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USUARIO\Desktop\DATOS\Desktop\Nacho-toto-todo\Nacho\Gaceta\"/>
    </mc:Choice>
  </mc:AlternateContent>
  <xr:revisionPtr revIDLastSave="0" documentId="8_{2DF6AE14-60E0-432E-9F2A-9D1EB9F5B00D}" xr6:coauthVersionLast="47" xr6:coauthVersionMax="47" xr10:uidLastSave="{00000000-0000-0000-0000-000000000000}"/>
  <bookViews>
    <workbookView xWindow="-120" yWindow="-120" windowWidth="20730" windowHeight="11040" xr2:uid="{00000000-000D-0000-FFFF-FFFF00000000}"/>
  </bookViews>
  <sheets>
    <sheet name="Índice anual" sheetId="1" r:id="rId1"/>
    <sheet name="Fuentes y criterio" sheetId="2" r:id="rId2"/>
  </sheet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62" i="2" l="1"/>
  <c r="F161" i="2"/>
  <c r="F160" i="2"/>
  <c r="F159" i="2"/>
  <c r="F158" i="2"/>
  <c r="F157" i="2"/>
  <c r="F156" i="2"/>
  <c r="F155" i="2"/>
  <c r="F154" i="2"/>
  <c r="F153" i="2"/>
  <c r="F152" i="2"/>
  <c r="F151" i="2"/>
  <c r="F150" i="2"/>
  <c r="F149" i="2"/>
  <c r="F148" i="2"/>
  <c r="F147" i="2"/>
  <c r="F146" i="2"/>
  <c r="F145" i="2"/>
  <c r="F144" i="2"/>
  <c r="F143" i="2"/>
  <c r="F142" i="2"/>
  <c r="F141" i="2"/>
  <c r="F140" i="2"/>
  <c r="F139" i="2"/>
  <c r="F138" i="2"/>
  <c r="F137" i="2"/>
  <c r="F136" i="2"/>
  <c r="F135" i="2"/>
  <c r="F134" i="2"/>
  <c r="F133" i="2"/>
  <c r="F132" i="2"/>
  <c r="F131" i="2"/>
  <c r="F130" i="2"/>
  <c r="F129" i="2"/>
  <c r="F128" i="2"/>
  <c r="F127" i="2"/>
  <c r="F126" i="2"/>
  <c r="F125" i="2"/>
  <c r="F124" i="2"/>
  <c r="F123" i="2"/>
  <c r="F122" i="2"/>
  <c r="F121" i="2"/>
  <c r="F120" i="2"/>
  <c r="F119" i="2"/>
  <c r="F118" i="2"/>
  <c r="F117" i="2"/>
  <c r="F116" i="2"/>
  <c r="F115" i="2"/>
  <c r="F114" i="2"/>
  <c r="F113" i="2"/>
  <c r="F112" i="2"/>
  <c r="F111" i="2"/>
  <c r="F110" i="2"/>
  <c r="F109" i="2"/>
  <c r="F108" i="2"/>
  <c r="F107" i="2"/>
  <c r="F106" i="2"/>
  <c r="F105" i="2"/>
  <c r="F104" i="2"/>
  <c r="F103" i="2"/>
  <c r="F102" i="2"/>
  <c r="F101" i="2"/>
  <c r="F100" i="2"/>
  <c r="F99" i="2"/>
  <c r="F98" i="2"/>
  <c r="F97" i="2"/>
  <c r="F96" i="2"/>
  <c r="F95" i="2"/>
  <c r="F94" i="2"/>
  <c r="F93" i="2"/>
  <c r="F92" i="2"/>
  <c r="F91" i="2"/>
  <c r="F90" i="2"/>
  <c r="F89" i="2"/>
  <c r="F88" i="2"/>
  <c r="F87" i="2"/>
  <c r="F86" i="2"/>
  <c r="F85" i="2"/>
  <c r="F84" i="2"/>
  <c r="F83" i="2"/>
  <c r="F82" i="2"/>
  <c r="F81" i="2"/>
  <c r="F80" i="2"/>
  <c r="F79" i="2"/>
  <c r="F78" i="2"/>
  <c r="F77" i="2"/>
  <c r="F76" i="2"/>
  <c r="F75" i="2"/>
  <c r="F74" i="2"/>
  <c r="F73" i="2"/>
  <c r="F72" i="2"/>
  <c r="F71" i="2"/>
  <c r="F70" i="2"/>
  <c r="F69" i="2"/>
  <c r="F68" i="2"/>
  <c r="F67" i="2"/>
  <c r="F66" i="2"/>
  <c r="F65" i="2"/>
  <c r="F64" i="2"/>
  <c r="F63" i="2"/>
  <c r="F62" i="2"/>
  <c r="F61" i="2"/>
  <c r="F60" i="2"/>
  <c r="F59" i="2"/>
  <c r="F58" i="2"/>
  <c r="F57" i="2"/>
  <c r="F56" i="2"/>
  <c r="F55" i="2"/>
  <c r="F54" i="2"/>
  <c r="F53" i="2"/>
  <c r="F52" i="2"/>
  <c r="F51" i="2"/>
  <c r="F50" i="2"/>
  <c r="F49" i="2"/>
  <c r="F48" i="2"/>
  <c r="F47" i="2"/>
  <c r="F46" i="2"/>
  <c r="F45" i="2"/>
  <c r="F44" i="2"/>
  <c r="F43" i="2"/>
  <c r="F42" i="2"/>
  <c r="F41" i="2"/>
  <c r="F40" i="2"/>
  <c r="F39" i="2"/>
  <c r="F38" i="2"/>
  <c r="F37" i="2"/>
  <c r="F36" i="2"/>
  <c r="F35" i="2"/>
  <c r="F34" i="2"/>
  <c r="F33" i="2"/>
  <c r="F32" i="2"/>
  <c r="F31" i="2"/>
  <c r="F30" i="2"/>
  <c r="F29" i="2"/>
  <c r="F28" i="2"/>
  <c r="F27" i="2"/>
  <c r="F26" i="2"/>
  <c r="F25" i="2"/>
  <c r="F24" i="2"/>
  <c r="F23" i="2"/>
  <c r="F22" i="2"/>
  <c r="F21" i="2"/>
  <c r="F20" i="2"/>
  <c r="F19" i="2"/>
  <c r="F18" i="2"/>
  <c r="F17" i="2"/>
  <c r="F16" i="2"/>
  <c r="F15" i="2"/>
  <c r="F14" i="2"/>
  <c r="F13" i="2"/>
  <c r="F12" i="2"/>
  <c r="F11" i="2"/>
  <c r="F10" i="2"/>
  <c r="F9" i="2"/>
  <c r="F8" i="2"/>
  <c r="F7" i="2"/>
  <c r="F6" i="2"/>
  <c r="F5" i="2"/>
  <c r="J3294" i="1"/>
  <c r="J3293" i="1"/>
  <c r="J3292" i="1"/>
  <c r="J3291" i="1"/>
  <c r="J3290" i="1"/>
  <c r="J3289" i="1"/>
  <c r="J3288" i="1"/>
  <c r="J3287" i="1"/>
  <c r="J3286" i="1"/>
  <c r="J3285" i="1"/>
  <c r="J3284" i="1"/>
  <c r="J3283" i="1"/>
  <c r="J3282" i="1"/>
  <c r="J3281" i="1"/>
  <c r="J3280" i="1"/>
  <c r="J3279" i="1"/>
  <c r="J3278" i="1"/>
  <c r="J3277" i="1"/>
  <c r="J3276" i="1"/>
  <c r="J3275" i="1"/>
  <c r="J3274" i="1"/>
  <c r="J3273" i="1"/>
  <c r="J3272" i="1"/>
  <c r="J3271" i="1"/>
  <c r="J3270" i="1"/>
  <c r="J3269" i="1"/>
  <c r="J3268" i="1"/>
  <c r="J3267" i="1"/>
  <c r="J3266" i="1"/>
  <c r="J3265" i="1"/>
  <c r="J3264" i="1"/>
  <c r="J3263" i="1"/>
  <c r="J3262" i="1"/>
  <c r="J3261" i="1"/>
  <c r="J3260" i="1"/>
  <c r="J3259" i="1"/>
  <c r="J3258" i="1"/>
  <c r="J3257" i="1"/>
  <c r="J3256" i="1"/>
  <c r="J3255" i="1"/>
  <c r="J3254" i="1"/>
  <c r="J3253" i="1"/>
  <c r="J3252" i="1"/>
  <c r="J3251" i="1"/>
  <c r="J3250" i="1"/>
  <c r="J3249" i="1"/>
  <c r="J3248" i="1"/>
  <c r="J3247" i="1"/>
  <c r="J3246" i="1"/>
  <c r="J3245" i="1"/>
  <c r="J3244" i="1"/>
  <c r="J3243" i="1"/>
  <c r="J3242" i="1"/>
  <c r="J3241" i="1"/>
  <c r="J3240" i="1"/>
  <c r="J3239" i="1"/>
  <c r="J3238" i="1"/>
  <c r="J3237" i="1"/>
  <c r="J3236" i="1"/>
  <c r="J3235" i="1"/>
  <c r="J3234" i="1"/>
  <c r="J3233" i="1"/>
  <c r="J3232" i="1"/>
  <c r="J3231" i="1"/>
  <c r="J3230" i="1"/>
  <c r="J3229" i="1"/>
  <c r="J3228" i="1"/>
  <c r="J3227" i="1"/>
  <c r="J3226" i="1"/>
  <c r="J3225" i="1"/>
  <c r="J3224" i="1"/>
  <c r="J3223" i="1"/>
  <c r="J3222" i="1"/>
  <c r="J3221" i="1"/>
  <c r="J3220" i="1"/>
  <c r="J3219" i="1"/>
  <c r="J3218" i="1"/>
  <c r="J3217" i="1"/>
  <c r="J3216" i="1"/>
  <c r="J3215" i="1"/>
  <c r="J3214" i="1"/>
  <c r="J3213" i="1"/>
  <c r="J3212" i="1"/>
  <c r="J3211" i="1"/>
  <c r="J3210" i="1"/>
  <c r="J3209" i="1"/>
  <c r="J3208" i="1"/>
  <c r="J3207" i="1"/>
  <c r="J3206" i="1"/>
  <c r="J3205" i="1"/>
  <c r="J3204" i="1"/>
  <c r="J3203" i="1"/>
  <c r="J3202" i="1"/>
  <c r="J3201" i="1"/>
  <c r="J3200" i="1"/>
  <c r="J3199" i="1"/>
  <c r="J3198" i="1"/>
  <c r="J3197" i="1"/>
  <c r="J3196" i="1"/>
  <c r="J3195" i="1"/>
  <c r="J3194" i="1"/>
  <c r="J3193" i="1"/>
  <c r="J3192" i="1"/>
  <c r="J3191" i="1"/>
  <c r="J3190" i="1"/>
  <c r="J3189" i="1"/>
  <c r="J3188" i="1"/>
  <c r="J3187" i="1"/>
  <c r="J3186" i="1"/>
  <c r="J3185" i="1"/>
  <c r="J3184" i="1"/>
  <c r="J3183" i="1"/>
  <c r="J3182" i="1"/>
  <c r="J3181" i="1"/>
  <c r="J3180" i="1"/>
  <c r="J3179" i="1"/>
  <c r="J3178" i="1"/>
  <c r="J3177" i="1"/>
  <c r="J3176" i="1"/>
  <c r="J3175" i="1"/>
  <c r="J3174" i="1"/>
  <c r="J3173" i="1"/>
  <c r="J3172" i="1"/>
  <c r="J3171" i="1"/>
  <c r="J3170" i="1"/>
  <c r="J3169" i="1"/>
  <c r="J3168" i="1"/>
  <c r="J3167" i="1"/>
  <c r="J3166" i="1"/>
  <c r="J3165" i="1"/>
  <c r="J3164" i="1"/>
  <c r="J3163" i="1"/>
  <c r="J3162" i="1"/>
  <c r="J3161" i="1"/>
  <c r="J3160" i="1"/>
  <c r="J3159" i="1"/>
  <c r="J3158" i="1"/>
  <c r="J3157" i="1"/>
  <c r="J3156" i="1"/>
  <c r="J3155" i="1"/>
  <c r="J3154" i="1"/>
  <c r="J3153" i="1"/>
  <c r="J3152" i="1"/>
  <c r="J3151" i="1"/>
  <c r="J3150" i="1"/>
  <c r="J3149" i="1"/>
  <c r="J3148" i="1"/>
  <c r="J3147" i="1"/>
  <c r="J3146" i="1"/>
  <c r="J3145" i="1"/>
  <c r="J3144" i="1"/>
  <c r="J3143" i="1"/>
  <c r="J3142" i="1"/>
  <c r="J3141" i="1"/>
  <c r="J3140" i="1"/>
  <c r="J3139" i="1"/>
  <c r="J3138" i="1"/>
  <c r="J3137" i="1"/>
  <c r="J3136" i="1"/>
  <c r="J3135" i="1"/>
  <c r="J3134" i="1"/>
  <c r="J3133" i="1"/>
  <c r="J3132" i="1"/>
  <c r="J3131" i="1"/>
  <c r="J3130" i="1"/>
  <c r="J3129" i="1"/>
  <c r="J3128" i="1"/>
  <c r="J3127" i="1"/>
  <c r="J3126" i="1"/>
  <c r="J3125" i="1"/>
  <c r="J3124" i="1"/>
  <c r="J3123" i="1"/>
  <c r="J3122" i="1"/>
  <c r="J3121" i="1"/>
  <c r="J3120" i="1"/>
  <c r="J3119" i="1"/>
  <c r="J3118" i="1"/>
  <c r="J3117" i="1"/>
  <c r="J3116" i="1"/>
  <c r="J3115" i="1"/>
  <c r="J3114" i="1"/>
  <c r="J3113" i="1"/>
  <c r="J3112" i="1"/>
  <c r="J3111" i="1"/>
  <c r="J3110" i="1"/>
  <c r="J3109" i="1"/>
  <c r="J3108" i="1"/>
  <c r="J3107" i="1"/>
  <c r="J3106" i="1"/>
  <c r="J3105" i="1"/>
  <c r="J3104" i="1"/>
  <c r="J3103" i="1"/>
  <c r="J3102" i="1"/>
  <c r="J3101" i="1"/>
  <c r="J3100" i="1"/>
  <c r="J3099" i="1"/>
  <c r="J3098" i="1"/>
  <c r="J3097" i="1"/>
  <c r="J3096" i="1"/>
  <c r="J3095" i="1"/>
  <c r="J3094" i="1"/>
  <c r="J3093" i="1"/>
  <c r="J3092" i="1"/>
  <c r="J3091" i="1"/>
  <c r="J3090" i="1"/>
  <c r="J3089" i="1"/>
  <c r="J3088" i="1"/>
  <c r="J3087" i="1"/>
  <c r="J3086" i="1"/>
  <c r="J3085" i="1"/>
  <c r="J3084" i="1"/>
  <c r="J3083" i="1"/>
  <c r="J3082" i="1"/>
  <c r="J3081" i="1"/>
  <c r="J3080" i="1"/>
  <c r="J3079" i="1"/>
  <c r="J3078" i="1"/>
  <c r="J3077" i="1"/>
  <c r="J3076" i="1"/>
  <c r="J3075" i="1"/>
  <c r="J3074" i="1"/>
  <c r="J3073" i="1"/>
  <c r="J3072" i="1"/>
  <c r="J3071" i="1"/>
  <c r="J3070" i="1"/>
  <c r="J3069" i="1"/>
  <c r="J3068" i="1"/>
  <c r="J3067" i="1"/>
  <c r="J3066" i="1"/>
  <c r="J3065" i="1"/>
  <c r="J3064" i="1"/>
  <c r="J3063" i="1"/>
  <c r="J3062" i="1"/>
  <c r="J3061" i="1"/>
  <c r="J3060" i="1"/>
  <c r="J3059" i="1"/>
  <c r="J3058" i="1"/>
  <c r="J3057" i="1"/>
  <c r="J3056" i="1"/>
  <c r="J3055" i="1"/>
  <c r="J3054" i="1"/>
  <c r="J3053" i="1"/>
  <c r="J3052" i="1"/>
  <c r="J3051" i="1"/>
  <c r="J3050" i="1"/>
  <c r="J3049" i="1"/>
  <c r="J3048" i="1"/>
  <c r="J3047" i="1"/>
  <c r="J3046" i="1"/>
  <c r="J3045" i="1"/>
  <c r="J3044" i="1"/>
  <c r="J3043" i="1"/>
  <c r="J3042" i="1"/>
  <c r="J3041" i="1"/>
  <c r="J3040" i="1"/>
  <c r="J3039" i="1"/>
  <c r="J3038" i="1"/>
  <c r="J3037" i="1"/>
  <c r="J3036" i="1"/>
  <c r="J3035" i="1"/>
  <c r="J3034" i="1"/>
  <c r="J3033" i="1"/>
  <c r="J3032" i="1"/>
  <c r="J3031" i="1"/>
  <c r="J3030" i="1"/>
  <c r="J3029" i="1"/>
  <c r="J3028" i="1"/>
  <c r="J3027" i="1"/>
  <c r="J3026" i="1"/>
  <c r="J3025" i="1"/>
  <c r="J3024" i="1"/>
  <c r="J3023" i="1"/>
  <c r="J3022" i="1"/>
  <c r="J3021" i="1"/>
  <c r="J3020" i="1"/>
  <c r="J3019" i="1"/>
  <c r="J3018" i="1"/>
  <c r="J3017" i="1"/>
  <c r="J3016" i="1"/>
  <c r="J3015" i="1"/>
  <c r="J3014" i="1"/>
  <c r="J3013" i="1"/>
  <c r="J3012" i="1"/>
  <c r="J3011" i="1"/>
  <c r="J3010" i="1"/>
  <c r="J3009" i="1"/>
  <c r="J3008" i="1"/>
  <c r="J3007" i="1"/>
  <c r="J3006" i="1"/>
  <c r="J3005" i="1"/>
  <c r="J3004" i="1"/>
  <c r="J3003" i="1"/>
  <c r="J3002" i="1"/>
  <c r="J3001" i="1"/>
  <c r="J3000" i="1"/>
  <c r="J2999" i="1"/>
  <c r="J2998" i="1"/>
  <c r="J2997" i="1"/>
  <c r="J2996" i="1"/>
  <c r="J2995" i="1"/>
  <c r="J2994" i="1"/>
  <c r="J2993" i="1"/>
  <c r="J2992" i="1"/>
  <c r="J2991" i="1"/>
  <c r="J2990" i="1"/>
  <c r="J2989" i="1"/>
  <c r="J2988" i="1"/>
  <c r="J2987" i="1"/>
  <c r="J2986" i="1"/>
  <c r="J2985" i="1"/>
  <c r="J2984" i="1"/>
  <c r="J2983" i="1"/>
  <c r="J2982" i="1"/>
  <c r="J2981" i="1"/>
  <c r="J2980" i="1"/>
  <c r="J2979" i="1"/>
  <c r="J2978" i="1"/>
  <c r="J2977" i="1"/>
  <c r="J2976" i="1"/>
  <c r="J2975" i="1"/>
  <c r="J2974" i="1"/>
  <c r="J2973" i="1"/>
  <c r="J2972" i="1"/>
  <c r="J2971" i="1"/>
  <c r="J2970" i="1"/>
  <c r="J2969" i="1"/>
  <c r="J2968" i="1"/>
  <c r="J2967" i="1"/>
  <c r="J2966" i="1"/>
  <c r="J2965" i="1"/>
  <c r="J2964" i="1"/>
  <c r="J2963" i="1"/>
  <c r="J2962" i="1"/>
  <c r="J2961" i="1"/>
  <c r="J2960" i="1"/>
  <c r="J2959" i="1"/>
  <c r="J2958" i="1"/>
  <c r="J2957" i="1"/>
  <c r="J2956" i="1"/>
  <c r="J2955" i="1"/>
  <c r="J2954" i="1"/>
  <c r="J2953" i="1"/>
  <c r="J2952" i="1"/>
  <c r="J2951" i="1"/>
  <c r="J2950" i="1"/>
  <c r="J2949" i="1"/>
  <c r="J2948" i="1"/>
  <c r="J2947" i="1"/>
  <c r="J2946" i="1"/>
  <c r="J2945" i="1"/>
  <c r="J2944" i="1"/>
  <c r="J2943" i="1"/>
  <c r="J2942" i="1"/>
  <c r="J2941" i="1"/>
  <c r="J2940" i="1"/>
  <c r="J2939" i="1"/>
  <c r="J2938" i="1"/>
  <c r="J2937" i="1"/>
  <c r="J2936" i="1"/>
  <c r="J2935" i="1"/>
  <c r="J2934" i="1"/>
  <c r="J2933" i="1"/>
  <c r="J2932" i="1"/>
  <c r="J2931" i="1"/>
  <c r="J2930" i="1"/>
  <c r="J2929" i="1"/>
  <c r="J2928" i="1"/>
  <c r="J2927" i="1"/>
  <c r="J2926" i="1"/>
  <c r="J2925" i="1"/>
  <c r="J2924" i="1"/>
  <c r="J2923" i="1"/>
  <c r="J2922" i="1"/>
  <c r="J2921" i="1"/>
  <c r="J2920" i="1"/>
  <c r="J2919" i="1"/>
  <c r="J2918" i="1"/>
  <c r="J2917" i="1"/>
  <c r="J2916" i="1"/>
  <c r="J2915" i="1"/>
  <c r="J2914" i="1"/>
  <c r="J2913" i="1"/>
  <c r="J2912" i="1"/>
  <c r="J2911" i="1"/>
  <c r="J2910" i="1"/>
  <c r="J2909" i="1"/>
  <c r="J2908" i="1"/>
  <c r="J2907" i="1"/>
  <c r="J2906" i="1"/>
  <c r="J2905" i="1"/>
  <c r="J2904" i="1"/>
  <c r="J2903" i="1"/>
  <c r="J2902" i="1"/>
  <c r="J2901" i="1"/>
  <c r="J2900" i="1"/>
  <c r="J2899" i="1"/>
  <c r="J2898" i="1"/>
  <c r="J2897" i="1"/>
  <c r="J2896" i="1"/>
  <c r="J2895" i="1"/>
  <c r="J2894" i="1"/>
  <c r="J2893" i="1"/>
  <c r="J2892" i="1"/>
  <c r="J2891" i="1"/>
  <c r="J2890" i="1"/>
  <c r="J2889" i="1"/>
  <c r="J2888" i="1"/>
  <c r="J2887" i="1"/>
  <c r="J2886" i="1"/>
  <c r="J2885" i="1"/>
  <c r="J2884" i="1"/>
  <c r="J2883" i="1"/>
  <c r="J2882" i="1"/>
  <c r="J2881" i="1"/>
  <c r="J2880" i="1"/>
  <c r="J2879" i="1"/>
  <c r="J2878" i="1"/>
  <c r="J2877" i="1"/>
  <c r="J2876" i="1"/>
  <c r="J2875" i="1"/>
  <c r="J2874" i="1"/>
  <c r="J2873" i="1"/>
  <c r="J2872" i="1"/>
  <c r="J2871" i="1"/>
  <c r="J2870" i="1"/>
  <c r="J2869" i="1"/>
  <c r="J2868" i="1"/>
  <c r="J2867" i="1"/>
  <c r="J2866" i="1"/>
  <c r="J2865" i="1"/>
  <c r="J2864" i="1"/>
  <c r="J2863" i="1"/>
  <c r="J2862" i="1"/>
  <c r="J2861" i="1"/>
  <c r="J2860" i="1"/>
  <c r="J2859" i="1"/>
  <c r="J2858" i="1"/>
  <c r="J2857" i="1"/>
  <c r="J2856" i="1"/>
  <c r="J2855" i="1"/>
  <c r="J2854" i="1"/>
  <c r="J2853" i="1"/>
  <c r="J2852" i="1"/>
  <c r="J2851" i="1"/>
  <c r="J2850" i="1"/>
  <c r="J2849" i="1"/>
  <c r="J2848" i="1"/>
  <c r="J2847" i="1"/>
  <c r="J2846" i="1"/>
  <c r="J2845" i="1"/>
  <c r="J2844" i="1"/>
  <c r="J2843" i="1"/>
  <c r="J2842" i="1"/>
  <c r="J2841" i="1"/>
  <c r="J2840" i="1"/>
  <c r="J2839" i="1"/>
  <c r="J2838" i="1"/>
  <c r="J2837" i="1"/>
  <c r="J2836" i="1"/>
  <c r="J2835" i="1"/>
  <c r="J2834" i="1"/>
  <c r="J2833" i="1"/>
  <c r="J2832" i="1"/>
  <c r="J2831" i="1"/>
  <c r="J2830" i="1"/>
  <c r="J2829" i="1"/>
  <c r="J2828" i="1"/>
  <c r="J2827" i="1"/>
  <c r="J2826" i="1"/>
  <c r="J2825" i="1"/>
  <c r="J2824" i="1"/>
  <c r="J2823" i="1"/>
  <c r="J2822" i="1"/>
  <c r="J2821" i="1"/>
  <c r="J2820" i="1"/>
  <c r="J2819" i="1"/>
  <c r="J2818" i="1"/>
  <c r="J2817" i="1"/>
  <c r="J2816" i="1"/>
  <c r="J2815" i="1"/>
  <c r="J2814" i="1"/>
  <c r="J2813" i="1"/>
  <c r="J2812" i="1"/>
  <c r="J2811" i="1"/>
  <c r="J2810" i="1"/>
  <c r="J2809" i="1"/>
  <c r="J2808" i="1"/>
  <c r="J2807" i="1"/>
  <c r="J2806" i="1"/>
  <c r="J2805" i="1"/>
  <c r="J2804" i="1"/>
  <c r="J2803" i="1"/>
  <c r="J2802" i="1"/>
  <c r="J2801" i="1"/>
  <c r="J2800" i="1"/>
  <c r="J2799" i="1"/>
  <c r="J2798" i="1"/>
  <c r="J2797" i="1"/>
  <c r="J2796" i="1"/>
  <c r="J2795" i="1"/>
  <c r="J2794" i="1"/>
  <c r="J2793" i="1"/>
  <c r="J2792" i="1"/>
  <c r="J2791" i="1"/>
  <c r="J2790" i="1"/>
  <c r="J2789" i="1"/>
  <c r="J2788" i="1"/>
  <c r="J2787" i="1"/>
  <c r="J2786" i="1"/>
  <c r="J2785" i="1"/>
  <c r="J2784" i="1"/>
  <c r="J2783" i="1"/>
  <c r="J2782" i="1"/>
  <c r="J2781" i="1"/>
  <c r="J2780" i="1"/>
  <c r="J2779" i="1"/>
  <c r="J2778" i="1"/>
  <c r="J2777" i="1"/>
  <c r="J2776" i="1"/>
  <c r="J2775" i="1"/>
  <c r="J2774" i="1"/>
  <c r="J2773" i="1"/>
  <c r="J2772" i="1"/>
  <c r="J2771" i="1"/>
  <c r="J2770" i="1"/>
  <c r="J2769" i="1"/>
  <c r="J2768" i="1"/>
  <c r="J2767" i="1"/>
  <c r="J2766" i="1"/>
  <c r="J2765" i="1"/>
  <c r="J2764" i="1"/>
  <c r="J2763" i="1"/>
  <c r="J2762" i="1"/>
  <c r="J2761" i="1"/>
  <c r="J2760" i="1"/>
  <c r="J2759" i="1"/>
  <c r="J2758" i="1"/>
  <c r="J2757" i="1"/>
  <c r="J2756" i="1"/>
  <c r="J2755" i="1"/>
  <c r="J2754" i="1"/>
  <c r="J2753" i="1"/>
  <c r="J2752" i="1"/>
  <c r="J2751" i="1"/>
  <c r="J2750" i="1"/>
  <c r="J2749" i="1"/>
  <c r="J2748" i="1"/>
  <c r="J2747" i="1"/>
  <c r="J2746" i="1"/>
  <c r="J2745" i="1"/>
  <c r="J2744" i="1"/>
  <c r="J2743" i="1"/>
  <c r="J2742" i="1"/>
  <c r="J2741" i="1"/>
  <c r="J2740" i="1"/>
  <c r="J2739" i="1"/>
  <c r="J2738" i="1"/>
  <c r="J2737" i="1"/>
  <c r="J2736" i="1"/>
  <c r="J2735" i="1"/>
  <c r="J2734" i="1"/>
  <c r="J2733" i="1"/>
  <c r="J2732" i="1"/>
  <c r="J2731" i="1"/>
  <c r="J2730" i="1"/>
  <c r="J2729" i="1"/>
  <c r="J2728" i="1"/>
  <c r="J2727" i="1"/>
  <c r="J2726" i="1"/>
  <c r="J2725" i="1"/>
  <c r="J2724" i="1"/>
  <c r="J2723" i="1"/>
  <c r="J2722" i="1"/>
  <c r="J2721" i="1"/>
  <c r="J2720" i="1"/>
  <c r="J2719" i="1"/>
  <c r="J2718" i="1"/>
  <c r="J2717" i="1"/>
  <c r="J2716" i="1"/>
  <c r="J2715" i="1"/>
  <c r="J2714" i="1"/>
  <c r="J2713" i="1"/>
  <c r="J2712" i="1"/>
  <c r="J2711" i="1"/>
  <c r="J2710" i="1"/>
  <c r="J2709" i="1"/>
  <c r="J2708" i="1"/>
  <c r="J2707" i="1"/>
  <c r="J2706" i="1"/>
  <c r="J2705" i="1"/>
  <c r="J2704" i="1"/>
  <c r="J2703" i="1"/>
  <c r="J2702" i="1"/>
  <c r="J2701" i="1"/>
  <c r="J2700" i="1"/>
  <c r="J2699" i="1"/>
  <c r="J2698" i="1"/>
  <c r="J2697" i="1"/>
  <c r="J2696" i="1"/>
  <c r="J2695" i="1"/>
  <c r="J2694" i="1"/>
  <c r="J2693" i="1"/>
  <c r="J2692" i="1"/>
  <c r="J2691" i="1"/>
  <c r="J2690" i="1"/>
  <c r="J2689" i="1"/>
  <c r="J2688" i="1"/>
  <c r="J2687" i="1"/>
  <c r="J2686" i="1"/>
  <c r="J2685" i="1"/>
  <c r="J2684" i="1"/>
  <c r="J2683" i="1"/>
  <c r="J2682" i="1"/>
  <c r="J2681" i="1"/>
  <c r="J2680" i="1"/>
  <c r="J2679" i="1"/>
  <c r="J2678" i="1"/>
  <c r="J2677" i="1"/>
  <c r="J2676" i="1"/>
  <c r="J2675" i="1"/>
  <c r="J2674" i="1"/>
  <c r="J2673" i="1"/>
  <c r="J2672" i="1"/>
  <c r="J2671" i="1"/>
  <c r="J2670" i="1"/>
  <c r="J2669" i="1"/>
  <c r="J2668" i="1"/>
  <c r="J2667" i="1"/>
  <c r="J2666" i="1"/>
  <c r="J2665" i="1"/>
  <c r="J2664" i="1"/>
  <c r="J2663" i="1"/>
  <c r="J2662" i="1"/>
  <c r="J2661" i="1"/>
  <c r="J2660" i="1"/>
  <c r="J2659" i="1"/>
  <c r="J2658" i="1"/>
  <c r="J2657" i="1"/>
  <c r="J2656" i="1"/>
  <c r="J2655" i="1"/>
  <c r="J2654" i="1"/>
  <c r="J2653" i="1"/>
  <c r="J2652" i="1"/>
  <c r="J2651" i="1"/>
  <c r="J2650" i="1"/>
  <c r="J2649" i="1"/>
  <c r="J2648" i="1"/>
  <c r="J2647" i="1"/>
  <c r="J2646" i="1"/>
  <c r="J2645" i="1"/>
  <c r="J2644" i="1"/>
  <c r="J2643" i="1"/>
  <c r="J2642" i="1"/>
  <c r="J2641" i="1"/>
  <c r="J2640" i="1"/>
  <c r="J2639" i="1"/>
  <c r="J2638" i="1"/>
  <c r="J2637" i="1"/>
  <c r="J2636" i="1"/>
  <c r="J2635" i="1"/>
  <c r="J2634" i="1"/>
  <c r="J2633" i="1"/>
  <c r="J2632" i="1"/>
  <c r="J2631" i="1"/>
  <c r="J2630" i="1"/>
  <c r="J2629" i="1"/>
  <c r="J2628" i="1"/>
  <c r="J2627" i="1"/>
  <c r="J2626" i="1"/>
  <c r="J2625" i="1"/>
  <c r="J2624" i="1"/>
  <c r="J2623" i="1"/>
  <c r="J2622" i="1"/>
  <c r="J2621" i="1"/>
  <c r="J2620" i="1"/>
  <c r="J2619" i="1"/>
  <c r="J2618" i="1"/>
  <c r="J2617" i="1"/>
  <c r="J2616" i="1"/>
  <c r="J2615" i="1"/>
  <c r="J2614" i="1"/>
  <c r="J2613" i="1"/>
  <c r="J2612" i="1"/>
  <c r="J2611" i="1"/>
  <c r="J2610" i="1"/>
  <c r="J2609" i="1"/>
  <c r="J2608" i="1"/>
  <c r="J2607" i="1"/>
  <c r="J2606" i="1"/>
  <c r="J2605" i="1"/>
  <c r="J2604" i="1"/>
  <c r="J2603" i="1"/>
  <c r="J2602" i="1"/>
  <c r="J2601" i="1"/>
  <c r="J2600" i="1"/>
  <c r="J2599" i="1"/>
  <c r="J2598" i="1"/>
  <c r="J2597" i="1"/>
  <c r="J2596" i="1"/>
  <c r="J2595" i="1"/>
  <c r="J2594" i="1"/>
  <c r="J2593" i="1"/>
  <c r="J2592" i="1"/>
  <c r="J2591" i="1"/>
  <c r="J2590" i="1"/>
  <c r="J2589" i="1"/>
  <c r="J2588" i="1"/>
  <c r="J2587" i="1"/>
  <c r="J2586" i="1"/>
  <c r="J2585" i="1"/>
  <c r="J2584" i="1"/>
  <c r="J2583" i="1"/>
  <c r="J2582" i="1"/>
  <c r="J2581" i="1"/>
  <c r="J2580" i="1"/>
  <c r="J2579" i="1"/>
  <c r="J2578" i="1"/>
  <c r="J2577" i="1"/>
  <c r="J2576" i="1"/>
  <c r="J2575" i="1"/>
  <c r="J2574" i="1"/>
  <c r="J2573" i="1"/>
  <c r="J2572" i="1"/>
  <c r="J2571" i="1"/>
  <c r="J2570" i="1"/>
  <c r="J2569" i="1"/>
  <c r="J2568" i="1"/>
  <c r="J2567" i="1"/>
  <c r="J2566" i="1"/>
  <c r="J2565" i="1"/>
  <c r="J2564" i="1"/>
  <c r="J2563" i="1"/>
  <c r="J2562" i="1"/>
  <c r="J2561" i="1"/>
  <c r="J2560" i="1"/>
  <c r="J2559" i="1"/>
  <c r="J2558" i="1"/>
  <c r="J2557" i="1"/>
  <c r="J2556" i="1"/>
  <c r="J2555" i="1"/>
  <c r="J2554" i="1"/>
  <c r="J2553" i="1"/>
  <c r="J2552" i="1"/>
  <c r="J2551" i="1"/>
  <c r="J2550" i="1"/>
  <c r="J2549" i="1"/>
  <c r="J2548" i="1"/>
  <c r="J2547" i="1"/>
  <c r="J2546" i="1"/>
  <c r="J2545" i="1"/>
  <c r="J2544" i="1"/>
  <c r="J2543" i="1"/>
  <c r="J2542" i="1"/>
  <c r="J2541" i="1"/>
  <c r="J2540" i="1"/>
  <c r="J2539" i="1"/>
  <c r="J2538" i="1"/>
  <c r="J2537" i="1"/>
  <c r="J2536" i="1"/>
  <c r="J2535" i="1"/>
  <c r="J2534" i="1"/>
  <c r="J2533" i="1"/>
  <c r="J2532" i="1"/>
  <c r="J2531" i="1"/>
  <c r="J2530" i="1"/>
  <c r="J2529" i="1"/>
  <c r="J2528" i="1"/>
  <c r="J2527" i="1"/>
  <c r="J2526" i="1"/>
  <c r="J2525" i="1"/>
  <c r="J2524" i="1"/>
  <c r="J2523" i="1"/>
  <c r="J2522" i="1"/>
  <c r="J2521" i="1"/>
  <c r="J2520" i="1"/>
  <c r="J2519" i="1"/>
  <c r="J2518" i="1"/>
  <c r="J2517" i="1"/>
  <c r="J2516" i="1"/>
  <c r="J2515" i="1"/>
  <c r="J2514" i="1"/>
  <c r="J2513" i="1"/>
  <c r="J2512" i="1"/>
  <c r="J2511" i="1"/>
  <c r="J2510" i="1"/>
  <c r="J2509" i="1"/>
  <c r="J2508" i="1"/>
  <c r="J2507" i="1"/>
  <c r="J2506" i="1"/>
  <c r="J2505" i="1"/>
  <c r="J2504" i="1"/>
  <c r="J2503" i="1"/>
  <c r="J2502" i="1"/>
  <c r="J2501" i="1"/>
  <c r="J2500" i="1"/>
  <c r="J2499" i="1"/>
  <c r="J2498" i="1"/>
  <c r="J2497" i="1"/>
  <c r="J2496" i="1"/>
  <c r="J2495" i="1"/>
  <c r="J2494" i="1"/>
  <c r="J2493" i="1"/>
  <c r="J2492" i="1"/>
  <c r="J2491" i="1"/>
  <c r="J2490" i="1"/>
  <c r="J2489" i="1"/>
  <c r="J2488" i="1"/>
  <c r="J2487" i="1"/>
  <c r="J2486" i="1"/>
  <c r="J2485" i="1"/>
  <c r="J2484" i="1"/>
  <c r="J2483" i="1"/>
  <c r="J2482" i="1"/>
  <c r="J2481" i="1"/>
  <c r="J2480" i="1"/>
  <c r="J2479" i="1"/>
  <c r="J2478" i="1"/>
  <c r="J2477" i="1"/>
  <c r="J2476" i="1"/>
  <c r="J2475" i="1"/>
  <c r="J2474" i="1"/>
  <c r="J2473" i="1"/>
  <c r="J2472" i="1"/>
  <c r="J2471" i="1"/>
  <c r="J2470" i="1"/>
  <c r="J2469" i="1"/>
  <c r="J2468" i="1"/>
  <c r="J2467" i="1"/>
  <c r="J2466" i="1"/>
  <c r="J2465" i="1"/>
  <c r="J2464" i="1"/>
  <c r="J2463" i="1"/>
  <c r="J2462" i="1"/>
  <c r="J2461" i="1"/>
  <c r="J2460" i="1"/>
  <c r="J2459" i="1"/>
  <c r="J2458" i="1"/>
  <c r="J2457" i="1"/>
  <c r="J2456" i="1"/>
  <c r="J2455" i="1"/>
  <c r="J2454" i="1"/>
  <c r="J2453" i="1"/>
  <c r="J2452" i="1"/>
  <c r="J2451" i="1"/>
  <c r="J2450" i="1"/>
  <c r="J2449" i="1"/>
  <c r="J2448" i="1"/>
  <c r="J2447" i="1"/>
  <c r="J2446" i="1"/>
  <c r="J2445" i="1"/>
  <c r="J2444" i="1"/>
  <c r="J2443" i="1"/>
  <c r="J2442" i="1"/>
  <c r="J2441" i="1"/>
  <c r="J2440" i="1"/>
  <c r="J2439" i="1"/>
  <c r="J2438" i="1"/>
  <c r="J2437" i="1"/>
  <c r="J2436" i="1"/>
  <c r="J2435" i="1"/>
  <c r="J2434" i="1"/>
  <c r="J2433" i="1"/>
  <c r="J2432" i="1"/>
  <c r="J2431" i="1"/>
  <c r="J2430" i="1"/>
  <c r="J2429" i="1"/>
  <c r="J2428" i="1"/>
  <c r="J2427" i="1"/>
  <c r="J2426" i="1"/>
  <c r="J2425" i="1"/>
  <c r="J2424" i="1"/>
  <c r="J2423" i="1"/>
  <c r="J2422" i="1"/>
  <c r="J2421" i="1"/>
  <c r="J2420" i="1"/>
  <c r="J2419" i="1"/>
  <c r="J2418" i="1"/>
  <c r="J2417" i="1"/>
  <c r="J2416" i="1"/>
  <c r="J2415" i="1"/>
  <c r="J2414" i="1"/>
  <c r="J2413" i="1"/>
  <c r="J2412" i="1"/>
  <c r="J2411" i="1"/>
  <c r="J2410" i="1"/>
  <c r="J2409" i="1"/>
  <c r="J2408" i="1"/>
  <c r="J2407" i="1"/>
  <c r="J2406" i="1"/>
  <c r="J2405" i="1"/>
  <c r="J2404" i="1"/>
  <c r="J2403" i="1"/>
  <c r="J2402" i="1"/>
  <c r="J2401" i="1"/>
  <c r="J2400" i="1"/>
  <c r="J2399" i="1"/>
  <c r="J2398" i="1"/>
  <c r="J2397" i="1"/>
  <c r="J2396" i="1"/>
  <c r="J2395" i="1"/>
  <c r="J2394" i="1"/>
  <c r="J2393" i="1"/>
  <c r="J2392" i="1"/>
  <c r="J2391" i="1"/>
  <c r="J2390" i="1"/>
  <c r="J2389" i="1"/>
  <c r="J2388" i="1"/>
  <c r="J2387" i="1"/>
  <c r="J2386" i="1"/>
  <c r="J2385" i="1"/>
  <c r="J2384" i="1"/>
  <c r="J2383" i="1"/>
  <c r="J2382" i="1"/>
  <c r="J2381" i="1"/>
  <c r="J2380" i="1"/>
  <c r="J2379" i="1"/>
  <c r="J2378" i="1"/>
  <c r="J2377" i="1"/>
  <c r="J2376" i="1"/>
  <c r="J2375" i="1"/>
  <c r="J2374" i="1"/>
  <c r="J2373" i="1"/>
  <c r="J2372" i="1"/>
  <c r="J2371" i="1"/>
  <c r="J2370" i="1"/>
  <c r="J2369" i="1"/>
  <c r="J2368" i="1"/>
  <c r="J2367" i="1"/>
  <c r="J2366" i="1"/>
  <c r="J2365" i="1"/>
  <c r="J2364" i="1"/>
  <c r="J2363" i="1"/>
  <c r="J2362" i="1"/>
  <c r="J2361" i="1"/>
  <c r="J2360" i="1"/>
  <c r="J2359" i="1"/>
  <c r="J2358" i="1"/>
  <c r="J2357" i="1"/>
  <c r="J2356" i="1"/>
  <c r="J2355" i="1"/>
  <c r="J2354" i="1"/>
  <c r="J2353" i="1"/>
  <c r="J2352" i="1"/>
  <c r="J2351" i="1"/>
  <c r="J2350" i="1"/>
  <c r="J2349" i="1"/>
  <c r="J2348" i="1"/>
  <c r="J2347" i="1"/>
  <c r="J2346" i="1"/>
  <c r="J2345" i="1"/>
  <c r="J2344" i="1"/>
  <c r="J2343" i="1"/>
  <c r="J2342" i="1"/>
  <c r="J2341" i="1"/>
  <c r="J2340" i="1"/>
  <c r="J2339" i="1"/>
  <c r="J2338" i="1"/>
  <c r="J2337" i="1"/>
  <c r="J2336" i="1"/>
  <c r="J2335" i="1"/>
  <c r="J2334" i="1"/>
  <c r="J2333" i="1"/>
  <c r="J2332" i="1"/>
  <c r="J2331" i="1"/>
  <c r="J2330" i="1"/>
  <c r="J2329" i="1"/>
  <c r="J2328" i="1"/>
  <c r="J2327" i="1"/>
  <c r="J2326" i="1"/>
  <c r="J2325" i="1"/>
  <c r="J2324" i="1"/>
  <c r="J2323" i="1"/>
  <c r="J2322" i="1"/>
  <c r="J2321" i="1"/>
  <c r="J2320" i="1"/>
  <c r="J2319" i="1"/>
  <c r="J2318" i="1"/>
  <c r="J2317" i="1"/>
  <c r="J2316" i="1"/>
  <c r="J2315" i="1"/>
  <c r="J2314" i="1"/>
  <c r="J2313" i="1"/>
  <c r="J2312" i="1"/>
  <c r="J2311" i="1"/>
  <c r="J2310" i="1"/>
  <c r="J2309" i="1"/>
  <c r="J2308" i="1"/>
  <c r="J2307" i="1"/>
  <c r="J2306" i="1"/>
  <c r="J2305" i="1"/>
  <c r="J2304" i="1"/>
  <c r="J2303" i="1"/>
  <c r="J2302" i="1"/>
  <c r="J2301" i="1"/>
  <c r="J2300" i="1"/>
  <c r="J2299" i="1"/>
  <c r="J2298" i="1"/>
  <c r="J2297" i="1"/>
  <c r="J2296" i="1"/>
  <c r="J2295" i="1"/>
  <c r="J2294" i="1"/>
  <c r="J2293" i="1"/>
  <c r="J2292" i="1"/>
  <c r="J2291" i="1"/>
  <c r="J2290" i="1"/>
  <c r="J2289" i="1"/>
  <c r="J2288" i="1"/>
  <c r="J2287" i="1"/>
  <c r="J2286" i="1"/>
  <c r="J2285" i="1"/>
  <c r="J2284" i="1"/>
  <c r="J2283" i="1"/>
  <c r="J2282" i="1"/>
  <c r="J2281" i="1"/>
  <c r="J2280" i="1"/>
  <c r="J2279" i="1"/>
  <c r="J2278" i="1"/>
  <c r="J2277" i="1"/>
  <c r="J2276" i="1"/>
  <c r="J2275" i="1"/>
  <c r="J2274" i="1"/>
  <c r="J2273" i="1"/>
  <c r="J2272" i="1"/>
  <c r="J2271" i="1"/>
  <c r="J2270" i="1"/>
  <c r="J2269" i="1"/>
  <c r="J2268" i="1"/>
  <c r="J2267" i="1"/>
  <c r="J2266" i="1"/>
  <c r="J2265" i="1"/>
  <c r="J2264" i="1"/>
  <c r="J2263" i="1"/>
  <c r="J2262" i="1"/>
  <c r="J2261" i="1"/>
  <c r="J2260" i="1"/>
  <c r="J2259" i="1"/>
  <c r="J2258" i="1"/>
  <c r="J2257" i="1"/>
  <c r="J2256" i="1"/>
  <c r="J2255" i="1"/>
  <c r="J2254" i="1"/>
  <c r="J2253" i="1"/>
  <c r="J2252" i="1"/>
  <c r="J2251" i="1"/>
  <c r="J2250" i="1"/>
  <c r="J2249" i="1"/>
  <c r="J2248" i="1"/>
  <c r="J2247" i="1"/>
  <c r="J2246" i="1"/>
  <c r="J2245" i="1"/>
  <c r="J2244" i="1"/>
  <c r="J2243" i="1"/>
  <c r="J2242" i="1"/>
  <c r="J2241" i="1"/>
  <c r="J2240" i="1"/>
  <c r="J2239" i="1"/>
  <c r="J2238" i="1"/>
  <c r="J2237" i="1"/>
  <c r="J2236" i="1"/>
  <c r="J2235" i="1"/>
  <c r="J2234" i="1"/>
  <c r="J2233" i="1"/>
  <c r="J2232" i="1"/>
  <c r="J2231" i="1"/>
  <c r="J2230" i="1"/>
  <c r="J2229" i="1"/>
  <c r="J2228" i="1"/>
  <c r="J2227" i="1"/>
  <c r="J2226" i="1"/>
  <c r="J2225" i="1"/>
  <c r="J2224" i="1"/>
  <c r="J2223" i="1"/>
  <c r="J2222" i="1"/>
  <c r="J2221" i="1"/>
  <c r="J2220" i="1"/>
  <c r="J2219" i="1"/>
  <c r="J2218" i="1"/>
  <c r="J2217" i="1"/>
  <c r="J2216" i="1"/>
  <c r="J2215" i="1"/>
  <c r="J2214" i="1"/>
  <c r="J2213" i="1"/>
  <c r="J2212" i="1"/>
  <c r="J2211" i="1"/>
  <c r="J2210" i="1"/>
  <c r="J2209" i="1"/>
  <c r="J2208" i="1"/>
  <c r="J2207" i="1"/>
  <c r="J2206" i="1"/>
  <c r="J2205" i="1"/>
  <c r="J2204" i="1"/>
  <c r="J2203" i="1"/>
  <c r="J2202" i="1"/>
  <c r="J2201" i="1"/>
  <c r="J2200" i="1"/>
  <c r="J2199" i="1"/>
  <c r="J2198" i="1"/>
  <c r="J2197" i="1"/>
  <c r="J2196" i="1"/>
  <c r="J2195" i="1"/>
  <c r="J2194" i="1"/>
  <c r="J2193" i="1"/>
  <c r="J2192" i="1"/>
  <c r="J2191" i="1"/>
  <c r="J2190" i="1"/>
  <c r="J2189" i="1"/>
  <c r="J2188" i="1"/>
  <c r="J2187" i="1"/>
  <c r="J2186" i="1"/>
  <c r="J2185" i="1"/>
  <c r="J2184" i="1"/>
  <c r="J2183" i="1"/>
  <c r="J2182" i="1"/>
  <c r="J2181" i="1"/>
  <c r="J2180" i="1"/>
  <c r="J2179" i="1"/>
  <c r="J2178" i="1"/>
  <c r="J2177" i="1"/>
  <c r="J2176" i="1"/>
  <c r="J2175" i="1"/>
  <c r="J2174" i="1"/>
  <c r="J2173" i="1"/>
  <c r="J2172" i="1"/>
  <c r="J2171" i="1"/>
  <c r="J2170" i="1"/>
  <c r="J2169" i="1"/>
  <c r="J2168" i="1"/>
  <c r="J2167" i="1"/>
  <c r="J2166" i="1"/>
  <c r="J2165" i="1"/>
  <c r="J2164" i="1"/>
  <c r="J2163" i="1"/>
  <c r="J2162" i="1"/>
  <c r="J2161" i="1"/>
  <c r="J2160" i="1"/>
  <c r="J2159" i="1"/>
  <c r="J2158" i="1"/>
  <c r="J2157" i="1"/>
  <c r="J2156" i="1"/>
  <c r="J2155" i="1"/>
  <c r="J2154" i="1"/>
  <c r="J2153" i="1"/>
  <c r="J2152" i="1"/>
  <c r="J2151" i="1"/>
  <c r="J2150" i="1"/>
  <c r="J2149" i="1"/>
  <c r="J2148" i="1"/>
  <c r="J2147" i="1"/>
  <c r="J2146" i="1"/>
  <c r="J2145" i="1"/>
  <c r="J2144" i="1"/>
  <c r="J2143" i="1"/>
  <c r="J2142" i="1"/>
  <c r="J2141" i="1"/>
  <c r="J2140" i="1"/>
  <c r="J2139" i="1"/>
  <c r="J2138" i="1"/>
  <c r="J2137" i="1"/>
  <c r="J2136" i="1"/>
  <c r="J2135" i="1"/>
  <c r="J2134" i="1"/>
  <c r="J2133" i="1"/>
  <c r="J2132" i="1"/>
  <c r="J2131" i="1"/>
  <c r="J2130" i="1"/>
  <c r="J2129" i="1"/>
  <c r="J2128" i="1"/>
  <c r="J2127" i="1"/>
  <c r="J2126" i="1"/>
  <c r="J2125" i="1"/>
  <c r="J2124" i="1"/>
  <c r="J2123" i="1"/>
  <c r="J2122" i="1"/>
  <c r="J2121" i="1"/>
  <c r="J2120" i="1"/>
  <c r="J2119" i="1"/>
  <c r="J2118" i="1"/>
  <c r="J2117" i="1"/>
  <c r="J2116" i="1"/>
  <c r="J2115" i="1"/>
  <c r="J2114" i="1"/>
  <c r="J2113" i="1"/>
  <c r="J2112" i="1"/>
  <c r="J2111" i="1"/>
  <c r="J2110" i="1"/>
  <c r="J2109" i="1"/>
  <c r="J2108" i="1"/>
  <c r="J2107" i="1"/>
  <c r="J2106" i="1"/>
  <c r="J2105" i="1"/>
  <c r="J2104" i="1"/>
  <c r="J2103" i="1"/>
  <c r="J2102" i="1"/>
  <c r="J2101" i="1"/>
  <c r="J2100" i="1"/>
  <c r="J2099" i="1"/>
  <c r="J2098" i="1"/>
  <c r="J2097" i="1"/>
  <c r="J2096" i="1"/>
  <c r="J2095" i="1"/>
  <c r="J2094" i="1"/>
  <c r="J2093" i="1"/>
  <c r="J2092" i="1"/>
  <c r="J2091" i="1"/>
  <c r="J2090" i="1"/>
  <c r="J2089" i="1"/>
  <c r="J2088" i="1"/>
  <c r="J2087" i="1"/>
  <c r="J2086" i="1"/>
  <c r="J2085" i="1"/>
  <c r="J2084" i="1"/>
  <c r="J2083" i="1"/>
  <c r="J2082" i="1"/>
  <c r="J2081" i="1"/>
  <c r="J2080" i="1"/>
  <c r="J2079" i="1"/>
  <c r="J2078" i="1"/>
  <c r="J2077" i="1"/>
  <c r="J2076" i="1"/>
  <c r="J2075" i="1"/>
  <c r="J2074" i="1"/>
  <c r="J2073" i="1"/>
  <c r="J2072" i="1"/>
  <c r="J2071" i="1"/>
  <c r="J2070" i="1"/>
  <c r="J2069" i="1"/>
  <c r="J2068" i="1"/>
  <c r="J2067" i="1"/>
  <c r="J2066" i="1"/>
  <c r="J2065" i="1"/>
  <c r="J2064" i="1"/>
  <c r="J2063" i="1"/>
  <c r="J2062" i="1"/>
  <c r="J2061" i="1"/>
  <c r="J2060" i="1"/>
  <c r="J2059" i="1"/>
  <c r="J2058" i="1"/>
  <c r="J2057" i="1"/>
  <c r="J2056" i="1"/>
  <c r="J2055" i="1"/>
  <c r="J2054" i="1"/>
  <c r="J2053" i="1"/>
  <c r="J2052" i="1"/>
  <c r="J2051" i="1"/>
  <c r="J2050" i="1"/>
  <c r="J2049" i="1"/>
  <c r="J2048" i="1"/>
  <c r="J2047" i="1"/>
  <c r="J2046" i="1"/>
  <c r="J2045" i="1"/>
  <c r="J2044" i="1"/>
  <c r="J2043" i="1"/>
  <c r="J2042" i="1"/>
  <c r="J2041" i="1"/>
  <c r="J2040" i="1"/>
  <c r="J2039" i="1"/>
  <c r="J2038" i="1"/>
  <c r="J2037" i="1"/>
  <c r="J2036" i="1"/>
  <c r="J2035" i="1"/>
  <c r="J2034" i="1"/>
  <c r="J2033" i="1"/>
  <c r="J2032" i="1"/>
  <c r="J2031" i="1"/>
  <c r="J2030" i="1"/>
  <c r="J2029" i="1"/>
  <c r="J2028" i="1"/>
  <c r="J2027" i="1"/>
  <c r="J2026" i="1"/>
  <c r="J2025" i="1"/>
  <c r="J2024" i="1"/>
  <c r="J2023" i="1"/>
  <c r="J2022" i="1"/>
  <c r="J2021" i="1"/>
  <c r="J2020" i="1"/>
  <c r="J2019" i="1"/>
  <c r="J2018" i="1"/>
  <c r="J2017" i="1"/>
  <c r="J2016" i="1"/>
  <c r="J2015" i="1"/>
  <c r="J2014" i="1"/>
  <c r="J2013" i="1"/>
  <c r="J2012" i="1"/>
  <c r="J2011" i="1"/>
  <c r="J2010" i="1"/>
  <c r="J2009" i="1"/>
  <c r="J2008" i="1"/>
  <c r="J2007" i="1"/>
  <c r="J2006" i="1"/>
  <c r="J2005" i="1"/>
  <c r="J2004" i="1"/>
  <c r="J2003" i="1"/>
  <c r="J2002" i="1"/>
  <c r="J2001" i="1"/>
  <c r="J2000" i="1"/>
  <c r="J1999" i="1"/>
  <c r="J1998" i="1"/>
  <c r="J1997" i="1"/>
  <c r="J1996" i="1"/>
  <c r="J1995" i="1"/>
  <c r="J1994" i="1"/>
  <c r="J1993" i="1"/>
  <c r="J1992" i="1"/>
  <c r="J1991" i="1"/>
  <c r="J1990" i="1"/>
  <c r="J1989" i="1"/>
  <c r="J1988" i="1"/>
  <c r="J1987" i="1"/>
  <c r="J1986" i="1"/>
  <c r="J1985" i="1"/>
  <c r="J1984" i="1"/>
  <c r="J1983" i="1"/>
  <c r="J1982" i="1"/>
  <c r="J1981" i="1"/>
  <c r="J1980" i="1"/>
  <c r="J1979" i="1"/>
  <c r="J1978" i="1"/>
  <c r="J1977" i="1"/>
  <c r="J1976" i="1"/>
  <c r="J1975" i="1"/>
  <c r="J1974" i="1"/>
  <c r="J1973" i="1"/>
  <c r="J1972" i="1"/>
  <c r="J1971" i="1"/>
  <c r="J1970" i="1"/>
  <c r="J1969" i="1"/>
  <c r="J1968" i="1"/>
  <c r="J1967" i="1"/>
  <c r="J1966" i="1"/>
  <c r="J1965" i="1"/>
  <c r="J1964" i="1"/>
  <c r="J1963" i="1"/>
  <c r="J1962" i="1"/>
  <c r="J1961" i="1"/>
  <c r="J1960" i="1"/>
  <c r="J1959" i="1"/>
  <c r="J1958" i="1"/>
  <c r="J1957" i="1"/>
  <c r="J1956" i="1"/>
  <c r="J1955" i="1"/>
  <c r="J1954" i="1"/>
  <c r="J1953" i="1"/>
  <c r="J1952" i="1"/>
  <c r="J1951" i="1"/>
  <c r="J1950" i="1"/>
  <c r="J1949" i="1"/>
  <c r="J1948" i="1"/>
  <c r="J1947" i="1"/>
  <c r="J1946" i="1"/>
  <c r="J1945" i="1"/>
  <c r="J1944" i="1"/>
  <c r="J1943" i="1"/>
  <c r="J1942" i="1"/>
  <c r="J1941" i="1"/>
  <c r="J1940" i="1"/>
  <c r="J1939" i="1"/>
  <c r="J1938" i="1"/>
  <c r="J1937" i="1"/>
  <c r="J1936" i="1"/>
  <c r="J1935" i="1"/>
  <c r="J1934" i="1"/>
  <c r="J1933" i="1"/>
  <c r="J1932" i="1"/>
  <c r="J1931" i="1"/>
  <c r="J1930" i="1"/>
  <c r="J1929" i="1"/>
  <c r="J1928" i="1"/>
  <c r="J1927" i="1"/>
  <c r="J1926" i="1"/>
  <c r="J1925" i="1"/>
  <c r="J1924" i="1"/>
  <c r="J1923" i="1"/>
  <c r="J1922" i="1"/>
  <c r="J1921" i="1"/>
  <c r="J1920" i="1"/>
  <c r="J1919" i="1"/>
  <c r="J1918" i="1"/>
  <c r="J1917" i="1"/>
  <c r="J1916" i="1"/>
  <c r="J1915" i="1"/>
  <c r="J1914" i="1"/>
  <c r="J1913" i="1"/>
  <c r="J1912" i="1"/>
  <c r="J1911" i="1"/>
  <c r="J1910" i="1"/>
  <c r="J1909" i="1"/>
  <c r="J1908" i="1"/>
  <c r="J1907" i="1"/>
  <c r="J1906" i="1"/>
  <c r="J1905" i="1"/>
  <c r="J1904" i="1"/>
  <c r="J1903" i="1"/>
  <c r="J1902" i="1"/>
  <c r="J1901" i="1"/>
  <c r="J1900" i="1"/>
  <c r="J1899" i="1"/>
  <c r="J1898" i="1"/>
  <c r="J1897" i="1"/>
  <c r="J1896" i="1"/>
  <c r="J1895" i="1"/>
  <c r="J1894" i="1"/>
  <c r="J1893" i="1"/>
  <c r="J1892" i="1"/>
  <c r="J1891" i="1"/>
  <c r="J1890" i="1"/>
  <c r="J1889" i="1"/>
  <c r="J1888" i="1"/>
  <c r="J1887" i="1"/>
  <c r="J1886" i="1"/>
  <c r="J1885" i="1"/>
  <c r="J1884" i="1"/>
  <c r="J1883" i="1"/>
  <c r="J1882" i="1"/>
  <c r="J1881" i="1"/>
  <c r="J1880" i="1"/>
  <c r="J1879" i="1"/>
  <c r="J1878" i="1"/>
  <c r="J1877" i="1"/>
  <c r="J1876" i="1"/>
  <c r="J1875" i="1"/>
  <c r="J1874" i="1"/>
  <c r="J1873" i="1"/>
  <c r="J1872" i="1"/>
  <c r="J1871" i="1"/>
  <c r="J1870" i="1"/>
  <c r="J1869" i="1"/>
  <c r="J1868" i="1"/>
  <c r="J1867" i="1"/>
  <c r="J1866" i="1"/>
  <c r="J1865" i="1"/>
  <c r="J1864" i="1"/>
  <c r="J1863" i="1"/>
  <c r="J1862" i="1"/>
  <c r="J1861" i="1"/>
  <c r="J1860" i="1"/>
  <c r="J1859" i="1"/>
  <c r="J1858" i="1"/>
  <c r="J1857" i="1"/>
  <c r="J1856" i="1"/>
  <c r="J1855" i="1"/>
  <c r="J1854" i="1"/>
  <c r="J1853" i="1"/>
  <c r="J1852" i="1"/>
  <c r="J1851" i="1"/>
  <c r="J1850" i="1"/>
  <c r="J1849" i="1"/>
  <c r="J1848" i="1"/>
  <c r="J1847" i="1"/>
  <c r="J1846" i="1"/>
  <c r="J1845" i="1"/>
  <c r="J1844" i="1"/>
  <c r="J1843" i="1"/>
  <c r="J1842" i="1"/>
  <c r="J1841" i="1"/>
  <c r="J1840" i="1"/>
  <c r="J1839" i="1"/>
  <c r="J1838" i="1"/>
  <c r="J1837" i="1"/>
  <c r="J1836" i="1"/>
  <c r="J1835" i="1"/>
  <c r="J1834" i="1"/>
  <c r="J1833" i="1"/>
  <c r="J1832" i="1"/>
  <c r="J1831" i="1"/>
  <c r="J1830" i="1"/>
  <c r="J1829" i="1"/>
  <c r="J1828" i="1"/>
  <c r="J1827" i="1"/>
  <c r="J1826" i="1"/>
  <c r="J1825" i="1"/>
  <c r="J1824" i="1"/>
  <c r="J1823" i="1"/>
  <c r="J1822" i="1"/>
  <c r="J1821" i="1"/>
  <c r="J1820" i="1"/>
  <c r="J1819" i="1"/>
  <c r="J1818" i="1"/>
  <c r="J1817" i="1"/>
  <c r="J1816" i="1"/>
  <c r="J1815" i="1"/>
  <c r="J1814" i="1"/>
  <c r="J1813" i="1"/>
  <c r="J1812" i="1"/>
  <c r="J1811" i="1"/>
  <c r="J1810" i="1"/>
  <c r="J1809" i="1"/>
  <c r="J1808" i="1"/>
  <c r="J1807" i="1"/>
  <c r="J1806" i="1"/>
  <c r="J1805" i="1"/>
  <c r="J1804" i="1"/>
  <c r="J1803" i="1"/>
  <c r="J1802" i="1"/>
  <c r="J1801" i="1"/>
  <c r="J1800" i="1"/>
  <c r="J1799" i="1"/>
  <c r="J1798" i="1"/>
  <c r="J1797" i="1"/>
  <c r="J1796" i="1"/>
  <c r="J1795" i="1"/>
  <c r="J1794" i="1"/>
  <c r="J1793" i="1"/>
  <c r="J1792" i="1"/>
  <c r="J1791" i="1"/>
  <c r="J1790" i="1"/>
  <c r="J1789" i="1"/>
  <c r="J1788" i="1"/>
  <c r="J1787" i="1"/>
  <c r="J1786" i="1"/>
  <c r="J1785" i="1"/>
  <c r="J1784" i="1"/>
  <c r="J1783" i="1"/>
  <c r="J1782" i="1"/>
  <c r="J1781" i="1"/>
  <c r="J1780" i="1"/>
  <c r="J1779" i="1"/>
  <c r="J1778" i="1"/>
  <c r="J1777" i="1"/>
  <c r="J1776" i="1"/>
  <c r="J1775" i="1"/>
  <c r="J1774" i="1"/>
  <c r="J1773" i="1"/>
  <c r="J1772" i="1"/>
  <c r="J1771" i="1"/>
  <c r="J1770" i="1"/>
  <c r="J1769" i="1"/>
  <c r="J1768" i="1"/>
  <c r="J1767" i="1"/>
  <c r="J1766" i="1"/>
  <c r="J1765" i="1"/>
  <c r="J1764" i="1"/>
  <c r="J1763" i="1"/>
  <c r="J1762" i="1"/>
  <c r="J1761" i="1"/>
  <c r="J1760" i="1"/>
  <c r="J1759" i="1"/>
  <c r="J1758" i="1"/>
  <c r="J1757" i="1"/>
  <c r="J1756" i="1"/>
  <c r="J1755" i="1"/>
  <c r="J1754" i="1"/>
  <c r="J1753" i="1"/>
  <c r="J1752" i="1"/>
  <c r="J1751" i="1"/>
  <c r="J1750" i="1"/>
  <c r="J1749" i="1"/>
  <c r="J1748" i="1"/>
  <c r="J1747" i="1"/>
  <c r="J1746" i="1"/>
  <c r="J1745" i="1"/>
  <c r="J1744" i="1"/>
  <c r="J1743" i="1"/>
  <c r="J1742" i="1"/>
  <c r="J1741" i="1"/>
  <c r="J1740" i="1"/>
  <c r="J1739" i="1"/>
  <c r="J1738" i="1"/>
  <c r="J1737" i="1"/>
  <c r="J1736" i="1"/>
  <c r="J1735" i="1"/>
  <c r="J1734" i="1"/>
  <c r="J1733" i="1"/>
  <c r="J1732" i="1"/>
  <c r="J1731" i="1"/>
  <c r="J1730" i="1"/>
  <c r="J1729" i="1"/>
  <c r="J1728" i="1"/>
  <c r="J1727" i="1"/>
  <c r="J1726" i="1"/>
  <c r="J1725" i="1"/>
  <c r="J1724" i="1"/>
  <c r="J1723" i="1"/>
  <c r="J1722" i="1"/>
  <c r="J1721" i="1"/>
  <c r="J1720" i="1"/>
  <c r="J1719" i="1"/>
  <c r="J1718" i="1"/>
  <c r="J1717" i="1"/>
  <c r="J1716" i="1"/>
  <c r="J1715" i="1"/>
  <c r="J1714" i="1"/>
  <c r="J1713" i="1"/>
  <c r="J1712" i="1"/>
  <c r="J1711" i="1"/>
  <c r="J1710" i="1"/>
  <c r="J1709" i="1"/>
  <c r="J1708" i="1"/>
  <c r="J1707" i="1"/>
  <c r="J1706" i="1"/>
  <c r="J1705" i="1"/>
  <c r="J1704" i="1"/>
  <c r="J1703" i="1"/>
  <c r="J1702" i="1"/>
  <c r="J1701" i="1"/>
  <c r="J1700" i="1"/>
  <c r="J1699" i="1"/>
  <c r="J1698" i="1"/>
  <c r="J1697" i="1"/>
  <c r="J1696" i="1"/>
  <c r="J1695" i="1"/>
  <c r="J1694" i="1"/>
  <c r="J1693" i="1"/>
  <c r="J1692" i="1"/>
  <c r="J1691" i="1"/>
  <c r="J1690" i="1"/>
  <c r="J1689" i="1"/>
  <c r="J1688" i="1"/>
  <c r="J1687" i="1"/>
  <c r="J1686" i="1"/>
  <c r="J1685" i="1"/>
  <c r="J1684" i="1"/>
  <c r="J1683" i="1"/>
  <c r="J1682" i="1"/>
  <c r="J1681" i="1"/>
  <c r="J1680" i="1"/>
  <c r="J1679" i="1"/>
  <c r="J1678" i="1"/>
  <c r="J1677" i="1"/>
  <c r="J1676" i="1"/>
  <c r="J1675" i="1"/>
  <c r="J1674" i="1"/>
  <c r="J1673" i="1"/>
  <c r="J1672" i="1"/>
  <c r="J1671" i="1"/>
  <c r="J1670" i="1"/>
  <c r="J1669" i="1"/>
  <c r="J1668" i="1"/>
  <c r="J1667" i="1"/>
  <c r="J1666" i="1"/>
  <c r="J1665" i="1"/>
  <c r="J1664" i="1"/>
  <c r="J1663" i="1"/>
  <c r="J1662" i="1"/>
  <c r="J1661" i="1"/>
  <c r="J1660" i="1"/>
  <c r="J1659" i="1"/>
  <c r="J1658" i="1"/>
  <c r="J1657" i="1"/>
  <c r="J1656" i="1"/>
  <c r="J1655" i="1"/>
  <c r="J1654" i="1"/>
  <c r="J1653" i="1"/>
  <c r="J1652" i="1"/>
  <c r="J1651" i="1"/>
  <c r="J1650" i="1"/>
  <c r="J1649" i="1"/>
  <c r="J1648" i="1"/>
  <c r="J1647" i="1"/>
  <c r="J1646" i="1"/>
  <c r="J1645" i="1"/>
  <c r="J1644" i="1"/>
  <c r="J1643" i="1"/>
  <c r="J1642" i="1"/>
  <c r="J1641" i="1"/>
  <c r="J1640" i="1"/>
  <c r="J1639" i="1"/>
  <c r="J1638" i="1"/>
  <c r="J1637" i="1"/>
  <c r="J1636" i="1"/>
  <c r="J1635" i="1"/>
  <c r="J1634" i="1"/>
  <c r="J1633" i="1"/>
  <c r="J1632" i="1"/>
  <c r="J1631" i="1"/>
  <c r="J1630" i="1"/>
  <c r="J1629" i="1"/>
  <c r="J1628" i="1"/>
  <c r="J1627" i="1"/>
  <c r="J1626" i="1"/>
  <c r="J1625" i="1"/>
  <c r="J1624" i="1"/>
  <c r="J1623" i="1"/>
  <c r="J1622" i="1"/>
  <c r="J1621" i="1"/>
  <c r="J1620" i="1"/>
  <c r="J1619" i="1"/>
  <c r="J1618" i="1"/>
  <c r="J1617" i="1"/>
  <c r="J1616" i="1"/>
  <c r="J1615" i="1"/>
  <c r="J1614" i="1"/>
  <c r="J1613" i="1"/>
  <c r="J1612" i="1"/>
  <c r="J1611" i="1"/>
  <c r="J1610" i="1"/>
  <c r="J1609" i="1"/>
  <c r="J1608" i="1"/>
  <c r="J1607" i="1"/>
  <c r="J1606" i="1"/>
  <c r="J1605" i="1"/>
  <c r="J1604" i="1"/>
  <c r="J1603" i="1"/>
  <c r="J1602" i="1"/>
  <c r="J1601" i="1"/>
  <c r="J1600" i="1"/>
  <c r="J1599" i="1"/>
  <c r="J1598" i="1"/>
  <c r="J1597" i="1"/>
  <c r="J1596" i="1"/>
  <c r="J1595" i="1"/>
  <c r="J1594" i="1"/>
  <c r="J1593" i="1"/>
  <c r="J1592" i="1"/>
  <c r="J1591" i="1"/>
  <c r="J1590" i="1"/>
  <c r="J1589" i="1"/>
  <c r="J1588" i="1"/>
  <c r="J1587" i="1"/>
  <c r="J1586" i="1"/>
  <c r="J1585" i="1"/>
  <c r="J1584" i="1"/>
  <c r="J1583" i="1"/>
  <c r="J1582" i="1"/>
  <c r="J1581" i="1"/>
  <c r="J1580" i="1"/>
  <c r="J1579" i="1"/>
  <c r="J1578" i="1"/>
  <c r="J1577" i="1"/>
  <c r="J1576" i="1"/>
  <c r="J1575" i="1"/>
  <c r="J1574" i="1"/>
  <c r="J1573" i="1"/>
  <c r="J1572" i="1"/>
  <c r="J1571" i="1"/>
  <c r="J1570" i="1"/>
  <c r="J1569" i="1"/>
  <c r="J1568" i="1"/>
  <c r="J1567" i="1"/>
  <c r="J1566" i="1"/>
  <c r="J1565" i="1"/>
  <c r="J1564" i="1"/>
  <c r="J1563" i="1"/>
  <c r="J1562" i="1"/>
  <c r="J1561" i="1"/>
  <c r="J1560" i="1"/>
  <c r="J1559" i="1"/>
  <c r="J1558" i="1"/>
  <c r="J1557" i="1"/>
  <c r="J1556" i="1"/>
  <c r="J1555" i="1"/>
  <c r="J1554" i="1"/>
  <c r="J1553" i="1"/>
  <c r="J1552" i="1"/>
  <c r="J1551" i="1"/>
  <c r="J1550" i="1"/>
  <c r="J1549" i="1"/>
  <c r="J1548" i="1"/>
  <c r="J1547" i="1"/>
  <c r="J1546" i="1"/>
  <c r="J1545" i="1"/>
  <c r="J1544" i="1"/>
  <c r="J1543" i="1"/>
  <c r="J1542" i="1"/>
  <c r="J1541" i="1"/>
  <c r="J1540" i="1"/>
  <c r="J1539" i="1"/>
  <c r="J1538" i="1"/>
  <c r="J1537" i="1"/>
  <c r="J1536" i="1"/>
  <c r="J1535" i="1"/>
  <c r="J1534" i="1"/>
  <c r="J1533" i="1"/>
  <c r="J1532" i="1"/>
  <c r="J1531" i="1"/>
  <c r="J1530" i="1"/>
  <c r="J1529" i="1"/>
  <c r="J1528" i="1"/>
  <c r="J1527" i="1"/>
  <c r="J1526" i="1"/>
  <c r="J1525" i="1"/>
  <c r="J1524" i="1"/>
  <c r="J1523" i="1"/>
  <c r="J1522" i="1"/>
  <c r="J1521" i="1"/>
  <c r="J1520" i="1"/>
  <c r="J1519" i="1"/>
  <c r="J1518" i="1"/>
  <c r="J1517" i="1"/>
  <c r="J1516" i="1"/>
  <c r="J1515" i="1"/>
  <c r="J1514" i="1"/>
  <c r="J1513" i="1"/>
  <c r="J1512" i="1"/>
  <c r="J1511" i="1"/>
  <c r="J1510" i="1"/>
  <c r="J1509" i="1"/>
  <c r="J1508" i="1"/>
  <c r="J1507" i="1"/>
  <c r="J1506" i="1"/>
  <c r="J1505" i="1"/>
  <c r="J1504" i="1"/>
  <c r="J1503" i="1"/>
  <c r="J1502" i="1"/>
  <c r="J1501" i="1"/>
  <c r="J1500" i="1"/>
  <c r="J1499" i="1"/>
  <c r="J1498" i="1"/>
  <c r="J1497" i="1"/>
  <c r="J1496" i="1"/>
  <c r="J1495" i="1"/>
  <c r="J1494" i="1"/>
  <c r="J1493" i="1"/>
  <c r="J1492" i="1"/>
  <c r="J1491" i="1"/>
  <c r="J1490" i="1"/>
  <c r="J1489" i="1"/>
  <c r="J1488" i="1"/>
  <c r="J1487" i="1"/>
  <c r="J1486" i="1"/>
  <c r="J1485" i="1"/>
  <c r="J1484" i="1"/>
  <c r="J1483" i="1"/>
  <c r="J1482" i="1"/>
  <c r="J1481" i="1"/>
  <c r="J1480" i="1"/>
  <c r="J1479" i="1"/>
  <c r="J1478" i="1"/>
  <c r="J1477" i="1"/>
  <c r="J1476" i="1"/>
  <c r="J1475" i="1"/>
  <c r="J1474" i="1"/>
  <c r="J1473" i="1"/>
  <c r="J1472" i="1"/>
  <c r="J1471" i="1"/>
  <c r="J1470" i="1"/>
  <c r="J1469" i="1"/>
  <c r="J1468" i="1"/>
  <c r="J1467" i="1"/>
  <c r="J1466" i="1"/>
  <c r="J1465" i="1"/>
  <c r="J1464" i="1"/>
  <c r="J1463" i="1"/>
  <c r="J1462" i="1"/>
  <c r="J1461" i="1"/>
  <c r="J1460" i="1"/>
  <c r="J1459" i="1"/>
  <c r="J1458" i="1"/>
  <c r="J1457" i="1"/>
  <c r="J1456" i="1"/>
  <c r="J1455" i="1"/>
  <c r="J1454" i="1"/>
  <c r="J1453" i="1"/>
  <c r="J1452" i="1"/>
  <c r="J1451" i="1"/>
  <c r="J1450" i="1"/>
  <c r="J1449" i="1"/>
  <c r="J1448" i="1"/>
  <c r="J1447" i="1"/>
  <c r="J1446" i="1"/>
  <c r="J1445" i="1"/>
  <c r="J1444" i="1"/>
  <c r="J1443" i="1"/>
  <c r="J1442" i="1"/>
  <c r="J1441" i="1"/>
  <c r="J1440" i="1"/>
  <c r="J1439" i="1"/>
  <c r="J1438" i="1"/>
  <c r="J1437" i="1"/>
  <c r="J1436" i="1"/>
  <c r="J1435" i="1"/>
  <c r="J1434" i="1"/>
  <c r="J1433" i="1"/>
  <c r="J1432" i="1"/>
  <c r="J1431" i="1"/>
  <c r="J1430" i="1"/>
  <c r="J1429" i="1"/>
  <c r="J1428" i="1"/>
  <c r="J1427" i="1"/>
  <c r="J1426" i="1"/>
  <c r="J1425" i="1"/>
  <c r="J1424" i="1"/>
  <c r="J1423" i="1"/>
  <c r="J1422" i="1"/>
  <c r="J1421" i="1"/>
  <c r="J1420" i="1"/>
  <c r="J1419" i="1"/>
  <c r="J1418" i="1"/>
  <c r="J1417" i="1"/>
  <c r="J1416" i="1"/>
  <c r="J1415" i="1"/>
  <c r="J1414" i="1"/>
  <c r="J1413" i="1"/>
  <c r="J1412" i="1"/>
  <c r="J1411" i="1"/>
  <c r="J1410" i="1"/>
  <c r="J1409" i="1"/>
  <c r="J1408" i="1"/>
  <c r="J1407" i="1"/>
  <c r="J1406" i="1"/>
  <c r="J1405" i="1"/>
  <c r="J1404" i="1"/>
  <c r="J1403" i="1"/>
  <c r="J1402" i="1"/>
  <c r="J1401" i="1"/>
  <c r="J1400" i="1"/>
  <c r="J1399" i="1"/>
  <c r="J1398" i="1"/>
  <c r="J1397" i="1"/>
  <c r="J1396" i="1"/>
  <c r="J1395" i="1"/>
  <c r="J1394" i="1"/>
  <c r="J1393" i="1"/>
  <c r="J1392" i="1"/>
  <c r="J1391" i="1"/>
  <c r="J1390" i="1"/>
  <c r="J1389" i="1"/>
  <c r="J1388" i="1"/>
  <c r="J1387" i="1"/>
  <c r="J1386" i="1"/>
  <c r="J1385" i="1"/>
  <c r="J1384" i="1"/>
  <c r="J1383" i="1"/>
  <c r="J1382" i="1"/>
  <c r="J1381" i="1"/>
  <c r="J1380" i="1"/>
  <c r="J1379" i="1"/>
  <c r="J1378" i="1"/>
  <c r="J1377" i="1"/>
  <c r="J1376" i="1"/>
  <c r="J1375" i="1"/>
  <c r="J1374" i="1"/>
  <c r="J1373" i="1"/>
  <c r="J1372" i="1"/>
  <c r="J1371" i="1"/>
  <c r="J1370" i="1"/>
  <c r="J1369" i="1"/>
  <c r="J1368" i="1"/>
  <c r="J1367" i="1"/>
  <c r="J1366" i="1"/>
  <c r="J1365" i="1"/>
  <c r="J1364" i="1"/>
  <c r="J1363" i="1"/>
  <c r="J1362" i="1"/>
  <c r="J1361" i="1"/>
  <c r="J1360" i="1"/>
  <c r="J1359" i="1"/>
  <c r="J1358" i="1"/>
  <c r="J1357" i="1"/>
  <c r="J1356" i="1"/>
  <c r="J1355" i="1"/>
  <c r="J1354" i="1"/>
  <c r="J1353" i="1"/>
  <c r="J1352" i="1"/>
  <c r="J1351" i="1"/>
  <c r="J1350" i="1"/>
  <c r="J1349" i="1"/>
  <c r="J1348" i="1"/>
  <c r="J1347" i="1"/>
  <c r="J1346" i="1"/>
  <c r="J1345" i="1"/>
  <c r="J1344" i="1"/>
  <c r="J1343" i="1"/>
  <c r="J1342" i="1"/>
  <c r="J1341" i="1"/>
  <c r="J1340" i="1"/>
  <c r="J1339" i="1"/>
  <c r="J1338" i="1"/>
  <c r="J1337" i="1"/>
  <c r="J1336" i="1"/>
  <c r="J1335" i="1"/>
  <c r="J1334" i="1"/>
  <c r="J1333" i="1"/>
  <c r="J1332" i="1"/>
  <c r="J1331" i="1"/>
  <c r="J1330" i="1"/>
  <c r="J1329" i="1"/>
  <c r="J1328" i="1"/>
  <c r="J1327" i="1"/>
  <c r="J1326" i="1"/>
  <c r="J1325" i="1"/>
  <c r="J1324" i="1"/>
  <c r="J1323" i="1"/>
  <c r="J1322" i="1"/>
  <c r="J1321" i="1"/>
  <c r="J1320" i="1"/>
  <c r="J1319" i="1"/>
  <c r="J1318" i="1"/>
  <c r="J1317" i="1"/>
  <c r="J1316" i="1"/>
  <c r="J1315" i="1"/>
  <c r="J1314" i="1"/>
  <c r="J1313" i="1"/>
  <c r="J1312" i="1"/>
  <c r="J1311" i="1"/>
  <c r="J1310" i="1"/>
  <c r="J1309" i="1"/>
  <c r="J1308" i="1"/>
  <c r="J1307" i="1"/>
  <c r="J1306" i="1"/>
  <c r="J1305" i="1"/>
  <c r="J1304" i="1"/>
  <c r="J1303" i="1"/>
  <c r="J1302" i="1"/>
  <c r="J1301" i="1"/>
  <c r="J1300" i="1"/>
  <c r="J1299" i="1"/>
  <c r="J1298" i="1"/>
  <c r="J1297" i="1"/>
  <c r="J1296" i="1"/>
  <c r="J1295" i="1"/>
  <c r="J1294" i="1"/>
  <c r="J1293" i="1"/>
  <c r="J1292" i="1"/>
  <c r="J1291" i="1"/>
  <c r="J1290" i="1"/>
  <c r="J1289" i="1"/>
  <c r="J1288" i="1"/>
  <c r="J1287" i="1"/>
  <c r="J1286" i="1"/>
  <c r="J1285" i="1"/>
  <c r="J1284" i="1"/>
  <c r="J1283" i="1"/>
  <c r="J1282" i="1"/>
  <c r="J1281" i="1"/>
  <c r="J1280" i="1"/>
  <c r="J1279" i="1"/>
  <c r="J1278" i="1"/>
  <c r="J1277" i="1"/>
  <c r="J1276" i="1"/>
  <c r="J1275" i="1"/>
  <c r="J1274" i="1"/>
  <c r="J1273" i="1"/>
  <c r="J1272" i="1"/>
  <c r="J1271" i="1"/>
  <c r="J1270" i="1"/>
  <c r="J1269" i="1"/>
  <c r="J1268" i="1"/>
  <c r="J1267" i="1"/>
  <c r="J1266" i="1"/>
  <c r="J1265" i="1"/>
  <c r="J1264" i="1"/>
  <c r="J1263" i="1"/>
  <c r="J1262" i="1"/>
  <c r="J1261" i="1"/>
  <c r="J1260" i="1"/>
  <c r="J1259" i="1"/>
  <c r="J1258" i="1"/>
  <c r="J1257" i="1"/>
  <c r="J1256" i="1"/>
  <c r="J1255" i="1"/>
  <c r="J1254" i="1"/>
  <c r="J1253" i="1"/>
  <c r="J1252" i="1"/>
  <c r="J1251" i="1"/>
  <c r="J1250" i="1"/>
  <c r="J1249" i="1"/>
  <c r="J1248" i="1"/>
  <c r="J1247" i="1"/>
  <c r="J1246" i="1"/>
  <c r="J1245" i="1"/>
  <c r="J1244" i="1"/>
  <c r="J1243" i="1"/>
  <c r="J1242" i="1"/>
  <c r="J1241" i="1"/>
  <c r="J1240" i="1"/>
  <c r="J1239" i="1"/>
  <c r="J1238" i="1"/>
  <c r="J1237" i="1"/>
  <c r="J1236" i="1"/>
  <c r="J1235" i="1"/>
  <c r="J1234" i="1"/>
  <c r="J1233" i="1"/>
  <c r="J1232" i="1"/>
  <c r="J1231" i="1"/>
  <c r="J1230" i="1"/>
  <c r="J1229" i="1"/>
  <c r="J1228" i="1"/>
  <c r="J1227" i="1"/>
  <c r="J1226" i="1"/>
  <c r="J1225" i="1"/>
  <c r="J1224" i="1"/>
  <c r="J1223" i="1"/>
  <c r="J1222" i="1"/>
  <c r="J1221" i="1"/>
  <c r="J1220" i="1"/>
  <c r="J1219" i="1"/>
  <c r="J1218" i="1"/>
  <c r="J1217" i="1"/>
  <c r="J1216" i="1"/>
  <c r="J1215" i="1"/>
  <c r="J1214" i="1"/>
  <c r="J1213" i="1"/>
  <c r="J1212" i="1"/>
  <c r="J1211" i="1"/>
  <c r="J1210" i="1"/>
  <c r="J1209" i="1"/>
  <c r="J1208" i="1"/>
  <c r="J1207" i="1"/>
  <c r="J1206" i="1"/>
  <c r="J1205" i="1"/>
  <c r="J1204" i="1"/>
  <c r="J1203" i="1"/>
  <c r="J1202" i="1"/>
  <c r="J1201" i="1"/>
  <c r="J1200" i="1"/>
  <c r="J1199" i="1"/>
  <c r="J1198" i="1"/>
  <c r="J1197" i="1"/>
  <c r="J1196" i="1"/>
  <c r="J1195" i="1"/>
  <c r="J1194" i="1"/>
  <c r="J1193" i="1"/>
  <c r="J1192" i="1"/>
  <c r="J1191" i="1"/>
  <c r="J1190" i="1"/>
  <c r="J1189" i="1"/>
  <c r="J1188" i="1"/>
  <c r="J1187" i="1"/>
  <c r="J1186" i="1"/>
  <c r="J1185" i="1"/>
  <c r="J1184" i="1"/>
  <c r="J1183" i="1"/>
  <c r="J1182" i="1"/>
  <c r="J1181" i="1"/>
  <c r="J1180" i="1"/>
  <c r="J1179" i="1"/>
  <c r="J1178" i="1"/>
  <c r="J1177" i="1"/>
  <c r="J1176" i="1"/>
  <c r="J1175" i="1"/>
  <c r="J1174" i="1"/>
  <c r="J1173" i="1"/>
  <c r="J1172" i="1"/>
  <c r="J1171" i="1"/>
  <c r="J1170" i="1"/>
  <c r="J1169" i="1"/>
  <c r="J1168" i="1"/>
  <c r="J1167" i="1"/>
  <c r="J1166" i="1"/>
  <c r="J1165" i="1"/>
  <c r="J1164" i="1"/>
  <c r="J1163" i="1"/>
  <c r="J1162" i="1"/>
  <c r="J1161" i="1"/>
  <c r="J1160" i="1"/>
  <c r="J1159" i="1"/>
  <c r="J1158" i="1"/>
  <c r="J1157" i="1"/>
  <c r="J1156" i="1"/>
  <c r="J1155" i="1"/>
  <c r="J1154" i="1"/>
  <c r="J1153" i="1"/>
  <c r="J1152" i="1"/>
  <c r="J1151" i="1"/>
  <c r="J1150" i="1"/>
  <c r="J1149" i="1"/>
  <c r="J1148" i="1"/>
  <c r="J1147" i="1"/>
  <c r="J1146" i="1"/>
  <c r="J1145" i="1"/>
  <c r="J1144" i="1"/>
  <c r="J1143" i="1"/>
  <c r="J1142" i="1"/>
  <c r="J1141" i="1"/>
  <c r="J1140" i="1"/>
  <c r="J1139" i="1"/>
  <c r="J1138" i="1"/>
  <c r="J1137" i="1"/>
  <c r="J1136" i="1"/>
  <c r="J1135" i="1"/>
  <c r="J1134" i="1"/>
  <c r="J1133" i="1"/>
  <c r="J1132" i="1"/>
  <c r="J1131" i="1"/>
  <c r="J1130" i="1"/>
  <c r="J1129" i="1"/>
  <c r="J1128" i="1"/>
  <c r="J1127" i="1"/>
  <c r="J1126" i="1"/>
  <c r="J1125" i="1"/>
  <c r="J1124" i="1"/>
  <c r="J1123" i="1"/>
  <c r="J1122" i="1"/>
  <c r="J1121" i="1"/>
  <c r="J1120" i="1"/>
  <c r="J1119" i="1"/>
  <c r="J1118" i="1"/>
  <c r="J1117" i="1"/>
  <c r="J1116" i="1"/>
  <c r="J1115" i="1"/>
  <c r="J1114" i="1"/>
  <c r="J1113" i="1"/>
  <c r="J1112" i="1"/>
  <c r="J1111" i="1"/>
  <c r="J1110" i="1"/>
  <c r="J1109" i="1"/>
  <c r="J1108" i="1"/>
  <c r="J1107" i="1"/>
  <c r="J1106" i="1"/>
  <c r="J1105" i="1"/>
  <c r="J1104" i="1"/>
  <c r="J1103" i="1"/>
  <c r="J1102" i="1"/>
  <c r="J1101" i="1"/>
  <c r="J1100" i="1"/>
  <c r="J1099" i="1"/>
  <c r="J1098" i="1"/>
  <c r="J1097" i="1"/>
  <c r="J1096" i="1"/>
  <c r="J1095" i="1"/>
  <c r="J1094" i="1"/>
  <c r="J1093" i="1"/>
  <c r="J1092" i="1"/>
  <c r="J1091" i="1"/>
  <c r="J1090" i="1"/>
  <c r="J1089" i="1"/>
  <c r="J1088" i="1"/>
  <c r="J1087" i="1"/>
  <c r="J1086" i="1"/>
  <c r="J1085" i="1"/>
  <c r="J1084" i="1"/>
  <c r="J1083" i="1"/>
  <c r="J1082" i="1"/>
  <c r="J1081" i="1"/>
  <c r="J1080" i="1"/>
  <c r="J1079" i="1"/>
  <c r="J1078" i="1"/>
  <c r="J1077" i="1"/>
  <c r="J1076" i="1"/>
  <c r="J1075" i="1"/>
  <c r="J1074" i="1"/>
  <c r="J1073" i="1"/>
  <c r="J1072" i="1"/>
  <c r="J1071" i="1"/>
  <c r="J1070" i="1"/>
  <c r="J1069" i="1"/>
  <c r="J1068" i="1"/>
  <c r="J1067" i="1"/>
  <c r="J1066" i="1"/>
  <c r="J1065" i="1"/>
  <c r="J1064" i="1"/>
  <c r="J1063" i="1"/>
  <c r="J1062" i="1"/>
  <c r="J1061" i="1"/>
  <c r="J1060" i="1"/>
  <c r="J1059" i="1"/>
  <c r="J1058" i="1"/>
  <c r="J1057" i="1"/>
  <c r="J1056" i="1"/>
  <c r="J1055" i="1"/>
  <c r="J1054" i="1"/>
  <c r="J1053" i="1"/>
  <c r="J1052" i="1"/>
  <c r="J1051" i="1"/>
  <c r="J1050" i="1"/>
  <c r="J1049" i="1"/>
  <c r="J1048" i="1"/>
  <c r="J1047" i="1"/>
  <c r="J1046" i="1"/>
  <c r="J1045" i="1"/>
  <c r="J1044" i="1"/>
  <c r="J1043" i="1"/>
  <c r="J1042" i="1"/>
  <c r="J1041" i="1"/>
  <c r="J1040" i="1"/>
  <c r="J1039" i="1"/>
  <c r="J1038" i="1"/>
  <c r="J1037" i="1"/>
  <c r="J1036" i="1"/>
  <c r="J1035" i="1"/>
  <c r="J1034" i="1"/>
  <c r="J1033" i="1"/>
  <c r="J1032" i="1"/>
  <c r="J1031" i="1"/>
  <c r="J1030" i="1"/>
  <c r="J1029" i="1"/>
  <c r="J1028" i="1"/>
  <c r="J1027" i="1"/>
  <c r="J1026" i="1"/>
  <c r="J1025" i="1"/>
  <c r="J1024" i="1"/>
  <c r="J1023" i="1"/>
  <c r="J1022" i="1"/>
  <c r="J1021" i="1"/>
  <c r="J1020" i="1"/>
  <c r="J1019" i="1"/>
  <c r="J1018" i="1"/>
  <c r="J1017" i="1"/>
  <c r="J1016" i="1"/>
  <c r="J1015" i="1"/>
  <c r="J1014" i="1"/>
  <c r="J1013" i="1"/>
  <c r="J1012" i="1"/>
  <c r="J1011" i="1"/>
  <c r="J1010" i="1"/>
  <c r="J1009" i="1"/>
  <c r="J1008" i="1"/>
  <c r="J1007" i="1"/>
  <c r="J1006" i="1"/>
  <c r="J1005" i="1"/>
  <c r="J1004" i="1"/>
  <c r="J1003" i="1"/>
  <c r="J1002" i="1"/>
  <c r="J1001" i="1"/>
  <c r="J1000" i="1"/>
  <c r="J999" i="1"/>
  <c r="J998" i="1"/>
  <c r="J997" i="1"/>
  <c r="J996" i="1"/>
  <c r="J995" i="1"/>
  <c r="J994" i="1"/>
  <c r="J993" i="1"/>
  <c r="J992" i="1"/>
  <c r="J991" i="1"/>
  <c r="J990" i="1"/>
  <c r="J989" i="1"/>
  <c r="J988" i="1"/>
  <c r="J987" i="1"/>
  <c r="J986" i="1"/>
  <c r="J985" i="1"/>
  <c r="J984" i="1"/>
  <c r="J983" i="1"/>
  <c r="J982" i="1"/>
  <c r="J981" i="1"/>
  <c r="J980" i="1"/>
  <c r="J979" i="1"/>
  <c r="J978" i="1"/>
  <c r="J977" i="1"/>
  <c r="J976" i="1"/>
  <c r="J975" i="1"/>
  <c r="J974" i="1"/>
  <c r="J973" i="1"/>
  <c r="J972" i="1"/>
  <c r="J971" i="1"/>
  <c r="J970" i="1"/>
  <c r="J969" i="1"/>
  <c r="J968" i="1"/>
  <c r="J967" i="1"/>
  <c r="J966" i="1"/>
  <c r="J965" i="1"/>
  <c r="J964" i="1"/>
  <c r="J963" i="1"/>
  <c r="J962" i="1"/>
  <c r="J961" i="1"/>
  <c r="J960" i="1"/>
  <c r="J959" i="1"/>
  <c r="J958" i="1"/>
  <c r="J957" i="1"/>
  <c r="J956" i="1"/>
  <c r="J955" i="1"/>
  <c r="J954" i="1"/>
  <c r="J953" i="1"/>
  <c r="J952" i="1"/>
  <c r="J951" i="1"/>
  <c r="J950" i="1"/>
  <c r="J949" i="1"/>
  <c r="J948" i="1"/>
  <c r="J947" i="1"/>
  <c r="J946" i="1"/>
  <c r="J945" i="1"/>
  <c r="J944" i="1"/>
  <c r="J943" i="1"/>
  <c r="J942" i="1"/>
  <c r="J941" i="1"/>
  <c r="J940" i="1"/>
  <c r="J939" i="1"/>
  <c r="J938" i="1"/>
  <c r="J937" i="1"/>
  <c r="J936" i="1"/>
  <c r="J935" i="1"/>
  <c r="J934" i="1"/>
  <c r="J933" i="1"/>
  <c r="J932" i="1"/>
  <c r="J931" i="1"/>
  <c r="J930" i="1"/>
  <c r="J929" i="1"/>
  <c r="J928" i="1"/>
  <c r="J927" i="1"/>
  <c r="J926" i="1"/>
  <c r="J925" i="1"/>
  <c r="J924" i="1"/>
  <c r="J923" i="1"/>
  <c r="J922" i="1"/>
  <c r="J921" i="1"/>
  <c r="J920" i="1"/>
  <c r="J919" i="1"/>
  <c r="J918" i="1"/>
  <c r="J917" i="1"/>
  <c r="J916" i="1"/>
  <c r="J915" i="1"/>
  <c r="J914" i="1"/>
  <c r="J913" i="1"/>
  <c r="J912" i="1"/>
  <c r="J911" i="1"/>
  <c r="J910" i="1"/>
  <c r="J909" i="1"/>
  <c r="J908" i="1"/>
  <c r="J907" i="1"/>
  <c r="J906" i="1"/>
  <c r="J905" i="1"/>
  <c r="J904" i="1"/>
  <c r="J903" i="1"/>
  <c r="J902" i="1"/>
  <c r="J901" i="1"/>
  <c r="J900" i="1"/>
  <c r="J899" i="1"/>
  <c r="J898" i="1"/>
  <c r="J897" i="1"/>
  <c r="J896" i="1"/>
  <c r="J895" i="1"/>
  <c r="J894" i="1"/>
  <c r="J893" i="1"/>
  <c r="J892" i="1"/>
  <c r="J891" i="1"/>
  <c r="J890" i="1"/>
  <c r="J889" i="1"/>
  <c r="J888" i="1"/>
  <c r="J887" i="1"/>
  <c r="J886" i="1"/>
  <c r="J885" i="1"/>
  <c r="J884" i="1"/>
  <c r="J883" i="1"/>
  <c r="J882" i="1"/>
  <c r="J881" i="1"/>
  <c r="J880" i="1"/>
  <c r="J879" i="1"/>
  <c r="J878" i="1"/>
  <c r="J877" i="1"/>
  <c r="J876" i="1"/>
  <c r="J875" i="1"/>
  <c r="J874" i="1"/>
  <c r="J873" i="1"/>
  <c r="J872" i="1"/>
  <c r="J871" i="1"/>
  <c r="J870" i="1"/>
  <c r="J869" i="1"/>
  <c r="J868" i="1"/>
  <c r="J867" i="1"/>
  <c r="J866" i="1"/>
  <c r="J865" i="1"/>
  <c r="J864" i="1"/>
  <c r="J863" i="1"/>
  <c r="J862" i="1"/>
  <c r="J861" i="1"/>
  <c r="J860" i="1"/>
  <c r="J859" i="1"/>
  <c r="J858" i="1"/>
  <c r="J857" i="1"/>
  <c r="J856" i="1"/>
  <c r="J855" i="1"/>
  <c r="J854" i="1"/>
  <c r="J853" i="1"/>
  <c r="J852" i="1"/>
  <c r="J851" i="1"/>
  <c r="J850" i="1"/>
  <c r="J849" i="1"/>
  <c r="J848" i="1"/>
  <c r="J847" i="1"/>
  <c r="J846" i="1"/>
  <c r="J845" i="1"/>
  <c r="J844" i="1"/>
  <c r="J843" i="1"/>
  <c r="J842" i="1"/>
  <c r="J841" i="1"/>
  <c r="J840" i="1"/>
  <c r="J839" i="1"/>
  <c r="J838" i="1"/>
  <c r="J837" i="1"/>
  <c r="J836" i="1"/>
  <c r="J835" i="1"/>
  <c r="J834" i="1"/>
  <c r="J833" i="1"/>
  <c r="J832" i="1"/>
  <c r="J831" i="1"/>
  <c r="J830" i="1"/>
  <c r="J829" i="1"/>
  <c r="J828" i="1"/>
  <c r="J827" i="1"/>
  <c r="J826" i="1"/>
  <c r="J825" i="1"/>
  <c r="J824" i="1"/>
  <c r="J823" i="1"/>
  <c r="J822" i="1"/>
  <c r="J821" i="1"/>
  <c r="J820" i="1"/>
  <c r="J819" i="1"/>
  <c r="J818" i="1"/>
  <c r="J817" i="1"/>
  <c r="J816" i="1"/>
  <c r="J815" i="1"/>
  <c r="J814" i="1"/>
  <c r="J813" i="1"/>
  <c r="J812" i="1"/>
  <c r="J811" i="1"/>
  <c r="J810" i="1"/>
  <c r="J809" i="1"/>
  <c r="J808" i="1"/>
  <c r="J807" i="1"/>
  <c r="J806" i="1"/>
  <c r="J805" i="1"/>
  <c r="J804" i="1"/>
  <c r="J803" i="1"/>
  <c r="J802" i="1"/>
  <c r="J801" i="1"/>
  <c r="J800" i="1"/>
  <c r="J799" i="1"/>
  <c r="J798" i="1"/>
  <c r="J797" i="1"/>
  <c r="J796" i="1"/>
  <c r="J795" i="1"/>
  <c r="J794" i="1"/>
  <c r="J793" i="1"/>
  <c r="J792" i="1"/>
  <c r="J791" i="1"/>
  <c r="J790" i="1"/>
  <c r="J789" i="1"/>
  <c r="J788" i="1"/>
  <c r="J787" i="1"/>
  <c r="J786" i="1"/>
  <c r="J785" i="1"/>
  <c r="J784" i="1"/>
  <c r="J783" i="1"/>
  <c r="J782" i="1"/>
  <c r="J781" i="1"/>
  <c r="J780" i="1"/>
  <c r="J779" i="1"/>
  <c r="J778" i="1"/>
  <c r="J777" i="1"/>
  <c r="J776" i="1"/>
  <c r="J775" i="1"/>
  <c r="J774" i="1"/>
  <c r="J773" i="1"/>
  <c r="J772" i="1"/>
  <c r="J771" i="1"/>
  <c r="J770" i="1"/>
  <c r="J769" i="1"/>
  <c r="J768" i="1"/>
  <c r="J767" i="1"/>
  <c r="J766" i="1"/>
  <c r="J765" i="1"/>
  <c r="J764" i="1"/>
  <c r="J763" i="1"/>
  <c r="J762" i="1"/>
  <c r="J761" i="1"/>
  <c r="J760" i="1"/>
  <c r="J759" i="1"/>
  <c r="J758" i="1"/>
  <c r="J757" i="1"/>
  <c r="J756" i="1"/>
  <c r="J755" i="1"/>
  <c r="J754" i="1"/>
  <c r="J753" i="1"/>
  <c r="J752" i="1"/>
  <c r="J751" i="1"/>
  <c r="J750" i="1"/>
  <c r="J749" i="1"/>
  <c r="J748" i="1"/>
  <c r="J747" i="1"/>
  <c r="J746" i="1"/>
  <c r="J745" i="1"/>
  <c r="J744" i="1"/>
  <c r="J743" i="1"/>
  <c r="J742" i="1"/>
  <c r="J741" i="1"/>
  <c r="J740" i="1"/>
  <c r="J739" i="1"/>
  <c r="J738" i="1"/>
  <c r="J737" i="1"/>
  <c r="J736" i="1"/>
  <c r="J735" i="1"/>
  <c r="J734" i="1"/>
  <c r="J733" i="1"/>
  <c r="J732" i="1"/>
  <c r="J731" i="1"/>
  <c r="J730" i="1"/>
  <c r="J729" i="1"/>
  <c r="J728" i="1"/>
  <c r="J727" i="1"/>
  <c r="J726" i="1"/>
  <c r="J725" i="1"/>
  <c r="J724" i="1"/>
  <c r="J723" i="1"/>
  <c r="J722" i="1"/>
  <c r="J721" i="1"/>
  <c r="J720" i="1"/>
  <c r="J719" i="1"/>
  <c r="J718" i="1"/>
  <c r="J717" i="1"/>
  <c r="J716" i="1"/>
  <c r="J715" i="1"/>
  <c r="J714" i="1"/>
  <c r="J713" i="1"/>
  <c r="J712" i="1"/>
  <c r="J711" i="1"/>
  <c r="J710" i="1"/>
  <c r="J709" i="1"/>
  <c r="J708" i="1"/>
  <c r="J707" i="1"/>
  <c r="J706" i="1"/>
  <c r="J705" i="1"/>
  <c r="J704" i="1"/>
  <c r="J703" i="1"/>
  <c r="J702" i="1"/>
  <c r="J701" i="1"/>
  <c r="J700" i="1"/>
  <c r="J699" i="1"/>
  <c r="J698" i="1"/>
  <c r="J697" i="1"/>
  <c r="J696" i="1"/>
  <c r="J695" i="1"/>
  <c r="J694" i="1"/>
  <c r="J693" i="1"/>
  <c r="J692" i="1"/>
  <c r="J691" i="1"/>
  <c r="J690" i="1"/>
  <c r="J689" i="1"/>
  <c r="J688" i="1"/>
  <c r="J687" i="1"/>
  <c r="J686" i="1"/>
  <c r="J685" i="1"/>
  <c r="J684" i="1"/>
  <c r="J683" i="1"/>
  <c r="J682" i="1"/>
  <c r="J681" i="1"/>
  <c r="J680" i="1"/>
  <c r="J679" i="1"/>
  <c r="J678" i="1"/>
  <c r="J677" i="1"/>
  <c r="J676" i="1"/>
  <c r="J675" i="1"/>
  <c r="J674" i="1"/>
  <c r="J673" i="1"/>
  <c r="J672" i="1"/>
  <c r="J671" i="1"/>
  <c r="J670" i="1"/>
  <c r="J669" i="1"/>
  <c r="J668" i="1"/>
  <c r="J667" i="1"/>
  <c r="J666" i="1"/>
  <c r="J665" i="1"/>
  <c r="J664" i="1"/>
  <c r="J663" i="1"/>
  <c r="J662" i="1"/>
  <c r="J661" i="1"/>
  <c r="J660" i="1"/>
  <c r="J659" i="1"/>
  <c r="J658" i="1"/>
  <c r="J657" i="1"/>
  <c r="J656" i="1"/>
  <c r="J655" i="1"/>
  <c r="J654" i="1"/>
  <c r="J653" i="1"/>
  <c r="J652" i="1"/>
  <c r="J651" i="1"/>
  <c r="J650" i="1"/>
  <c r="J649" i="1"/>
  <c r="J648" i="1"/>
  <c r="J647" i="1"/>
  <c r="J646" i="1"/>
  <c r="J645" i="1"/>
  <c r="J644" i="1"/>
  <c r="J643" i="1"/>
  <c r="J642" i="1"/>
  <c r="J641" i="1"/>
  <c r="J640" i="1"/>
  <c r="J639" i="1"/>
  <c r="J638" i="1"/>
  <c r="J637" i="1"/>
  <c r="J636" i="1"/>
  <c r="J635" i="1"/>
  <c r="J634" i="1"/>
  <c r="J633" i="1"/>
  <c r="J632" i="1"/>
  <c r="J631" i="1"/>
  <c r="J630" i="1"/>
  <c r="J629" i="1"/>
  <c r="J628" i="1"/>
  <c r="J627" i="1"/>
  <c r="J626" i="1"/>
  <c r="J625" i="1"/>
  <c r="J624" i="1"/>
  <c r="J623" i="1"/>
  <c r="J622" i="1"/>
  <c r="J621" i="1"/>
  <c r="J620" i="1"/>
  <c r="J619" i="1"/>
  <c r="J618" i="1"/>
  <c r="J617" i="1"/>
  <c r="J616" i="1"/>
  <c r="J615" i="1"/>
  <c r="J614" i="1"/>
  <c r="J613" i="1"/>
  <c r="J612" i="1"/>
  <c r="J611" i="1"/>
  <c r="J610" i="1"/>
  <c r="J609" i="1"/>
  <c r="J608" i="1"/>
  <c r="J607" i="1"/>
  <c r="J606" i="1"/>
  <c r="J605" i="1"/>
  <c r="J604" i="1"/>
  <c r="J603" i="1"/>
  <c r="J602" i="1"/>
  <c r="J601" i="1"/>
  <c r="J600" i="1"/>
  <c r="J599" i="1"/>
  <c r="J598" i="1"/>
  <c r="J597" i="1"/>
  <c r="J596" i="1"/>
  <c r="J595" i="1"/>
  <c r="J594" i="1"/>
  <c r="J593" i="1"/>
  <c r="J592" i="1"/>
  <c r="J591" i="1"/>
  <c r="J590" i="1"/>
  <c r="J589" i="1"/>
  <c r="J588" i="1"/>
  <c r="J587" i="1"/>
  <c r="J586" i="1"/>
  <c r="J585" i="1"/>
  <c r="J584" i="1"/>
  <c r="J583" i="1"/>
  <c r="J582" i="1"/>
  <c r="J581" i="1"/>
  <c r="J580" i="1"/>
  <c r="J579" i="1"/>
  <c r="J578" i="1"/>
  <c r="J577" i="1"/>
  <c r="J576" i="1"/>
  <c r="J575" i="1"/>
  <c r="J574" i="1"/>
  <c r="J573" i="1"/>
  <c r="J572" i="1"/>
  <c r="J571" i="1"/>
  <c r="J570" i="1"/>
  <c r="J569" i="1"/>
  <c r="J568" i="1"/>
  <c r="J567" i="1"/>
  <c r="J566" i="1"/>
  <c r="J565" i="1"/>
  <c r="J564" i="1"/>
  <c r="J563" i="1"/>
  <c r="J562" i="1"/>
  <c r="J561" i="1"/>
  <c r="J560" i="1"/>
  <c r="J559" i="1"/>
  <c r="J558" i="1"/>
  <c r="J557" i="1"/>
  <c r="J556" i="1"/>
  <c r="J555" i="1"/>
  <c r="J554" i="1"/>
  <c r="J553" i="1"/>
  <c r="J552" i="1"/>
  <c r="J551" i="1"/>
  <c r="J550" i="1"/>
  <c r="J549" i="1"/>
  <c r="J548" i="1"/>
  <c r="J547" i="1"/>
  <c r="J546" i="1"/>
  <c r="J545" i="1"/>
  <c r="J544" i="1"/>
  <c r="J543" i="1"/>
  <c r="J542" i="1"/>
  <c r="J541" i="1"/>
  <c r="J540" i="1"/>
  <c r="J539" i="1"/>
  <c r="J538" i="1"/>
  <c r="J537" i="1"/>
  <c r="J536" i="1"/>
  <c r="J535" i="1"/>
  <c r="J534" i="1"/>
  <c r="J533" i="1"/>
  <c r="J532" i="1"/>
  <c r="J531" i="1"/>
  <c r="J530" i="1"/>
  <c r="J529" i="1"/>
  <c r="J528" i="1"/>
  <c r="J527" i="1"/>
  <c r="J526" i="1"/>
  <c r="J525" i="1"/>
  <c r="J524" i="1"/>
  <c r="J523" i="1"/>
  <c r="J522" i="1"/>
  <c r="J521" i="1"/>
  <c r="J520" i="1"/>
  <c r="J519" i="1"/>
  <c r="J518" i="1"/>
  <c r="J517" i="1"/>
  <c r="J516" i="1"/>
  <c r="J515" i="1"/>
  <c r="J514" i="1"/>
  <c r="J513" i="1"/>
  <c r="J512" i="1"/>
  <c r="J511" i="1"/>
  <c r="J510" i="1"/>
  <c r="J509" i="1"/>
  <c r="J508" i="1"/>
  <c r="J507" i="1"/>
  <c r="J506" i="1"/>
  <c r="J505" i="1"/>
  <c r="J504" i="1"/>
  <c r="J503" i="1"/>
  <c r="J502" i="1"/>
  <c r="J501" i="1"/>
  <c r="J500" i="1"/>
  <c r="J499" i="1"/>
  <c r="J498" i="1"/>
  <c r="J497" i="1"/>
  <c r="J496" i="1"/>
  <c r="J495" i="1"/>
  <c r="J494" i="1"/>
  <c r="J493" i="1"/>
  <c r="J492" i="1"/>
  <c r="J491" i="1"/>
  <c r="J490" i="1"/>
  <c r="J489" i="1"/>
  <c r="J488" i="1"/>
  <c r="J487" i="1"/>
  <c r="J486" i="1"/>
  <c r="J485" i="1"/>
  <c r="J484" i="1"/>
  <c r="J483" i="1"/>
  <c r="J482" i="1"/>
  <c r="J481" i="1"/>
  <c r="J480" i="1"/>
  <c r="J479" i="1"/>
  <c r="J478" i="1"/>
  <c r="J477" i="1"/>
  <c r="J476" i="1"/>
  <c r="J475" i="1"/>
  <c r="J474" i="1"/>
  <c r="J473" i="1"/>
  <c r="J472" i="1"/>
  <c r="J471" i="1"/>
  <c r="J470" i="1"/>
  <c r="J469" i="1"/>
  <c r="J468" i="1"/>
  <c r="J467" i="1"/>
  <c r="J466" i="1"/>
  <c r="J465" i="1"/>
  <c r="J464" i="1"/>
  <c r="J463" i="1"/>
  <c r="J462" i="1"/>
  <c r="J461" i="1"/>
  <c r="J460" i="1"/>
  <c r="J459" i="1"/>
  <c r="J458" i="1"/>
  <c r="J457" i="1"/>
  <c r="J456" i="1"/>
  <c r="J455" i="1"/>
  <c r="J454" i="1"/>
  <c r="J453" i="1"/>
  <c r="J452" i="1"/>
  <c r="J451" i="1"/>
  <c r="J450" i="1"/>
  <c r="J449" i="1"/>
  <c r="J448" i="1"/>
  <c r="J447" i="1"/>
  <c r="J446" i="1"/>
  <c r="J445" i="1"/>
  <c r="J444" i="1"/>
  <c r="J443" i="1"/>
  <c r="J442" i="1"/>
  <c r="J441" i="1"/>
  <c r="J440" i="1"/>
  <c r="J439" i="1"/>
  <c r="J438" i="1"/>
  <c r="J437" i="1"/>
  <c r="J436" i="1"/>
  <c r="J435" i="1"/>
  <c r="J434" i="1"/>
  <c r="J433" i="1"/>
  <c r="J432" i="1"/>
  <c r="J431" i="1"/>
  <c r="J430" i="1"/>
  <c r="J429" i="1"/>
  <c r="J428" i="1"/>
  <c r="J427" i="1"/>
  <c r="J426" i="1"/>
  <c r="J425" i="1"/>
  <c r="J424" i="1"/>
  <c r="J423" i="1"/>
  <c r="J422" i="1"/>
  <c r="J421" i="1"/>
  <c r="J420" i="1"/>
  <c r="J419" i="1"/>
  <c r="J418" i="1"/>
  <c r="J417" i="1"/>
  <c r="J416" i="1"/>
  <c r="J415" i="1"/>
  <c r="J414" i="1"/>
  <c r="J413" i="1"/>
  <c r="J412" i="1"/>
  <c r="J411" i="1"/>
  <c r="J410" i="1"/>
  <c r="J409" i="1"/>
  <c r="J408" i="1"/>
  <c r="J407" i="1"/>
  <c r="J406" i="1"/>
  <c r="J405" i="1"/>
  <c r="J404" i="1"/>
  <c r="J403" i="1"/>
  <c r="J402" i="1"/>
  <c r="J401" i="1"/>
  <c r="J400" i="1"/>
  <c r="J399" i="1"/>
  <c r="J398" i="1"/>
  <c r="J397" i="1"/>
  <c r="J396" i="1"/>
  <c r="J395" i="1"/>
  <c r="J394" i="1"/>
  <c r="J393" i="1"/>
  <c r="J392" i="1"/>
  <c r="J391" i="1"/>
  <c r="J390" i="1"/>
  <c r="J389" i="1"/>
  <c r="J388" i="1"/>
  <c r="J387" i="1"/>
  <c r="J386" i="1"/>
  <c r="J385" i="1"/>
  <c r="J384" i="1"/>
  <c r="J383" i="1"/>
  <c r="J382" i="1"/>
  <c r="J381" i="1"/>
  <c r="J380" i="1"/>
  <c r="J379" i="1"/>
  <c r="J378" i="1"/>
  <c r="J377" i="1"/>
  <c r="J376" i="1"/>
  <c r="J375" i="1"/>
  <c r="J374" i="1"/>
  <c r="J373" i="1"/>
  <c r="J372" i="1"/>
  <c r="J371" i="1"/>
  <c r="J370" i="1"/>
  <c r="J369" i="1"/>
  <c r="J368" i="1"/>
  <c r="J367" i="1"/>
  <c r="J366" i="1"/>
  <c r="J365" i="1"/>
  <c r="J364" i="1"/>
  <c r="J363" i="1"/>
  <c r="J362" i="1"/>
  <c r="J361" i="1"/>
  <c r="J360" i="1"/>
  <c r="J359" i="1"/>
  <c r="J358" i="1"/>
  <c r="J357" i="1"/>
  <c r="J356" i="1"/>
  <c r="J355" i="1"/>
  <c r="J354" i="1"/>
  <c r="J353" i="1"/>
  <c r="J352" i="1"/>
  <c r="J351" i="1"/>
  <c r="J350" i="1"/>
  <c r="J349" i="1"/>
  <c r="J348" i="1"/>
  <c r="J347" i="1"/>
  <c r="J346" i="1"/>
  <c r="J345" i="1"/>
  <c r="J344" i="1"/>
  <c r="J343" i="1"/>
  <c r="J342" i="1"/>
  <c r="J341" i="1"/>
  <c r="J340" i="1"/>
  <c r="J339" i="1"/>
  <c r="J338" i="1"/>
  <c r="J337" i="1"/>
  <c r="J336" i="1"/>
  <c r="J335" i="1"/>
  <c r="J334" i="1"/>
  <c r="J333" i="1"/>
  <c r="J332" i="1"/>
  <c r="J331" i="1"/>
  <c r="J330" i="1"/>
  <c r="J329" i="1"/>
  <c r="J328" i="1"/>
  <c r="J327" i="1"/>
  <c r="J326" i="1"/>
  <c r="J325" i="1"/>
  <c r="J324" i="1"/>
  <c r="J323" i="1"/>
  <c r="J322" i="1"/>
  <c r="J321" i="1"/>
  <c r="J320" i="1"/>
  <c r="J319" i="1"/>
  <c r="J318" i="1"/>
  <c r="J317" i="1"/>
  <c r="J316" i="1"/>
  <c r="J315" i="1"/>
  <c r="J314" i="1"/>
  <c r="J313" i="1"/>
  <c r="J312" i="1"/>
  <c r="J311" i="1"/>
  <c r="J310" i="1"/>
  <c r="J309" i="1"/>
  <c r="J308" i="1"/>
  <c r="J307" i="1"/>
  <c r="J306" i="1"/>
  <c r="J305" i="1"/>
  <c r="J304" i="1"/>
  <c r="J303" i="1"/>
  <c r="J302" i="1"/>
  <c r="J301" i="1"/>
  <c r="J300" i="1"/>
  <c r="J299" i="1"/>
  <c r="J298" i="1"/>
  <c r="J297" i="1"/>
  <c r="J296" i="1"/>
  <c r="J295" i="1"/>
  <c r="J294" i="1"/>
  <c r="J293" i="1"/>
  <c r="J292" i="1"/>
  <c r="J291" i="1"/>
  <c r="J290" i="1"/>
  <c r="J289" i="1"/>
  <c r="J288" i="1"/>
  <c r="J287" i="1"/>
  <c r="J286" i="1"/>
  <c r="J285" i="1"/>
  <c r="J284" i="1"/>
  <c r="J283" i="1"/>
  <c r="J282" i="1"/>
  <c r="J281" i="1"/>
  <c r="J280" i="1"/>
  <c r="J279" i="1"/>
  <c r="J278" i="1"/>
  <c r="J277" i="1"/>
  <c r="J276" i="1"/>
  <c r="J275" i="1"/>
  <c r="J274" i="1"/>
  <c r="J273" i="1"/>
  <c r="J272" i="1"/>
  <c r="J271" i="1"/>
  <c r="J270" i="1"/>
  <c r="J269" i="1"/>
  <c r="J268" i="1"/>
  <c r="J267" i="1"/>
  <c r="J266" i="1"/>
  <c r="J265" i="1"/>
  <c r="J264" i="1"/>
  <c r="J263" i="1"/>
  <c r="J262" i="1"/>
  <c r="J261" i="1"/>
  <c r="J260" i="1"/>
  <c r="J259" i="1"/>
  <c r="J258" i="1"/>
  <c r="J257" i="1"/>
  <c r="J256" i="1"/>
  <c r="J255" i="1"/>
  <c r="J254" i="1"/>
  <c r="J253" i="1"/>
  <c r="J252" i="1"/>
  <c r="J251" i="1"/>
  <c r="J250" i="1"/>
  <c r="J249" i="1"/>
  <c r="J248" i="1"/>
  <c r="J247" i="1"/>
  <c r="J246" i="1"/>
  <c r="J245" i="1"/>
  <c r="J244" i="1"/>
  <c r="J243" i="1"/>
  <c r="J242" i="1"/>
  <c r="J241" i="1"/>
  <c r="J240" i="1"/>
  <c r="J239" i="1"/>
  <c r="J238" i="1"/>
  <c r="J237" i="1"/>
  <c r="J236" i="1"/>
  <c r="J235" i="1"/>
  <c r="J234" i="1"/>
  <c r="J233" i="1"/>
  <c r="J232" i="1"/>
  <c r="J231" i="1"/>
  <c r="J230" i="1"/>
  <c r="J229" i="1"/>
  <c r="J228" i="1"/>
  <c r="J227" i="1"/>
  <c r="J226" i="1"/>
  <c r="J225" i="1"/>
  <c r="J224" i="1"/>
  <c r="J223" i="1"/>
  <c r="J222" i="1"/>
  <c r="J221" i="1"/>
  <c r="J220" i="1"/>
  <c r="J219" i="1"/>
  <c r="J218" i="1"/>
  <c r="J217" i="1"/>
  <c r="J216" i="1"/>
  <c r="J215" i="1"/>
  <c r="J214" i="1"/>
  <c r="J213" i="1"/>
  <c r="J212" i="1"/>
  <c r="J211" i="1"/>
  <c r="J210" i="1"/>
  <c r="J209" i="1"/>
  <c r="J208" i="1"/>
  <c r="J207" i="1"/>
  <c r="J206" i="1"/>
  <c r="J205" i="1"/>
  <c r="J204" i="1"/>
  <c r="J203" i="1"/>
  <c r="J202" i="1"/>
  <c r="J201" i="1"/>
  <c r="J200" i="1"/>
  <c r="J199" i="1"/>
  <c r="J198" i="1"/>
  <c r="J197" i="1"/>
  <c r="J196" i="1"/>
  <c r="J195" i="1"/>
  <c r="J194" i="1"/>
  <c r="J193" i="1"/>
  <c r="J192" i="1"/>
  <c r="J191" i="1"/>
  <c r="J190" i="1"/>
  <c r="J189" i="1"/>
  <c r="J188" i="1"/>
  <c r="J187" i="1"/>
  <c r="J186" i="1"/>
  <c r="J185" i="1"/>
  <c r="J184" i="1"/>
  <c r="J183" i="1"/>
  <c r="J182" i="1"/>
  <c r="J181" i="1"/>
  <c r="J180" i="1"/>
  <c r="J179" i="1"/>
  <c r="J178" i="1"/>
  <c r="J177" i="1"/>
  <c r="J176" i="1"/>
  <c r="J175" i="1"/>
  <c r="J174" i="1"/>
  <c r="J173" i="1"/>
  <c r="J172" i="1"/>
  <c r="J171" i="1"/>
  <c r="J170" i="1"/>
  <c r="J169" i="1"/>
  <c r="J168" i="1"/>
  <c r="J167" i="1"/>
  <c r="J166" i="1"/>
  <c r="J165" i="1"/>
  <c r="J164" i="1"/>
  <c r="J163" i="1"/>
  <c r="J162" i="1"/>
  <c r="J161" i="1"/>
  <c r="J160" i="1"/>
  <c r="J159" i="1"/>
  <c r="J158" i="1"/>
  <c r="J157" i="1"/>
  <c r="J156" i="1"/>
  <c r="J155" i="1"/>
  <c r="J154" i="1"/>
  <c r="J153" i="1"/>
  <c r="J152" i="1"/>
  <c r="J151" i="1"/>
  <c r="J150" i="1"/>
  <c r="J149" i="1"/>
  <c r="J148" i="1"/>
  <c r="J147" i="1"/>
  <c r="J146" i="1"/>
  <c r="J145" i="1"/>
  <c r="J144" i="1"/>
  <c r="J143" i="1"/>
  <c r="J142" i="1"/>
  <c r="J141" i="1"/>
  <c r="J140" i="1"/>
  <c r="J139" i="1"/>
  <c r="J138" i="1"/>
  <c r="J137" i="1"/>
  <c r="J136" i="1"/>
  <c r="J135" i="1"/>
  <c r="J134" i="1"/>
  <c r="J133" i="1"/>
  <c r="J132" i="1"/>
  <c r="J131" i="1"/>
  <c r="J130" i="1"/>
  <c r="J129" i="1"/>
  <c r="J128" i="1"/>
  <c r="J127" i="1"/>
  <c r="J126" i="1"/>
  <c r="J125" i="1"/>
  <c r="J124" i="1"/>
  <c r="J123" i="1"/>
  <c r="J122" i="1"/>
  <c r="J121" i="1"/>
  <c r="J120" i="1"/>
  <c r="J119" i="1"/>
  <c r="J118" i="1"/>
  <c r="J117" i="1"/>
  <c r="J116" i="1"/>
  <c r="J115" i="1"/>
  <c r="J114" i="1"/>
  <c r="J113" i="1"/>
  <c r="J112" i="1"/>
  <c r="J111" i="1"/>
  <c r="J110" i="1"/>
  <c r="J109" i="1"/>
  <c r="J108" i="1"/>
  <c r="J107" i="1"/>
  <c r="J106" i="1"/>
  <c r="J105" i="1"/>
  <c r="J104" i="1"/>
  <c r="J103" i="1"/>
  <c r="J102" i="1"/>
  <c r="J101" i="1"/>
  <c r="J100" i="1"/>
  <c r="J99" i="1"/>
  <c r="J98" i="1"/>
  <c r="J97" i="1"/>
  <c r="J96" i="1"/>
  <c r="J95" i="1"/>
  <c r="J94" i="1"/>
  <c r="J93" i="1"/>
  <c r="J92" i="1"/>
  <c r="J91" i="1"/>
  <c r="J90" i="1"/>
  <c r="J89" i="1"/>
  <c r="J88" i="1"/>
  <c r="J87" i="1"/>
  <c r="J86" i="1"/>
  <c r="J85" i="1"/>
  <c r="J84" i="1"/>
  <c r="J83" i="1"/>
  <c r="J82" i="1"/>
  <c r="J81" i="1"/>
  <c r="J80" i="1"/>
  <c r="J79" i="1"/>
  <c r="J78" i="1"/>
  <c r="J77" i="1"/>
  <c r="J76" i="1"/>
  <c r="J75" i="1"/>
  <c r="J74" i="1"/>
  <c r="J73" i="1"/>
  <c r="J72" i="1"/>
  <c r="J71" i="1"/>
  <c r="J70" i="1"/>
  <c r="J69" i="1"/>
  <c r="J68" i="1"/>
  <c r="J67" i="1"/>
  <c r="J66" i="1"/>
  <c r="J65" i="1"/>
  <c r="J64" i="1"/>
  <c r="J63" i="1"/>
  <c r="J62" i="1"/>
  <c r="J61" i="1"/>
  <c r="J60" i="1"/>
  <c r="J59" i="1"/>
  <c r="J58" i="1"/>
  <c r="J57" i="1"/>
  <c r="J56" i="1"/>
  <c r="J55" i="1"/>
  <c r="J54" i="1"/>
  <c r="J53" i="1"/>
  <c r="J52" i="1"/>
  <c r="J51" i="1"/>
  <c r="J50" i="1"/>
  <c r="J49" i="1"/>
  <c r="J48" i="1"/>
  <c r="J47" i="1"/>
  <c r="J46" i="1"/>
  <c r="J45" i="1"/>
  <c r="J44" i="1"/>
  <c r="J43" i="1"/>
  <c r="J42" i="1"/>
  <c r="J41" i="1"/>
  <c r="J40" i="1"/>
  <c r="J39" i="1"/>
  <c r="J38" i="1"/>
  <c r="J37" i="1"/>
  <c r="J36" i="1"/>
  <c r="J35" i="1"/>
  <c r="J34" i="1"/>
  <c r="J33" i="1"/>
  <c r="J32" i="1"/>
  <c r="J31" i="1"/>
  <c r="J30" i="1"/>
  <c r="J29" i="1"/>
  <c r="J28" i="1"/>
  <c r="J27" i="1"/>
  <c r="J26" i="1"/>
  <c r="J25" i="1"/>
  <c r="J24" i="1"/>
  <c r="J23" i="1"/>
  <c r="J22" i="1"/>
  <c r="J21" i="1"/>
  <c r="J20" i="1"/>
  <c r="J19" i="1"/>
  <c r="J18" i="1"/>
  <c r="J17" i="1"/>
  <c r="J16" i="1"/>
  <c r="J15" i="1"/>
  <c r="J14" i="1"/>
  <c r="J13" i="1"/>
  <c r="J12" i="1"/>
  <c r="J11" i="1"/>
  <c r="J10" i="1"/>
  <c r="J9" i="1"/>
  <c r="J8" i="1"/>
  <c r="J7" i="1"/>
</calcChain>
</file>

<file path=xl/sharedStrings.xml><?xml version="1.0" encoding="utf-8"?>
<sst xmlns="http://schemas.openxmlformats.org/spreadsheetml/2006/main" count="29950" uniqueCount="8507">
  <si>
    <t>Índice onomástico anual · Gacetas oficiales de 1825</t>
  </si>
  <si>
    <t>Del 1 de enero al 31 de diciembre de 1825 · Gaceta de Madrid</t>
  </si>
  <si>
    <t>Aviso: índice generado a partir del OCR de facsímiles históricos. Las grafías y lecturas dudosas deben cotejarse con la página enlazada.</t>
  </si>
  <si>
    <t>3288 menciones · 158 archivos oficiales · 630 páginas digitalizadas</t>
  </si>
  <si>
    <t>Apellidos y nombre (orden estimado)</t>
  </si>
  <si>
    <t>Nombre leído</t>
  </si>
  <si>
    <t>Motivo de aparición</t>
  </si>
  <si>
    <t>Organismo o sección</t>
  </si>
  <si>
    <t>Fecha</t>
  </si>
  <si>
    <t>Publicación y nº</t>
  </si>
  <si>
    <t>Página</t>
  </si>
  <si>
    <t>Observaciones</t>
  </si>
  <si>
    <t>Extracto original OCR</t>
  </si>
  <si>
    <t>Facsímil (página)</t>
  </si>
  <si>
    <t>Estado de lectura</t>
  </si>
  <si>
    <t>A'n-'</t>
  </si>
  <si>
    <t>Mención en noticia o disposición</t>
  </si>
  <si>
    <t>Noticias y disposiciones</t>
  </si>
  <si>
    <t>Gaceta de Madrid n.º 118</t>
  </si>
  <si>
    <t>PDF p. 4</t>
  </si>
  <si>
    <t>Nombre detectado automáticamente; cotejar si se va a citar</t>
  </si>
  <si>
    <t>…ando denes qiie rigen sobre ésté-pattieular. -&gt; - • s al que escribió y los demas .con -Ja palabra en lá.boca, y en ade-, —Los siiscripto'res á la Historia de Méjico', escrita por D. A'n-' rtian díSBáisfádo-se despidió, diciendo:, MnO se consigue la inde-, toniodeSolis¡ en'cuatro tomos-en 8.° mayor ,-ilustrada con no pendencia sin sacrificios” y se marchó ádax¡.un paseo con sus: tas geográficas',- históricas y literarias, y adornada con 17 es e…</t>
  </si>
  <si>
    <t>Lectura OCR</t>
  </si>
  <si>
    <t>A, Cris-</t>
  </si>
  <si>
    <t>Cris- A</t>
  </si>
  <si>
    <t>Fallecimiento, herencia o memoria</t>
  </si>
  <si>
    <t>Gaceta de Madrid n.º 47</t>
  </si>
  <si>
    <t>Lectura automática dudosa; cotejar el facsímil</t>
  </si>
  <si>
    <t>…Jacinto Vaz, 4 D, Gabriel Htíiguero; para el arcedianato cretaría de embajada de ia Nunciatura de S. S. en esta corte. látular de la iglesia catedral de Tenerife,;, por muerte de D. Cris- A ia Vejez Viruelas. Comedia original en tres actos: por tcbal Betóncr.jr, á D. Isidoro RiberorPeraza y Ayala: para el de D. M. B. de los Herreros, Representada por ia priHiera vez en el Ja Gomera de Ja misma iglesia, por &lt;í;,o,;haber tomado posesión teatro del…</t>
  </si>
  <si>
    <t>Revisar OCR</t>
  </si>
  <si>
    <t>A, Josef y Popa María</t>
  </si>
  <si>
    <t>Josef y Popa María A</t>
  </si>
  <si>
    <t>Operaciones o servicios militares</t>
  </si>
  <si>
    <t>Noticias militares</t>
  </si>
  <si>
    <t>Gaceta de Madrid n.º 150</t>
  </si>
  <si>
    <t>…tos desastrosos del año 820, causa que lps tqtores y curadores de ios hijos menores, de.,los .di tiene presente que Eróles siempre guerrero, siempre leal, se deci funtos consortes D. Josef y Popa María A¡mar y Torres /idió á perderlo todo-, y aprovechándose de su crédito militar en guen contra jos,albaceas Yestaipentarios de D. Josef Segismundo Cataluña, se puso á la cabeza de los defensores de S. M., expo Botér, se cita y emplaza á todos y cualesquier,acreed…</t>
  </si>
  <si>
    <t>A, Juan</t>
  </si>
  <si>
    <t>Juan A</t>
  </si>
  <si>
    <t>Gaceta de Madrid n.º 31</t>
  </si>
  <si>
    <t>PDF p. 3</t>
  </si>
  <si>
    <t>…pagó en 20 ¿c dera felicidad solo puede hallarse en este ornamento de reconci Noviembre de 1816 rs. al Hospital eencral. liación y de unión. Viva el Rey nuestro Señor, la augusta D. Juan A ntonio Cobo Calleja, para ídem, pagó en 9 de Familia Real, y viva siempre la dinastía de los Barbones.” Noviembre de 1816 3Q rs. al Hospital general. (Se concluirá.)</t>
  </si>
  <si>
    <t>ÁA</t>
  </si>
  <si>
    <t>Gaceta de Madrid n.º 55</t>
  </si>
  <si>
    <t>…e Idem 29. A las 'doce delé' noche pirtió tfe ésta éiüdád’ pari sar de un recio viento y de hallarse la mar alborotada. S. M. y la Junquera él Excmo. Sr. D. Juan Caro-, 'dignísimo capitán ÁA. disfrutan la mas perfecta salud. neral del principado, con el tfchiente de Rey Di Manuel'Ere' NOTICIAS DE ESPAÑA. ron y elsecretario de'S. Ei; pira acompañar bástala frontera á los Scrmos. Sres. Príncipes de Sajonia, qué había ido i recibir! Barcelona 27 de…</t>
  </si>
  <si>
    <t>Abarca, Antonio Gonzalos</t>
  </si>
  <si>
    <t>Antonio Gonzalos Abarca</t>
  </si>
  <si>
    <t>Publicación o actividad intelectual</t>
  </si>
  <si>
    <t>Gaceta de Madrid n.º 35</t>
  </si>
  <si>
    <t>…rreta 3 rs. Idem. cia: libros sofistic's, folletos cínicos, discursos halagüeños, le Joaquina Caballero a r* idem. yes insidiosas, ejemplos atroces, la maldad premiada y Ja virtud D. Antonio Gonzalos Abarca 1800 rs. anuales. despreciada y perseguida: todo, todo anublaba vuestro entendi Pedro Larrañaga y María Jesús de Ürenga 2 rs. diarios. miento, descarriaba vuestra voluntad y la conducia encadenada Josefa Calvez 4 rs. idem. ante la irreligión y la tiranía. ¡Oh…</t>
  </si>
  <si>
    <t>Abeleira, Josef</t>
  </si>
  <si>
    <t>Josef Abeleira</t>
  </si>
  <si>
    <t>Gaceta de Madrid n.º 9</t>
  </si>
  <si>
    <t>…ner de ella libremente. La lista civil colás Salas y D. Tomas Villegas, grado de teniente coronel de concluye con el Rey : el patrimonio de la Corona pasa á sus su idem: tenientes D. Josef Abeleira y D. Manuel Sagaruaga, cesores- La una es temporal, la otra perpetua. grado de espitan de idem : subtenientes D. Sebastian Palomino y l&gt;e todos estos accidentes nacen las siguientes cuestiones: pri D. Josef Arnao, grado de teniente de ídem: sargentos primeros mera: ¡el patrimonio…</t>
  </si>
  <si>
    <t>Aboyo, María Loreto</t>
  </si>
  <si>
    <t>María Loreto Aboyo</t>
  </si>
  <si>
    <t>Gaceta de Madrid n.º 117</t>
  </si>
  <si>
    <t>…extrangero, y 319*50 de legum de la justa causa de la Nación, cupo en suerte del primer extrac bres en bandera española, pagando el derecho de xo rs. vn. en to de la de este dia á Doña María Loreto Aboyo, hija del te fanega. niente de infantería D. Andrés, muerto en el campo del honor. El Rey nuestro Señor ha mandado se den las gracias á Pe CAMBIOS DEL DIA 2 &lt;5. dro García, soldado íde inválidos de Lugo, por su generosidad en haber cedido ¿ favor del Real era…</t>
  </si>
  <si>
    <t>Abril, Pedro Simón</t>
  </si>
  <si>
    <t>Pedro Simón Abril</t>
  </si>
  <si>
    <t>Actividad económica o mercantil</t>
  </si>
  <si>
    <t>Gaceta de Madrid n.º 34</t>
  </si>
  <si>
    <t>…Se con-r cluirá.) Apuntamientos dé cómo se deben reformar las doctrinas, y la manera de enseñarlas para reducirlas á su antigua entereza KEA1BS lOIims. y perfección; hechos por el doctor Pedro Simón Abril, y diri gidos á la Magestad de Felipe n, añadidos con algunas observa Noticiét dt lot pueblos donde kan cabido los premios mayores ciones y notas. Véndese i 4 rs. en las librerías de Perez, Colla dt la Real lotería moderna en el sortea del dia tj dt Marzo. do…</t>
  </si>
  <si>
    <t>Acaban</t>
  </si>
  <si>
    <t>Gaceta de Madrid n.º 15</t>
  </si>
  <si>
    <t>PDF p. 2</t>
  </si>
  <si>
    <t>…a línea de los egipcios, y se apoderaron de 1? Conduriotti, cuya salud se halla perfectamente restablecida, naves. ha llegado á Ñapóles de Romania al frente de un grueso cuerpo P. D. Acaban de llegar cartas de Constantinopla del 19, las de tropas que ha traido de las islas. Su presencia inspira un nue cuales afirman, que después de la segunda derrota deIbrahim-bajá, vo vigor, al Gobierno. Los facciosos se han consternado con la lia tomado precip…</t>
  </si>
  <si>
    <t>Acebey, Pedro</t>
  </si>
  <si>
    <t>Pedro Acebey</t>
  </si>
  <si>
    <t>…han de tratar los que tienen •Batallón de Chichas; Capitán D Antonio Marcelo Dávaios, por objeto la represión de los crímenes de piratería y baratería; grado de teniente coronel: teniente D. Pedro Acebey, grado de el de autorizar á las comunidades religiosas de inugeres, y su ca capitán: subteniente graduado de teniente D. Alberto V:tona— pacidad para adquirir, ya sea por título oneroso ya por gratuito; no, teniente efectivo: subtenientes D. Juan Alfaro y D.…</t>
  </si>
  <si>
    <t>Acha, Josef de</t>
  </si>
  <si>
    <t>Josef de Acha</t>
  </si>
  <si>
    <t>Nombramiento o servicio público</t>
  </si>
  <si>
    <t>España</t>
  </si>
  <si>
    <t>Gaceta de Madrid n.º 140</t>
  </si>
  <si>
    <t>559</t>
  </si>
  <si>
    <t>…de las vestiduras eclesiás francisco Rasigas, D. Joaquin Rubaicava y D. Juan de Dios ticas, y se puso la medalla de juez de paz en Biisen , y solo Dios Izquierdo: Guardias marinas D. Josef de Acha, D. Nicolás sabe cuanto aprovechó á sus antiguos hermanos en este ministe Henrüe, D. Francisco Armero, D. Ramón Bustillos , D. Mar rio de paz!.... Habiéndose concluido el tiempo del disfraz, el cos Chicarro , D. Severlno Godali, D. Mariano Goday, D. Ba ex-jue…</t>
  </si>
  <si>
    <t>Acufia, Josef María-dé Yánguas y</t>
  </si>
  <si>
    <t>Josef María-dé Yánguas y Acufia</t>
  </si>
  <si>
    <t>Donativo, suscripción o relación nominal</t>
  </si>
  <si>
    <t>Gaceta de Madrid n.º 63</t>
  </si>
  <si>
    <t>…de los interesados. S. M. de 17 del'corriente en atención á sus méritos. ’ D. Juan Ostoll para ídem: ident , idem. Lista de los que habiendo cumplido &lt;m io preterido en ti Real de D. Josef María-dé Yánguas y Acufia para ídem: pagó en tí creto de 7 de Diciembre di 1H24. kan obtenido de JV M. lar cor de Setiembre de 1819 38 rs, al hospital, yi9 4 la Caja de imorrespondientes Ucencias pura usar cruces y condecoraiiones extran- 'tizacion. '■ ' •' geras. ' : 'Excmo. Sr. marq…</t>
  </si>
  <si>
    <t>Adaro, Josef</t>
  </si>
  <si>
    <t>Josef Adaro</t>
  </si>
  <si>
    <t>Gaceta de Madrid n.º 126</t>
  </si>
  <si>
    <t>…archa resonaron varias veces los gritos de la legitimidad. Parrondo, D. Juan Jro, D. Felipe Gómez, D. Santiago VeDespués de celebrada una solemne misa por el prior del ca lazquez, D. Josef Adaro, D. Antonio Menendez, D. Braulio bildo, y cantado el Te Dcum, se retiró el ayuntamiento con Ja García, D. Ignacio Alvarez, D. Manuel Rodríguez, D. Pedro misma comitiva. Espina, D Felisiano del Pato. Y los de segunda y tercera otros Es imposible describir el c…</t>
  </si>
  <si>
    <t>Afldres, Domingo</t>
  </si>
  <si>
    <t>Domingo Afldres</t>
  </si>
  <si>
    <t>Gaceta de Madrid n.º 8</t>
  </si>
  <si>
    <t>…a esta división el teniente general vizconde Gudin. Ramón de Rojas, grado de teniente coronel de infantería: te Barcelona. Primet regimiento de infantería ligera: ei io.°, nientes D. Domingo Afldres, D. Francisco Obrero y D. Josef 16.0j 19o y 41.0 delinease) g’,9 dé-cazadores de caballería: 6 Sayol, grado.de capitán de idem: subtenientes D. Pelegrín Araue, compañías de artilleríasde á pie: un destacamento de obreros de D. Miguel Hcrrca y D. Añádete Gutié…</t>
  </si>
  <si>
    <t>Ageo, Josef</t>
  </si>
  <si>
    <t>Josef Ageo</t>
  </si>
  <si>
    <t>…bos lados. ««.Escriben de Gante con fecha de 20 de Octubre lo que..sigue:. Cádiz 8 de Noviembre. El Real decreto que manda la foimacion d'el Colegio filosófi La fragata Sabina, su capitán D. Josef Ageo, fondeó el 7 co para los jóvenes que.se dedican al estado eclesiástico, en don del presente en esta bahía, consignada á los Sres. García Verdu de deberárv estudiar la lengua nacional, el griego, el hebreo, la go, con azúcar, algodón y palo sibucáo, en 6 meses…</t>
  </si>
  <si>
    <t>Agliano, Galleani de</t>
  </si>
  <si>
    <t>Galleani de Agliano</t>
  </si>
  <si>
    <t>Gaceta de Madrid n.º 69</t>
  </si>
  <si>
    <t>PDF p. 1</t>
  </si>
  <si>
    <t>…ando cerca de Ténedos una escuadra griega de 20 ra, confirió el bautismo al judío Marcos Vitta Levi, que tuvo velas. El Sultán ha dado órdenes para que un cuerpo de por padrino al conde Galleani de Agliano, gobernador de No á 1500 voluntarios tártaros del norte del Cáucaso que han llega vara. S. Erna, le administró en seguida el Sacramento de la con do á las inmediaciones de la capital, se. emplee inmediatamente firmación, dirigiéndole un discurso lleno de pied…</t>
  </si>
  <si>
    <t>Aguado, Antonio</t>
  </si>
  <si>
    <t>Antonio Aguado</t>
  </si>
  <si>
    <t>Gaceta de Madrid n.º 3</t>
  </si>
  <si>
    <t>…ef y por el encargado D. Gerónimo Sertour. Desde luego los in.-- Domingo Vidart. teniente corone! maypr de idem: capitanes tródujeron enla saiadeLgyampado, y SS- MM. y AA. vierost D. Antonio Aguado, D. Antonio Sánchez y D. Gabriel Fío!, con el mayor-gusto la UEfeccion y estampado de los papeles, grado de teniente corone! de caballería: D. Tomas L'.niers y Don imitando él terciopelo, de .diferentes colores y dibujos, sobrecar RamonSoier, tenientes,.grado…</t>
  </si>
  <si>
    <t>Aguado, Juan</t>
  </si>
  <si>
    <t>Juan Aguado</t>
  </si>
  <si>
    <t>Gaceta de Madrid n.º 87</t>
  </si>
  <si>
    <t>…acción del ínteres particular, único, solo y verdadero fo Bernarda B.-rmudez', vecina de Valladoiid, dicho Cámara, y mentador de la industria y cí comercio; pues cuando las minas D. Juan Aguado, promovidos nuevamente á instancia de esta, de plomo de la costa de Granada pudieran tentar la codicia del sobre dación de cuentas , y paco de ciertas cantidades. fisco por su abundancia y riqueza, S. M. ha preferido al lucro _Se cita y emplaza ú todas las pe…</t>
  </si>
  <si>
    <t>Aguado, María Antonia</t>
  </si>
  <si>
    <t>María Antonia Aguado</t>
  </si>
  <si>
    <t>Gaceta de Madrid n.º 58</t>
  </si>
  <si>
    <t>131</t>
  </si>
  <si>
    <t>…tereses de valas......................................... 4. terno de ,D. Josef y de Dona María Teresa Romero, heredero en cierta parte de los bienes quedados por fallecimiento de Doña María Antonia Aguado, vecina que fue de esta corte , para ins truirle de los autos de la testamentaría que se halla radicada en el juzgado del Sr. Cid Miranda y escribanía de Moraleda. ANUNCIOS. — Se halla vacante la cátedra de latinidad en la villa de VillaIon de Campos; su dota…</t>
  </si>
  <si>
    <t>Agüero, Miguel</t>
  </si>
  <si>
    <t>Miguel Agüero</t>
  </si>
  <si>
    <t>Gaceta de Madrid n.º 22</t>
  </si>
  <si>
    <t>…te vetera bres. ' ............. no al sargento primero Di Juan Francisco de Socarras ; y el de ,,Con las armas que'en este dia gloriosamente afianzáis estáis subteniente al cadete D. Miguel Agüero; obligados á cumplir aquel precepto, el mas sagrado y propio de En el regimiento infantería milicias blancas de Cuba y Bayamo. vuestro- instituto:: á sostener las autoridades legítimas, cuyas Grado de teniente coronel al capitah D. Josef Antonio Suaprovidenci…</t>
  </si>
  <si>
    <t>Aguiar, Vicente María</t>
  </si>
  <si>
    <t>Vicente María Aguiar</t>
  </si>
  <si>
    <t>Gaceta de Madrid n.º 6</t>
  </si>
  <si>
    <t>…o deBarcelonase principiará á pu tana de Santiago, por muerte del limo. Sr. D. Félix Amat, ar blicar en aquella ciudad el dia 15 del corriente un perú dicn ti zobispo dePalmira, á D. Vicente María Aguiar 1 para el arce tulado Diario mercantil y económico de Cataluña, que tratará, dianato de tabla ó mensa, dignidad regular de la iglesia catedral según dice, de agricultura, comercio, ciencias, artes é indus de Pamplona, por fallecimiento de D. Domingo Bernedo,…</t>
  </si>
  <si>
    <t>Gaceta de Madrid n.º 92</t>
  </si>
  <si>
    <t>370</t>
  </si>
  <si>
    <t>…Ramos, y renuncia de D. Antonio Josef de León, á D. Andrés Alvarez Lorenzana: para el .árce- ANUNCIOS. dianato de Trasancos, dignidad dé la misma iglesia eatedral, por ascenso de D. Vicente María Aguiar al de Nendos, dignidad de la santa iglesia metropolitana de Santiago,4 D. SerapioSerranoí Mercurio de España: Julio de 1825. Véndese á 10 rs. enpara el de Valencia de Alcántara, dignidad de la catedral deCo- el despacho de la .imprenta Real. Se suscribe en el…</t>
  </si>
  <si>
    <t>Aguilar, Francisco</t>
  </si>
  <si>
    <t>Francisco Aguilar</t>
  </si>
  <si>
    <t>Actuación administrativa o judicial</t>
  </si>
  <si>
    <t>Gaceta de Madrid n.º 50</t>
  </si>
  <si>
    <t>…itos • absteia. . y padecimientos j se digne conferirle; que,igual declaración se en tienda y sea con el brigadier D. Josef Agustín Llano, y el in • ‘ _ Vierta 2 dé Abril tendente D. Francisco Aguilar. y Conde, .comprendidos'_en la El Observador austríaco anuncia en los términos siguientes el causa, reservando á los tres su derecho á salvo contra los que. viagedél-Emperador .para-ítália. han declarado y sido causa de sus injustas persecuciones; que por . ,…</t>
  </si>
  <si>
    <t>Aguilar, Francisco Martínez</t>
  </si>
  <si>
    <t>Francisco Martínez Aguilar</t>
  </si>
  <si>
    <t>Gaceta de Madrid n.º 38</t>
  </si>
  <si>
    <t>…Zaragoza.... D. Angel Polo. En Valencia...... Doña Micaela Marti de Cabrerizo. Intereses de vales.............. 4 4 4* ídem. En Murcia........ D. Josef Benedicto. En Málaga....... D. Francisco Martínez Aguilar. En Granada..... D. Juan Gabaldon. En Oviedo.......... D. Francisco García Longoria. ANUNCIOS. En León......... D. Marcos Delgado. En Toledo...... D. Jacinto Hernández. En Sevilla......... D. Manuel Aragón. Continúa la venta de las estampas de la Imprenta Era…</t>
  </si>
  <si>
    <t>Aguilera, Antonio</t>
  </si>
  <si>
    <t>Antonio Aguilera</t>
  </si>
  <si>
    <t>Gaceta de Madrid n.º 18</t>
  </si>
  <si>
    <t>…de idem ídem. el arquitecto de cuarteles de esta capital, para cuyo remate se ha D, Josef Isla, ídem de idem ídem. señalado el dia 14 de este mes, á las doce, en el Ministerio de D. Antonio Aguilera, idem.de idem idem. Real Hacienda militar, situado por ahora en las casas de los D Francisco Lamcson, ídem de dem idem. Consejos y su piso bajo, donde se manifestará dicho plano, con D. Esteban AraquiztaíhV'idem de idem idem. el presupuesto y condiciones bajo…</t>
  </si>
  <si>
    <t>Aguilera, Josef Eugenio</t>
  </si>
  <si>
    <t>Josef Eugenio Aguilera</t>
  </si>
  <si>
    <t>…a de. vbtar adornado el,verdadero realista. mirez y D. josef Antonio Pécora: el de capitán voluntario al ,,Fste suelo de desgracias espera ansioso su descanso de'vues- subteniente D. Josef Eugenio Aguilera: el de teniente veterano tra lealtad, y es preciso hagais patente á la faz des universo la al sargento primero D. Juan del Prado; y el de subtenientes al diferencia de servicios que producen las filas de la virtud, com cadete D. Pedro Gregorio Estrada y sarge…</t>
  </si>
  <si>
    <t>Aguirre, Gertrudis de</t>
  </si>
  <si>
    <t>Gertrudis de Aguirre</t>
  </si>
  <si>
    <t>Gaceta de Madrid n.º 37</t>
  </si>
  <si>
    <t>…la causa contra su hermano. ao rs.= Del Bobo de Coria, de 12 pulgadas y 7 líneas de alto, Manuel, reo principal en ella. 9’y 8 líneas de ancho: pintado por D. Velazquez, y grabado Doña Gertrudis de Aguirre, vecina de la ciudad de Vitoria, por L. Croutelle, á J4rs.=De un Enano, de 12 pulgadas y 6 acusada de haber proferido expresiones contra el Rey nuestro Se líneas de alto, 9 y 8 líneas de ancho: pintado por D. Velazquez, ñor y sus Realistas, fue puesta en libe…</t>
  </si>
  <si>
    <t>Aguirre, Laureano</t>
  </si>
  <si>
    <t>Laureano Aguirre</t>
  </si>
  <si>
    <t>Gaceta de Madrid n.º 4</t>
  </si>
  <si>
    <t>…ríncipe Maximiliano de Sajoaia y á Manuel Aldecoa y D. Fausto Vázquez, grado de teniente „oro- S. A. R. la Princesa Amalia , se dignó acompañarlo con la Rei nel de ídem: tenientes D. Laureano Aguirre, D. Manuel Sosa- na nuestra Señora y toda la Real Familia á visitar la dirección do y D. Manuel Saya, grado de capitán de Ídem: cadete Don de hidrografía en la tarde del lunes 3 del corriente. Llegaron sus Salvador Mangudo, alférez efectivo de la tercera comp…</t>
  </si>
  <si>
    <t>Agus</t>
  </si>
  <si>
    <t>Gaceta de Madrid n.º 21</t>
  </si>
  <si>
    <t>…plaza, de estado soltero, y ejercicio escribiente, acusado de desaféete» al R^y nuestro Señor: fue sentenciado á dos años deBuenaventura Benitez: el de tenientes álos subtenientes D. Agus obras públicas, con aprobación del Excmo. Sr. capitán general.tín de Salazar y D. Diego Baquero; y el de subtenientes á'Tosca Ramón Pinillo y Manuel Pórtela, naturales y vecinos dedetes D. Simón Zequeira, D. Ignacio Salazar , y lossargenlos pri meros Pedro Ga…</t>
  </si>
  <si>
    <t>Agustin</t>
  </si>
  <si>
    <t>….................. te &lt; que vigilen sus conductas: aprobada en 27 de Noviembre. Amsterdam...................................................... o:La de D. Josef Tarraga y su padre D. Agustin, vecinos de Hamburga....................................................... 00 Jumilla, acusados de haber perturbado la tranquilidad pública:' Genova.............................................. ............. oc sobreseída por falta de mérito: aprobada en 27…</t>
  </si>
  <si>
    <t>Agustín, Joaquín</t>
  </si>
  <si>
    <t>Joaquín Agustín</t>
  </si>
  <si>
    <t>Gaceta de Madrid n.º 13</t>
  </si>
  <si>
    <t>…ada una de ellas acerca de las diversas máquinas que dral i'e Roda, á D. Buenaventura Freiges, D. Francisco Mauri sirven para estas operaciones: entraron últimamente en la ofici y D. Joaquín Agustín. na del recocho , blanquimiento y arenado de moneda, en donde vieron blanquecer y lustrar lina gran porción de duros; y con Con fecha 15 de Enero a visa, el cónsul da S. M. en Lisboa cluyendo con esta Operación lo que contenían ambas casas no que el 13 del mi…</t>
  </si>
  <si>
    <t>Aguüar, Diego Alfaro Fernandez de</t>
  </si>
  <si>
    <t>Diego Alfaro Fernandez de Aguüar</t>
  </si>
  <si>
    <t>Gaceta de Madrid n.º 42</t>
  </si>
  <si>
    <t>…to por reso tución: se mando poner en libertad, sin que le sirva de nota la lución de S. M. de 27 de Enero de 1824. formación de esta causa ; y que el delator Francisco Cebada, de D. Diego Alfaro Fernandez de Aguüar para la Flor de Lis: la misma vecindad , sufra 15 dias de cárcel en la de su pueblo pagó en 4 de Febrero de 18183© rs. al hospital General. por lo que resulta del proceso. D. Miguel Cupp para la Flor de Lis: pagó en 23 de Setiem Otra contra Eugenio Greúo, res…</t>
  </si>
  <si>
    <t>Ahumada, Manuel</t>
  </si>
  <si>
    <t>Manuel Ahumada</t>
  </si>
  <si>
    <t>Gaceta de Madrid n.º 54</t>
  </si>
  <si>
    <t>…Sena en el palacio del mariscal duque de Ragusa, y después aprobada esta disposición por el Excmo. Sr Capitán general. continuará su camino para Milán, pasando por León, Marsella, D. Manuel Ahumada, natural de Marbella, de 4:; años, acu Niza y Genova. sado de infidencia; fue declarado libre dé ella por rio resultar pro _Un protestante, que no profesa el odio fanático que la mayor bada en 3 de Marzo de 182 5: cuya determinación há sido apro parte de sus…</t>
  </si>
  <si>
    <t>Aíacarthney</t>
  </si>
  <si>
    <t>Gaceta de Madrid n.º 147</t>
  </si>
  <si>
    <t>…á varios jó base á la obra del chino llamado Ouang Kouei-Ching. Según é), venes, que á los 14 ó i; años se hallaban ya en un estado el mas la población de este vasto imperio,"que lord Aíacarthney hace fatal, fie principia tomando dos granos en infusión de un cuar subir á 333 millones de almas, no llega mas que á 140.1809. El tillo de agua hirviendo: se bebe una taza dos veces al dia, y tam total de las' rentas -públicas asciende á.óaó-ifSS^ francos ,…</t>
  </si>
  <si>
    <t>Aimerich, Josef-</t>
  </si>
  <si>
    <t>Josef- Aimerich</t>
  </si>
  <si>
    <t>…l actual tuvo este honor el pañías de artillería de á pie: un destacamento de obreros, y 25 Real museo militar de esta corte, en el que se hallaban el Exce zapadores. lentísimo Sr.D. Josef- Aimerich, Secretario interino de Estado Su comandante-el que lo es de batallón Mr. Duplcssis. y del Despacho universal;de la Guerra, el Excmo. Sr. D. Josef ■ Santoña. Un batallón del regimiento 2t.° de línea, y 3 com Cien fuegos, director general de artillería, el mar…</t>
  </si>
  <si>
    <t>Aiurmendi, Josef</t>
  </si>
  <si>
    <t>Josef Aiurmendi</t>
  </si>
  <si>
    <t>…al de Toro, obispa- quina ala, de Jacometrezo , núm. a .cuarta, i.* ,r , Créditos liquidados• Ayuntamiento de Barcelona.=EI mismo.rrEl mismo. =E1 gremio de zapateros de Salamanca.=D. Josef Aiurmendi y con Santa Marina de Cruces, en el arzobispado de Santiago, vacante sortes, de Cádiz—D. Josef Segismundo Boter, de Barcelona.es por muerte de D. Fernando Martínez, á D. Bartolomé Antonio D. Pedro San Martin, de Manila&gt; actualmente en Madrid. = Aguiar: para u…</t>
  </si>
  <si>
    <t>Aivarez, Francisco</t>
  </si>
  <si>
    <t>Francisco Aivarez</t>
  </si>
  <si>
    <t>Gaceta de Madrid n.º 114</t>
  </si>
  <si>
    <t>…usilado á Btssierej% vacante en la iglesia colegial de Besalú, en dicha diócesis de Ge pero es de temer que de su sepulcro salgan otros mil.n i Y cuándo rona, por fallecimiento de D. Francisco Aivarez, á D. Mauri sucederá esto? Es verdad que aparecieron mil Portieres; mas en cio Peix: para otra titulada Diaconil, de la colegial deCastelbó, el día no nos hallamos en igual caso. Poco tienen que temer loa diócesis de Urgel, vacante por fallecimiento de D. Jos…</t>
  </si>
  <si>
    <t>Aivarez, Gines de Castro y</t>
  </si>
  <si>
    <t>Gines de Castro y Aivarez</t>
  </si>
  <si>
    <t>15</t>
  </si>
  <si>
    <t>…áter miraba a estos aritmética, geografía y dibujo. Niñas. Diez premios u: i'v v puntos. medalla d« plata á las mas hábiles en doctrina cristiana 1 ' : El alcalde mayor de la isla D. Gines de Castro y Aivarez, oc'&gt;o de la misma banda y medalla, y 40 rs. vn. á las (ue n después de haber dado las disposiciones convenientes para salvar conocimientos de la primera clase añadieron y fueron mas s':\ •- los granos y demas efectos en los sitios amenazados, quiso por sí sa…</t>
  </si>
  <si>
    <t>Aivarez, Rita</t>
  </si>
  <si>
    <t>Rita Aivarez</t>
  </si>
  <si>
    <t>Gaceta de Madrid n.º 158</t>
  </si>
  <si>
    <t>…educación mas dará la providencia'qlie haya lugar, y les parará todo perjuicio, morigerada, y subte todo mas religiosa.” _Se cita y emplaza á los acreedores á la testamentaría de Doña Rita Aivarez, viuda que fue del S'r. D. Francisco Robledo, del En la ciudad de Valencia se hallaba también una cuadrilla Consejo de S. M. en el de Indias, para qite en el término de 30 de muchachos .en el: pasado verano, que tenian un reglamento dias acudan á usar de su d…</t>
  </si>
  <si>
    <t>Al, Francisco</t>
  </si>
  <si>
    <t>Francisco Al</t>
  </si>
  <si>
    <t>Gaceta de Madrid n.º 141</t>
  </si>
  <si>
    <t>…A A del Real, tierra,.adonde llaman las aguas deVallecas, linda con dicho ca sitio de S. Lorenzo , para trasladarse á esta capital. mino* de caber diez y ocho fanegas, la disfruta D. Francisco Al 1 ! ÉlEAlES lOTEXtAS. ‘ calde, vecino de Madrid.=Otra tierra, donde se llama el llano que sale al camino de Vallecas y Vicálbaro, cabe nueve fanegas , En la extraccúo? dé la Real Lotería primitiva, celebrada en. poco mas ó menos, la disfruta el anterior.—Otra…</t>
  </si>
  <si>
    <t>Al, Josef Eranchat</t>
  </si>
  <si>
    <t>Josef Eranchat Al</t>
  </si>
  <si>
    <t>Gaceta de Madrid n.º 131</t>
  </si>
  <si>
    <t>…ompañía del relo Niebla á D. Juan Pedro Ta'asac: para el de Lerma á D. Anto jero W...., de quien tenia algunos hijos; y advirtiendo que este nio Merino Calvo: para el de Albania á D. Josef Eranchat Al la despreciaba, sospechó que amaba á otra, y buscó los medios fonso: para la vara de alcalde mayor del Ferrol y Grana á Don de conocer su rival. Sabe que la dama B... es el objeto del cari Ramón María Aráujo y Villarino: para la de Puerto Real á ño del reloje…</t>
  </si>
  <si>
    <t>Al, Pedro</t>
  </si>
  <si>
    <t>Pedro Al</t>
  </si>
  <si>
    <t>Gaceta de Madrid n.º 32</t>
  </si>
  <si>
    <t>…le caigan en poder del Asia. nación alguna, exento de pago por esta razón. ,iTruji(lo arboló pabellón español; es probable que Guaya fil coronel del regimiento provincial de Lorca D. Pedro Al quil y Chile hagan lo mismo, porque ia fuerza de Tucuman fue calá Mulso, para usar la Flor de Lis, exento por resolución de cogida , incluso el gefe, y los Realistas estaban en Saltear. S. M. de 6 del corriente en atención á la brillante conducta de „Esta bri…</t>
  </si>
  <si>
    <t>Al, Tomas María</t>
  </si>
  <si>
    <t>Tomas María Al</t>
  </si>
  <si>
    <t>…quina, y puede produ Batallón ligero de la Union. Capitanes D. Esteban Miranda, cir los mismos efectos, aunque se emplee en menor cantidad. D. Matías Carreño, D. Cayetano Valdés, D. Tomas María Al __En la Cámara de los Diputados se han presentado estos días cántara y D. TadeoGamarra, grado de tenientes coroneles: sub varios proyectos de ley , entre ellos los mas interesantes son: el tenientes eradnados de tenientes D. Josef Domingo Tejerina y del presu…</t>
  </si>
  <si>
    <t>Ala, Inocencio de</t>
  </si>
  <si>
    <t>Inocencio de Ala</t>
  </si>
  <si>
    <t>…. Ramón Calvete. Cádiz................................, * por 100 daña En Santiago...... D. Francisco Rey Romero. Sevilla........................... . i 4 1 idem. En Santander.... D. Inocencio de Ala. Valencia........................ * idem. En Bilbao.......... D. Martin García. Barcelona á rs. vn............ 00 En Pamplona... D. Paulino Lonjas. Idem 4 pesos fuertes........ * beneficio. En Burgos........ D. Ramón de Villanueva. Vales comunes Setiembre. 14…</t>
  </si>
  <si>
    <t>Alamanzon, Pedro</t>
  </si>
  <si>
    <t>Pedro Alamanzon</t>
  </si>
  <si>
    <t>Gaceta de Madrid n.º 24</t>
  </si>
  <si>
    <t>…ina con todo el ceremonial de costumbre por el ba rías Romero y Velez, del teniente coronel de los Reales ejérci jan Lalive, la Excma. Sra. condesa de la Puebla del Maestre; y tos D. Pedro Alamanzon, gefe organizador de estos distinguidos én seguida pasó S. E. la embajadora á hacer la corte-á Madama cuerpos, y de todo el clero secular y:regular. Celebrado el santo la Duquesa de Berry. El mismo dia comió S. E. en el cuarto d&lt;^ sacrificio de la misa por e¡…</t>
  </si>
  <si>
    <t>Alamo, Juan.Josef de Mendoza y</t>
  </si>
  <si>
    <t>Juan.Josef de Mendoza y Alamo</t>
  </si>
  <si>
    <t>Gaceta de Madrid n.º 88</t>
  </si>
  <si>
    <t>…sobre el saqueo, pillage,' Moro de, Elejaveitia: para la de Igea á D. Ramón Fernandez merodeo &amp;c.”Se vende en la librería de Sancha , á 10 rs. las tres Broto: para la dé Léziiza á D. Juan.Josef de Mendoza y Alamo: juntas, á 5 la primera suelta¿ á 3 la segunda, y á 4 la tercera. para la de Miranda del Castañar áP..Alejandro Cilleruelo: para __ Habiéndose observado que algunos suscriptores á las 47 Car la de Pedraza dé la Sierra á D. Lú’cas de Pablos : para la de Ca tas…</t>
  </si>
  <si>
    <t>Alarcon, Bernardo</t>
  </si>
  <si>
    <t>Bernardo Alarcon</t>
  </si>
  <si>
    <t>Gaceta de Madrid n.º 28</t>
  </si>
  <si>
    <t>…sta discusión sin Villar y D. Venancio Gutiérrez: parala ración déla santa iglesia deducir nada, que la materia iioestáaun ámtdio discutir.(¡Brdtp. primada de Toledo por muerte de D. Bernardo Alarcon, á Don des carcajadas.') Genaro Manúel Gómez Rey; para la media ración de la iglesin Mr. Canning própone levantar la Sesión, Ekbiéndó convenT- catedral de Sigüenza, por muerte de D. Juan Manuel Echavarría, dó primero que en la de lá ñothe háh 'dé éóñtiñúarse…</t>
  </si>
  <si>
    <t>Alarcon, Josef Martínez</t>
  </si>
  <si>
    <t>Josef Martínez Alarcon</t>
  </si>
  <si>
    <t>Gaceta de Madrid n.º 133</t>
  </si>
  <si>
    <t>…echo: pues nadie se persuadirá que D. Josef Hoyos Guerra, á canongía de la misma, á D. Pedro el lord primer comisario en Corfú, el comandante de la estación Marcelino de la Peña y D. Josef Martínez Alarcon: para una del Mediterráneo , los cónsules británicos en Levante, y el con- canongía de la iglesia catedral deTudela, por muerte de D. Ber modoro Hamilton, dieron por sí unos pasos que han causado nardo Rivas, a D. Jos^f Marzal y Araiz: para cinco medias tanta…</t>
  </si>
  <si>
    <t>Alartines, María</t>
  </si>
  <si>
    <t>María Alartines</t>
  </si>
  <si>
    <t>…onia Aliralles : rs. idem. Añaden las cartas que se había recibido en Rio-Janeiro una Antonia Alaría Molla g rs. idem. escrita el 12 del mismo mes de Noviembre en Quilca por un ca Doña María Alartines 2 rs. idem, pitán francés, en la que afirma que en aquella época corría muy Magdalena Manach 4 rs. idem. valido el rumor de que el general Valdés había batido la van Bartolomé Alendizabal y Isabel deAlurgo 2 rs. idem. guardia del ejército rebelde al mando del…</t>
  </si>
  <si>
    <t>Alaya, Isidro</t>
  </si>
  <si>
    <t>Isidro Alaya</t>
  </si>
  <si>
    <t>Gaceta de Madrid n.º 10</t>
  </si>
  <si>
    <t>…r. D. Ignacio-Rian, deFde Cádiz, un paquete devales de 100 Batallón de Arequipa. Capitán graduado de teniente coronel pesos no consolidados, de los que se han extraviado diez bajo D. Isidro Alaya, comandante con destino de primer ayudante los números 56388-a!. 56397'gambos inclusive; y no sabiendo del estado mayor general. su paradero, se suplica al que ios tenga los entregue en dicha casa Milicias disciplinadas de Arequipa. Sargento primero Don de Mi…</t>
  </si>
  <si>
    <t>Albaez, Teresa</t>
  </si>
  <si>
    <t>Teresa Albaez</t>
  </si>
  <si>
    <t>Gaceta de Madrid n.º 27</t>
  </si>
  <si>
    <t>…l perjuicio que Otra sobre purificaciones.de .pensionistas, y la no necesidad L haya Jugar. . • en las viudas y-huérfanos de empleados. (Idem.') ir q No sabiéndose del paradero de Doña Teresa Albaez y de sus Resolución de S. M. sobre las propuestas para individuos.de : Lijos, que. quedaron por fallecimiento de D. Josef Ribero , quea! ayuntamiento en, los pueblos de encomienda que disfruta su au murió en la plaza de Elbas, en Portugal, el año:de ,1803 , y…</t>
  </si>
  <si>
    <t>Albano, Salvador</t>
  </si>
  <si>
    <t>Salvador Albano</t>
  </si>
  <si>
    <t>…bjigacjpn, de te-¡ líndo: para otra de la parroquial de Berbegal, en la propia.dió-, necrua;.barberO; tquq por afeitar.á Jos puticulares .1^ sos;,respec-, cesis, vacante por la de D. Salvador Albano, á D. Josef'Hu t¡va&amp;c«sas se.lereeco¿npensa cotí 30,duros: los.ya*tgnd¡en guet; y para un beneficio.de la parroquial de Fonz, en :la expre-, tes iá una: y otra.plaea ae dirigirán,al ayuntamiento et): eLktérmisada diócesis, vacante por fallecimiento de D. Vice…</t>
  </si>
  <si>
    <t>Alberola, Juan Bautista</t>
  </si>
  <si>
    <t>Juan Bautista Alberola</t>
  </si>
  <si>
    <t>…s castellanas) de tierra dan en últi mo suprema tribunal, para una plaza; de oidor de la Real au mo análisis i$ zolodmg de oro puro, que equivalen con corta diencia de Cataluña, á D. Juan Bautista Alberola; y para dos diferencia i un ducado de Holanda. Fs muy poco costosa la ex plazas de alcaldes del crimen de la propia audiencia, á D. Anas plotación, pues sólo se emplean en el lavado de la tierra las rnu- tasio Pinos y D..Armeñgol Dalmau y Cubejls. . geres y n…</t>
  </si>
  <si>
    <t>Alberto</t>
  </si>
  <si>
    <t>…iste D. Cipriano Ribera y D. Francisco Ceballos, grado de capitán cer á nuestra ciudad, se hacia el objeto de todas las conversacio de idem: subtenientes D. Juan Bautista Barreda, D. Alberto nes, y en cierto modo llenaba de melancolía á las almas; pero á Victoriano y D. Josef Domingo Tejerina , grado die teniente. lo menos pasaba mucho tiempo antes que volvian á repetirse es Milicias disciplinadas de Sta. Cruz de ¿a Sierra. Teniente tas calamitos…</t>
  </si>
  <si>
    <t>Alberto, Josef</t>
  </si>
  <si>
    <t>Josef Alberto</t>
  </si>
  <si>
    <t>Noticia política o diplomática</t>
  </si>
  <si>
    <t>Gaceta de Madrid n.º 26</t>
  </si>
  <si>
    <t>…á Josef Julián de Ortega: para la de Tobarra á D. Josef Antonio las naciones. Herrero y Zanon: para la de la villa del Prado á D. Leandro Rubin de Cclis: para la de Villafrcchos á D. Josef Alberto El Gobierno acaba de recibir noticias de oficio del Callao</t>
  </si>
  <si>
    <t>Albuin, Saturnino</t>
  </si>
  <si>
    <t>Saturnino Albuin</t>
  </si>
  <si>
    <t>Gaceta de Madrid n.º 101</t>
  </si>
  <si>
    <t>…ayer- 20 á cuatí-o,;legüás.:,de Sigüen.za,.y que - esperaba alcanzarlo, la -noche . siguiente- el teniente coronel __EI intendente ,de, policía;,y~el comandante militar de .la pro D. Saturnino Albuin : añade que; cualquiera ¿dirección que siguier vincia de Guadalajara,, inmediatamente que recibieron el Real se aquel- rebelde , estaban tomadas todas: las -medidas para pren decreto de 17 del actual , ;en que.se manda el pronto y ejemplar- derlo, ¿ impedirle…</t>
  </si>
  <si>
    <t>Edición extraordinaria</t>
  </si>
  <si>
    <t>Gaceta de Madrid n.º 104 (extraordinaria)</t>
  </si>
  <si>
    <t>…ido en el pueblo de Zafrilla el traidor Eessieres y todos los que ie acompa ñaban por la partida de granaderos de la guardia Real de caballería, á las órdenes del Teniente Coronel D. Saturnino Albuin, que según tengo d^cho á V. E. en m's partes an teriores iba en su persecución con órdenes mías de no descansar hasta su exterminio, boa las nueve de la noche, y dicho Teniente Coronel Aibuin llega con aquellos reos 4 este cuartel general, en el que ya están…</t>
  </si>
  <si>
    <t>Alcalde</t>
  </si>
  <si>
    <t>Gaceta de Madrid n.º 49</t>
  </si>
  <si>
    <t>…confiarle curso de Romero, hermanos y sobrino, el 13 de Mayo próximo en beneficio de los acreedores del Estado, cree conveniente pre á las cinco de la tarde, en la habitación del Sr. Alcalde de corte sentar al público para satisfacción de los interesados los térmi Arizmendi, calle de S. Jacinto, casa de Robledo, frente á las nos y forma del sorteo en las siguientes observaciones. Zapaterías. Los interesados acudirán por sí, ó por procurador En co…</t>
  </si>
  <si>
    <t>Alcalde, Francisco</t>
  </si>
  <si>
    <t>Francisco Alcalde</t>
  </si>
  <si>
    <t>Gaceta de Madrid n.º 142</t>
  </si>
  <si>
    <t>…, linda que acaba de indicarse,y despuésgeneralizarlo entodo el rei-ó con D. Bernardo Escaño al saliente, de caber cinco fanegas, tie no 0). . ne un acirate.en 'medio, la disfruta D. Francisco Alcalde.=Qtra lindando .al saliente con tierra del duque de Hijar, de cinco fa NOTICIAS DE ESPAÑA. ; negas,.que disfruta dicho Ramón García.==Otra tierra donde se, llama el Pozuelo, linda al poniente y saliente, con tierra de Jo Madrid a j de Noviembre. sef Sevillano…</t>
  </si>
  <si>
    <t>Alcalde-y, Josef</t>
  </si>
  <si>
    <t>Josef Alcalde-y</t>
  </si>
  <si>
    <t>Gaceta de Madrid n.º 46</t>
  </si>
  <si>
    <t>…Fr. Luis P.onc.e.-de Leonv Luengo: para la.de Hinojosa-del Duque á D.-Ramón Carvajal .y - 8¡9: ,D. Diego Mesíá y Guzman-, ,el..Maestgo¡;Jp¡4n de'Ayija^ Trejo: para la de Quesada á D. Josef Alcalde-y .Martínez:... para, elrPt, Fr. Josef de Sígüenza, D. Diego Covarrubias. y-Leiva; Juaíb la -’d e 'Ve ray Mo j a car á D. -Antonio Rico y Gómez: para la de Urbina y el P. D. Tomas Vicente.Tosca. (Se continuará.') , 7 In Vill»franca;.de,Córdoba á D. Miguel Villa…</t>
  </si>
  <si>
    <t>Alciator, Antonio</t>
  </si>
  <si>
    <t>Antonio Alciator</t>
  </si>
  <si>
    <t>…osición fue _El Príncipe de Metternich salió de París á las nueve de la aprobada por el Excmo. Sr. Capitán general. mañana del 21. El dia anterior comió en casa del barón Vincent. D. Antonio Alciator , natural de Cerdeña , de edad-de; 37 Los embajadores de Rusia y de Austria lo visitaron en la mis-r años, acusado de infidencia; fue absuelto de dicho cargo en 3 ma mañana antes de su salida. S. E. se detendrá en Chatillon- de Marzo de 1825 respecto á ño pro…</t>
  </si>
  <si>
    <t>Aledo, Juan Vidal</t>
  </si>
  <si>
    <t>Juan Vidal Aledo</t>
  </si>
  <si>
    <t>…o, un pañuelo con yiséras también en forma de máscara, y Concluyen las causas de la comisión militar de Murcia, otros efectos: ha sido destinado por pcho años al presidio de La de D. Juan Vidal Aledo, de la villa de Alhama, sobre ex Ceuta : aprobada en n de Febrero, presiones subversivas: sobreseída por falta de mérito, y con aper La de MariVdel Pilar Navarro , .de Monfealegre, sobre haber cibimiento al alcalde ordinario de dicha villa, para que en lo can…</t>
  </si>
  <si>
    <t>Alegre, T. López' Enguídanos y D- M.</t>
  </si>
  <si>
    <t>T. López' Enguídanos y D- M. Alegre</t>
  </si>
  <si>
    <t>Gaceta de Madrid n.º 43</t>
  </si>
  <si>
    <t>…reflexiones cristianas jobre nuestra flaqueza:’ del Escorial, dibujadas por D. Josef Gómez de Navia, y gra obra traducida de la que compuso en lengua francesa Sor Luisa, badas por D. T. López' Enguídanos y D- M. Alegre. religiosa carmelita descalza, por Miguel Copin. Se hallarán en la Seis de i.z pulgadas y 3 líneas da alto, 19 y a líneas de sn- librería de Rodríguez. Eff LA IMPRENTA REAL.</t>
  </si>
  <si>
    <t>Alejandro</t>
  </si>
  <si>
    <t>Gaceta de Madrid n.º 138</t>
  </si>
  <si>
    <t>…duros á uuoa soldados se habían dispersado, mucha parte de su artillería y sus pasageros que venían á su bordo. : ' barcos de guerra fueron apresados por la flotilla al mando del general Alejandro. ALEMANIA. , , , La posición de Proma se presenta como muy formidable, y \ OI demiurgo ij de Octubre.' &gt; sehallaban fortificados hasta su cumbre los montes que la cer ~y' 'ELjj' dé éste'mes hallándose S.'A. R: el Príncipe hereditario can. Esta ciudad es tan f…</t>
  </si>
  <si>
    <t>Alejandro, J.</t>
  </si>
  <si>
    <t>J. Alejandro</t>
  </si>
  <si>
    <t>…spacho ínteres en ello, podrán dirigirse á Burdeos á los referidos Sres. Lu universal de Hacienda, y del segundo D. Cipriano Sevillano, en cadon, sobrino y compañía; y en Madrid á D. J. Alejandro de nombre del cabildo de Curas de Madrid., El concurso fue no Irunciaga, del comercio de esta corte. menos lucido que numeroso, pues apenas podiacontener el tem _ Debiéndose hacer capotes, camisas y otras prendas necesa plo los sugetos de las primeras clases…</t>
  </si>
  <si>
    <t>Alfaro, Josef</t>
  </si>
  <si>
    <t>Josef Alfaro</t>
  </si>
  <si>
    <t>…o en nueve días de navega para una media ración de Ja iglesia catedral de Calahorra, va ción , aseguran que por noticias y periódicos de Jamaica, recibi cante por fallecimiento de D. Josef Alfaro, á D. Félix Eche das en aquella plaza, se sabia la completa derrota del rebelde Bo varría. livar por el ejército Real del Perú, con pérdida de la mayor Asimismo ha sido servido S. M. nombrar para una ración parte de todo su ejército, varios de los llamados ge…</t>
  </si>
  <si>
    <t>Alfaro, Juan</t>
  </si>
  <si>
    <t>Juan Alfaro</t>
  </si>
  <si>
    <t>…nugeres, y su ca capitán: subteniente graduado de teniente D. Alberto V:tona— pacidad para adquirir, ya sea por título oneroso ya por gratuito; no, teniente efectivo: subtenientes D. Juan Alfaro y D. Tadeo y el de reprimir el sacrilegio y delitos cometidos dentro de las Cardoso , grado de teniente. casas de religión. Compañía de la guarnición de Potosí. Capitán comandante _Hemos manifestado al público el importante descubrimiento accidental D. Gregorio Yañez, g…</t>
  </si>
  <si>
    <t>Alfonso</t>
  </si>
  <si>
    <t>Gaceta de Madrid n.º 66</t>
  </si>
  <si>
    <t>…Fuente del Fresno, por haberle encontra nuestro Gobierno. do papeles subversivos; sentenciado á dos años en el mismo. ,,Se lia dado á la vela nuestra escuadra; y espero que alcan D. Alfonso y D. Ventura Puida, naturales de Ar.tequcra, zará á la del enemigo que ha dejado á Modon, después de haber por ladrones en despoblado , condenados por sentencia de 10 de desembarcado alguuas tropas, cuyo movimiento habrá empren Enero último á ro años de presidio en uno de ios d…</t>
  </si>
  <si>
    <t>Almazan</t>
  </si>
  <si>
    <t>…................................. 38. de las expresadas alhajas al fisco de S. M. París............................................................... 15 16. — Por providencia del Sr. Almazan se celebra junta de acreedo Amsterdain.................... .......................v 00 res á los bienes del, Excmo. Sr. duque de Salinas el dia 26 del Hamburgo.......................................................... 00 próximo Junio á JasTo de la mañana en…</t>
  </si>
  <si>
    <t>Almiron, Juan</t>
  </si>
  <si>
    <t>Juan Almiron</t>
  </si>
  <si>
    <t>Gaceta de Madrid n.º 2</t>
  </si>
  <si>
    <t>…eológicas leerán con mas gusto en la obra de de capitán de idem: subtenientes D. Andrés Carrillo, D. Juan Mr. Prony la parte mas grave relativa á la utilidad pública, y Gutiérrez, D. Juan Almiron, D. Francisco Sánchez, D. Cle verán que todos los trabajos ejecutados y para ejecutarse en las mente Fernandez, D. Andrés Castel, D. Francisco Brito, Don lagunas Pontinas son aplicables á las lagunas y pantanos de otros Vicente Saez, D. Josef Lucena , D. Jaim…</t>
  </si>
  <si>
    <t>Almiron, Juan Francisco</t>
  </si>
  <si>
    <t>Juan Francisco Almiron</t>
  </si>
  <si>
    <t>…e, tan honroso para su autor, como consolante tenientes D. Dionisio Cabal y D. Fernando Lasterius , grado de para la humanidad (1); y no queremos privar á nuestros lecto teniente: capitán D. Juan Francisco Almiron , gtado de teniente res de los pormenores siguientes sobre la cura que por la vez ca coronel: subteniente D. josef María Nieto, teniente efectivo. torce se ha hecho por un modo tan ingenioso. Escuadrón de Tarifa. Capitán comandante provisional Don Habiéndose…</t>
  </si>
  <si>
    <t>Almodovar, Antonio</t>
  </si>
  <si>
    <t>Antonio Almodovar</t>
  </si>
  <si>
    <t>Gaceta de Madrid n.º 1</t>
  </si>
  <si>
    <t>…mi Gerona. Capitán graduado de teniente coronel, ayudante de litar de la,ciudad de Palma, en Mallorca, por fallecimiento de campo D. Manuel Sanjuanena, comandante de infantería.- D. Antonio Almodovar, dotada en 600 rs. vn. mensuales; los Cantabria. Capitán ayudante de Campo D. Josef María Cid, médicos de ejército con Real nombramiento que quieran preten grado de teniente coronel de infantería. - derla, dirigirán sus solicitudes en el término de dos meses,…</t>
  </si>
  <si>
    <t>Almuchas, Nicolás de Bartolomé</t>
  </si>
  <si>
    <t>Nicolás de Bartolomé Almuchas</t>
  </si>
  <si>
    <t>…astante, tomó el ácido tillo y Clemente: para ía de Medcliin á D. Fernando de la Lagu en sus. manos, que á prevención llevaba con guantes, y frotó na Cañedo: para la de Peñaficl á D. Nicolás de Bartolomé Almuchas veces el pecho de la víctima, á cuyos gritos acudió la ve*, varez y Pardo: para la-de Zafra á D. Pablo Campos Barragan y ciudad y un comisario de policía, quien ¡levó la agresora a la Carballar: para la de Bodonal á D. Pedro lacle Velardc: para prefectura. La…</t>
  </si>
  <si>
    <t>Alon, Félix</t>
  </si>
  <si>
    <t>Félix Alon</t>
  </si>
  <si>
    <t>…_Se ha recibido una carta de Tampico fecha el i.° de Agosto, nes de S. Marcelo de la catedral de León, por muerte de Don que dice asi: Melchor Sanz Botija y D. Antonio Brezmes, á D. Félix Alon ,,En esta se disfruta de una tranquilidad inesperada , aunque so Luis y D. Josef Mariano Robleda. el gobierno escasea de numerario, pues apenas puede pagar un Asimismo se ha servido S.M. elegir para la Iglesia y Obis pequeño ejército que tiene. pado de Tuy, v…</t>
  </si>
  <si>
    <t>Alonso</t>
  </si>
  <si>
    <t>…miento y consejero de Guerra jubilado D. Martin Fernandez de Horna, teniente coronel mayor de brisares de Fernando vn: capi Navarrete,y su oficial de detall el capitán de fragata D. Alonso tán D. Ramón Cabezas, grado de teniente coronel de caballería: de la Riva. Inmediatamente subieron SS. MM. v AA. á la sala teniente D. Antonio Mur, grado de capitán de ídem: alféreces de la biblioteca donde examinaron los trabajos en que se ocupa D. Francisco…</t>
  </si>
  <si>
    <t>…ra fortuna; pero ha hecho la .Quevedo .y Villegas y D. Juan de Terreras. riqueza de los hombres, que con oportunidad se han sabido apro 3." Hernán, CJórtés, Garcilaso de ,1a Vega, D. Alonso de vechar de sus conocimientos. Ercill !, JL&gt;. Pedro .Calderón de; 1.a Barca, Miguel, de. Cervantes Las producciones que nos ofrece la naturaleza, y que de or Saavedra y D. JoseF Patiíío.dinario despreciamos, como inútiles á nuestro bienestar y pro 4.0 D. .An…</t>
  </si>
  <si>
    <t>Gaceta de Madrid n.º 48</t>
  </si>
  <si>
    <t>…terior artículo, que no 13. D. Iñigo Lofez de Mendoza, Juan Gines de Sepúlveda, *epresenten originales, serán baja en los ajustes. Francisco deSalinas, Fr. Benito Gerónimo Feijoo, D. Alonso 4.0 Los tenedores de dichos documentos, ya sea por heren Perez de Guzman y Rodrigo Díaz de Vivar. cia, ó ya por negociación, con endoso de las interesadas,se pre 14. D. Alvaro de Luna, Andrés Laguna, Fernando Nuñez sentarán con las mismas carpetas, acreditand…</t>
  </si>
  <si>
    <t>Gaceta de Madrid n.º 112</t>
  </si>
  <si>
    <t>…eemos que estos dos caballeros intentan establecerse crito la anarquía que hubo durante la prolongada minoridad de en las Floridas. Estos son los primeros individuos de la familia D. Alonso xi, dice que aun después de haberse encargado aquel de Bonaparte que han hecho saber de oficio su intención de ser Monarca del Gobierno del reinó duró por algún titm.ro la sol tu ciudadanos de los Estados-Unidos. ra pasada, á la manera que después de una brav…</t>
  </si>
  <si>
    <t>Gaceta de Madrid n.º 125</t>
  </si>
  <si>
    <t>….auxilio de varios particula —Disertación histórico-crítica acerca de la edición ^de la obra res indigentes. Pocos dias antes habia hechoS. M. el donativo de las Partidas del Rey D. Alonso el Sabio, que publicó la Real de 108 rs. al hospicio.de Oviedo , y de otros 108 por mitad á academia de lá Historia en 1807: obra erudita, y muy impor cada una de las casas de expósitos de Priego y de Alcalá la Real, tante para la historia de nuestra jurispru…</t>
  </si>
  <si>
    <t>Alonso, Ana Tcrrens y</t>
  </si>
  <si>
    <t>Ana Tcrrens y Alonso</t>
  </si>
  <si>
    <t>Gaceta de Madrid n.º 33</t>
  </si>
  <si>
    <t>…rs. anuales. épocas célebres desde el principio del mundo hasta 1824: varios Doña Irene Hue y Riega 8250 rs. Ídem. discursos sobre población, agricultura &amp;c.: plan estadístico de Doña Ana Tcrrens y Alonso, Doña Antonia Fustcgueras y Europa: resúmen del último censo español, aritmética política, Doña Juliana Quílez 2gao rs. ídem. con otras noticias. Se vende en Madrid en las librerías de Rodrí Ana María Aguirre 2 rs. diarios. guez y Novillo; en Zaragoza en la d…</t>
  </si>
  <si>
    <t>Alonso, Antonio</t>
  </si>
  <si>
    <t>Antonio Alonso</t>
  </si>
  <si>
    <t>…ieron para el Real sitio de Aranjuez , quedando todo el Hallándose el año de 1823 de director de Rentas estanca-, pueblo lleno de sentimiento por la pronta marcha de tan augus das D. Antonio Alonso, se le formó causa por haber aprobado, tos 'Huéspedes. la compr? de una partida de tabaco, la cual después de haber Jg de Abril. . seguido lo trámites regulares, pasada después al consejo de-.Ha-^’Madrid cienda,. recayó en ella la siguiente sentencia en 7! de…</t>
  </si>
  <si>
    <t>Alonso, Francisco</t>
  </si>
  <si>
    <t>Francisco Alonso</t>
  </si>
  <si>
    <t>Gaceta de Madrid n.º 53</t>
  </si>
  <si>
    <t>…rtos extranjeros. _ Escriben de Petersburgo con fecha del 25 de Marzo que el Enero de ¡Ú2¿ hasta el aia de la fecha. Emperador Alejandro saldrá para Varsovia á mediados de ¿abril, D. Francisco Alonso , oficial 5.0 del ministerio de Marina, y y que Mr. Strangfort Canning dejará muy pronto aquella corte, D. J osef Remen, empleado cesante de Rentas, acusados de sos puesto que el objeto de su comisión se ha concluido , el cual era pechosos; fueron sentenciado…</t>
  </si>
  <si>
    <t>Alorrison</t>
  </si>
  <si>
    <t>Gaceta de Madrid n.º 130</t>
  </si>
  <si>
    <t>…pero se piensa que dicho minis son valientes, y se espera hacer de ellos buenos soldados. En-el tro empleará su influjo, por vias amistosas, para obtener la li cuerpo que manda el general Alorrison se ven ya tiradores de bertad de aquel cirujano ingles. : este cuerpo, que se distinguieron en la toma de Arracan , retí-1 __ Según las cartas de Pórtstnouth se ha fijado para el 20 del’ rando en medio de una nube de balas el cadáver de su capitán corriente l…</t>
  </si>
  <si>
    <t>AlpiSdfíijPír, Pascual</t>
  </si>
  <si>
    <t>Pascual AlpiSdfíijPír</t>
  </si>
  <si>
    <t>…en el. jú-eciso término de Asimismo se h¡¿ dignado S.‘M. nombrar pafffi urja plaza de un mes contado desde esta fecha.relgualmen te-sé avisa que el dia alcalde de Casa y"Cjorte á D. Pascual AlpiSdfíijPír* otra i.® del próximo Agosto se cierra en Madrid la suscripción al 5“ oidor de la Chancillería dé ValládóTid á D.,Jujntylana Ruano: tomo del Ramio, que contiene las 19 cartas filosóficas, y en las para otra de oidor dé la audiencia de Extfsmaclura a D. Fran-…</t>
  </si>
  <si>
    <t>Altobuey, Campillo de</t>
  </si>
  <si>
    <t>Campillo de Altobuey</t>
  </si>
  <si>
    <t>…queriendo poner en ridículo los indivi NOTICIAS DE ESPAÑA. duos de la asociación, dijo sin -mbargo que no los despreciaba. Mr. Brougham contestó que no se admiraba de que el noble lord Campillo de Altobuey 16 de Febrfro. no manifestase desprecio á los individuos de la asociación católi El dia 6 del corriente fue muy glorioso para el benemérito ca , y á la población de seis millones de hombres á quienes repre vecindariode esta siempre.fiel y leal villa, que en t…</t>
  </si>
  <si>
    <t>Alvarez</t>
  </si>
  <si>
    <t>Gaceta de Madrid n.º 134</t>
  </si>
  <si>
    <t>…sinceridad de la resolución de aque ronel, por el mérito que habia contraido en dicha primera en llos vecinos, cuyo noble carácter ha sabido domar la fiereza de trada; al General gobernador Alvarez, ignorando esta conqesion, sus pasiones. Nuestro comandante general, después de darles el á duplicarle la misma gracia por la defensa de la expresada bre p.'rabien y de inculcarles que la obediencia á las leyes y el debi cha , y al Gobierno á condecorarlo con…</t>
  </si>
  <si>
    <t>Alvarez, Andrés</t>
  </si>
  <si>
    <t>Andrés Alvarez</t>
  </si>
  <si>
    <t>…ebreos muy pequeños el contexto de ella, por lo que Burgos, por promoción de D. Josef Barona á canongía de la bastaba leer aquel sin necesidad de abrirla. catedral de Calahorra, á D. Andrés Alvarez ; y para dos racio _Se ha recibido una carta de Tampico fecha el i.° de Agosto, nes de S. Marcelo de la catedral de León, por muerte de Don que dice asi: Melchor Sanz Botija y D. Antonio Brezmes, á D. Félix Alon ,,En esta se disfruta de una tranquilidad inesp…</t>
  </si>
  <si>
    <t>Alvarez, Esteban</t>
  </si>
  <si>
    <t>Esteban Alvarez</t>
  </si>
  <si>
    <t>…r ella á uno que fue secretarlo de Mr. dido Aivarado: Alféreces de navio D. Antonio Estrada, Don. Pradt, y sin duda adelantó mucho en la teología bajo la direc Victoriano Hermosa, D. Esteban Alvarez y D. Josef Carlier: ción de tan buen maestro; ó bien á Mr. I..... quien durante la Idem de fragata D. Josef Rastillos, D. Francisco Nuñez, Don revolución se despojó voluntariamente de las vestiduras eclesiás francisco Rasigas, D. Joaquin Rubaicava y D. Juan de Dios ticas, y se…</t>
  </si>
  <si>
    <t>Alvarez, Eusebio</t>
  </si>
  <si>
    <t>Eusebio Alvarez</t>
  </si>
  <si>
    <t>…s, Méjico, Sta. Cruz de Queretaro y Guadalupe de Zacatecas para D. Mariano Reyes, D...Manuel Echeverría, D. Ramón Gómez, aplacar un tumulto, que una compañía de granaderos. En una D. Eusebio Alvarez y D. Dionisio Martínez, grado.de capita palabra, mientras la España mandó religiosos .de Propaganda y nes de ídem:, subtenientes D. Celestino Perez,,D. Manuel Bas otros; mientras el gobierno conservó á éstos de párrocos en los tios, D. Julián Romero, D. Ramón Fernandez, D. Fermín p…</t>
  </si>
  <si>
    <t>Alvarez, Ignacio</t>
  </si>
  <si>
    <t>Ignacio Alvarez</t>
  </si>
  <si>
    <t>…és de celebrada una solemne misa por el prior del ca lazquez, D. Josef Adaro, D. Antonio Menendez, D. Braulio bildo, y cantado el Te Dcum, se retiró el ayuntamiento con Ja García, D. Ignacio Alvarez, D. Manuel Rodríguez, D. Pedro misma comitiva. Espina, D Felisiano del Pato. Y los de segunda y tercera otros Es imposible describir el cspectácuto que formaba la plaza jóvenes de no menos distinguida aplicación. desde la embocadura de la calle de ia Tendería…</t>
  </si>
  <si>
    <t>Alvarez, Juan Manuel</t>
  </si>
  <si>
    <t>Juan Manuel Alvarez</t>
  </si>
  <si>
    <t>…anos comprendidos entre Roma y teniente coronel mayor D. Juan Antonio Fardo, coronel efec el golfo de Gaeta de Occidente á Oriente, y entre el Abruzzo y tivo del mismo regimiento: capitán D. Juan Manuel Alvarez, el mar de laToscana de Norte á Sur ,y la otra se 1 educe al gran grado de teniente coronel de infantería, id',n: primer ayudante de estanque del suelo pontino con todas las ver'ientes que le D, Juan Sauri, idem: teniente D. Rafael Zea, grado de capitán inund…</t>
  </si>
  <si>
    <t>Alvarez, Manuel</t>
  </si>
  <si>
    <t>Manuel Alvarez</t>
  </si>
  <si>
    <t>…hombres á Hostalrich, está mandada po» el teniente general viz tesTF.1 Antonio Divida'y D-'Diego Dorado, grado de capitán conde Reizet. de idem í’súbtenientes D: Vicente Bernál y D. Manuel Alvarez, Figueras. El regimiento 4a.0* áe línea: 3 compañías del 5.° grado de teniente, de idem : sargentos primeros D. Josef María de artillería de á pie, y un destacamento de 25 zapadores. Sueldi».y D. Bartolomé Beréá, f Se i'óhtinúará. ) Comandante de la plaza, el…</t>
  </si>
  <si>
    <t>Alvarez, Pedro</t>
  </si>
  <si>
    <t>Pedro Alvarez</t>
  </si>
  <si>
    <t>…pitán D. Mariano Lequirica, grado Signen ¡as gracias concedidas por el Rey nuestro Señor al ejército de teniente coronel. lleal del Perú. Regimiento infantería de Búrgos'. Capitán D. Pedro Alvarez, Regimiento de Dragones de la Union■ Coronel graduado te grado de teniente coronel de infantería. (Se continuará ') niente coronel mayor D. Raron Gómez de Bedoya, coronel del mismo regimiento: comandante del tercer escuadrón D. Fran Continuando el Rey nuestro…</t>
  </si>
  <si>
    <t>Alvaro</t>
  </si>
  <si>
    <t>…enestar y pro 4.0 D. .Antonio Agustín , D. Sancho Dávila, D. Juan devecho, bien examinadas y analizadas, aparecen destinadas por la Providencia á formar nuestra riqueza. Austria , D. Alvaro de fiazan, D. Antonio de Nebrija y Pedro Menendez Aviles, (Jlr continuará.') Tal sucede con la cochinilla, que cualquiera la mirará como un insecto vil y despreciable, y la experiencia tiene acreditado haber hecho la fortuna de todos los que se han dedicado á…</t>
  </si>
  <si>
    <t>Alvear, Pedro</t>
  </si>
  <si>
    <t>Pedro Alvear</t>
  </si>
  <si>
    <t>…ef noche 5 sin que en ella ni en el discurso del día se turbase el con Sotolongo y D. Antonio de Cárdenas: el de capitanes á los te tento general por el mas leve disgusto. nientes D. Pedro Alvear y D. Mapuel Perez: el de tenientes á los subtenientes D. Ignacio de Ayala y D.-Tomas de Sotolongo; . . Madrid 18 de Febrero. y el de alféreces á los cadetes D. Juan Bruno de Cárdenas, Don S. M. lia pasado los dos dias anteriores sin la menor novedad, Manuel Granados y sargento…</t>
  </si>
  <si>
    <t>Alyaréz, Juan</t>
  </si>
  <si>
    <t>Juan Alyaréz</t>
  </si>
  <si>
    <t>…de idem idem. porcionar á la juventud suficientes recursos para el cumplimien D. Juatííéraandez, idem de ídem ídem. to de esta disposición del piadósó Monarca, que toma tanto ín ; D. Juan Alyaréz , idem de ¡den» ídem. teres en haderla verdaderamente sabia. La comunión se verifico D. Josef Marques, idem de ídem ídem. esta mañana en la capilla de la universidad, en la misa que cele- , t D. Manuel Villórdon, ídem de ideín ídem. , bró, acompañado de dos d…</t>
  </si>
  <si>
    <t>Alzaibar, Vicente de</t>
  </si>
  <si>
    <t>Vicente de Alzaibar</t>
  </si>
  <si>
    <t>…ra para poder usar di cruces 6 condecoraciones extranjeras. Juan Antpnio de la Canal, de edad de 40 años, natural de Colombres, vecino de ésta plaza, de estado casado, y ejercicio D. Vicente de Alzaibar para usar la Flor de Lis, pagó en a* sastre, indiciado de haber muerto á un soldado de la división de Marzo 1816 39 rs. al hospital,General. francésá: fue sentenciado á ocho años de presidio, con aproba D. Reman Martines ele Montaos, para id., pagó én só Ene…</t>
  </si>
  <si>
    <t>Alzuza, Micaela</t>
  </si>
  <si>
    <t>Micaela Alzuza</t>
  </si>
  <si>
    <t>Gaceta de Madrid n.º 39</t>
  </si>
  <si>
    <t>…......... 4¿4* por 100idem. Blas Vidal, Francisco Santamaría, María Angela Muxi, Francisca y Manuela Soria 4 reales diarios. ANUNCIOS. Tomas Santamaría y Ramón Iriarte 2 rs. idem. Doña Micaela Alzuza 1880 rs. anuales. En la villa de Luarca, en Astúrlas, se halla vacante la plaza Rafaela Porxas 4 rs. diarios. de cirujano latino, dotado en 400 ducados pagados por el ayun María Josefa Ibarra 2 rs. idem. tamiento , ademas de las obvenciones de los vecinos, qu…</t>
  </si>
  <si>
    <t>Amalia, María Josefa</t>
  </si>
  <si>
    <t>María Josefa Amalia</t>
  </si>
  <si>
    <t>Gaceta de Madrid n.º 154</t>
  </si>
  <si>
    <t>…ntaño , comedia original, dedicada al Rex nuestro Señor, y ejecutada en el teatro del Príncipe en celebridad del enlace de nuestro augusto Soberano D. Fernando vii con la Princesa Doña María Josefa Amalia, nuestra actual Reina. ANUNCIOS. / Se hallarán sueltas y en octavo en las librería» de la viuda de Se cita y emplaza á Doña Joaquina y Doña Josefa Sando- Quiroga, de Cuesta y de González. EN LA IMPRENTA REAL.</t>
  </si>
  <si>
    <t>Amari, Josef</t>
  </si>
  <si>
    <t>Josef Amari</t>
  </si>
  <si>
    <t>…a* Labrador , á D- Antonio Perez Arnaiz: para la dignidad de prior de retarda'r qué dé adelantar la época en qué sé permita méjbrat de lá iglesia catedral de Cuenca, por muerte dé D. Josef Amari la suerte de tos católicos en Irlanda. llas, á D. Josef Gil de Sahtibañez: para dos'Capellanías de nú Púr úna parte se oyen voces de \elatisúr», suspensión!, y ptit mero de la iglesia catedral de Guadix, vacahtes por promoción éfrá \coniinuad I ?...... de D.…</t>
  </si>
  <si>
    <t>Amarita</t>
  </si>
  <si>
    <t>…Escuadrilla de Chiloe. Capitán .dél bergantín corsario D. Ma teriores, á lo rs. vn.. cada tomo en rústica en la imprenta de teo MaineTes, grado de teniente coronel de infantería: teniente Amarita, plazuela de Santiago, núm. 1, y en las librerías da de ídem, D. Vicente Olavarria, grado de capitan de ídem: pri Paz y de Quirós; adonde los suscriptores acudirán á recoger los mer piloto D. Josef Lucio Sánchez, grado de subteniente ds ídem. ejemplares por q…</t>
  </si>
  <si>
    <t>Amat, Félix</t>
  </si>
  <si>
    <t>Félix Amat</t>
  </si>
  <si>
    <t>…n Pelayo: AVISOS. para el arcedianato de Nendos, dignidad de la iglesia metropoli Según un prospecto remitido deBarcelonase principiará á pu tana de Santiago, por muerte del limo. Sr. D. Félix Amat, ar blicar en aquella ciudad el dia 15 del corriente un perú dicn ti zobispo dePalmira, á D. Vicente María Aguiar 1 para el arce tulado Diario mercantil y económico de Cataluña, que tratará, dianato de tabla ó mensa, dignidad regular de la iglesia catedral se…</t>
  </si>
  <si>
    <t>Amat, Félix Torres</t>
  </si>
  <si>
    <t>Félix Torres Amat</t>
  </si>
  <si>
    <t>…plaza por sospechosos, y pasado el sumario á esta comi notas sacadas de los Santos Padres y expositores sagrados, por sión militar: se consultó al Excmo. Sr. capitán general de An D. Félix Torres Amat, dignidad de sacrista de la Santa iglesia dalucía , quien con dictamen de su auditor de guerra mandó se de Barcelona: de orden del Rey nuestro Señor^ y dedicada á su devolviese á la intendencia de Policía, por no corresponder su ^Real Persona. Los señores sus…</t>
  </si>
  <si>
    <t>Gaceta de Madrid n.º 68</t>
  </si>
  <si>
    <t>…Murcia...................... En la Intendencia. riar notas sacadas de los Santos Padres y expositores sagrados, Orense......................... En la Subdelegaron de Rentas. pe r D. Félix Torres Amat, dignidad de sacrista de la Santa igle Oviedo........................... En la Intendencia. sia de Barcelona: de orden del Rey nuestro Señor, y dedicada Patencia....................... En la Intendencia. á su Real Persona. Los suscriptores acudirán á recoger…</t>
  </si>
  <si>
    <t>Gaceta de Madrid n.º 100</t>
  </si>
  <si>
    <t>…dirección, remitir ó vender en las principavarias notas.sacadas dé Jos santos Padres y expositores sagrados^ lés-ciudades de Europa y América las obras que los profesores i--; por D. Félix Torres Amat, dignidad de sacrista de Ja santa Igle aficionados envíen con este objeto; todo lo cual ofrece desempe sia de Barcelona , de orden dei Rey nuestro Señor, y dedicada * fiar con el mayor zelo y legalidad, sin otra remuneración que su Real Persona. Los suscripto…</t>
  </si>
  <si>
    <t>Amat, Torres</t>
  </si>
  <si>
    <t>Torres Amat</t>
  </si>
  <si>
    <t>Gaceta de Madrid n.º 105</t>
  </si>
  <si>
    <t>410</t>
  </si>
  <si>
    <t>…l Lotería primitiva, celebrada en — La colección de 52 estampas finas, con que algunos suscripeste dia, salieron sorteados los números siguientes: tores han adornado la Biblia del Sr. Torres Amat, se continua 89.88,34,3 9X59- rá vendiendo en la librería de la viuda de Quiroga, y en la im El premio de 2500 rs. concedido en todas las extracciones á prenta y librería que fue de Fuentenebro, á 130 rs. cada juego. las huérfanas de militares y patriotas que…</t>
  </si>
  <si>
    <t>Ambers</t>
  </si>
  <si>
    <t>…el primero volvía de París bemos que en estas dos grandes ciudades tienen ios mayores te á Stuttgardt, y el segundo iba á Plombleres. mores respecto de las medidas tomadas por el lord Ambers, re u-El 29 de Junio á eso de las seis de la mañana entraron en el lativas á las tropas reunidas en Silket y en Chittagoug para in puerto de Boloña dos hermosísimos barcos de vapor, los cuales vadir el imperio birman. vienen para conducir al duque de Northumb…</t>
  </si>
  <si>
    <t>Ambrosio</t>
  </si>
  <si>
    <t>…del ses encargados de pedir por hipoteca del empréstito las islas de Estado. Hidra y Patrás, que deberán ser ocupadas por 4ÍJ ingleses. En Reserifto de S. M. el Emperador al Emo. Sr. Ambrosio, Arzo el mismo punto se aguarda un navio con artículos de guerra, bispo de Casan y de Simbñsk. entre otros 309 bayonetas y 369 balas de varios calibres. Idem ij. Por las noticias recibidas de Malta sabemos que Vuestros dilatados servicios , vuestros desvelos…</t>
  </si>
  <si>
    <t>Ameller, Cayetano</t>
  </si>
  <si>
    <t>Cayetano Ameller</t>
  </si>
  <si>
    <t>…de dichas lagunas. Por el suelo pontino es por donde Batallón de infantería ligera de Gerona. Coronel graduado pasó Horacio en aquel viage, que con tanta gracia describe en primeT comandante D. Cayetano Ameller, coronel efectivo de »u quinta sátira, lib. i.°; alli es donde existía aquel foro Apio, infantería: segundo comandante D. Domingo Echezarraga, te en que encontró el agua tan mala, y alli es donde navegó pór niente coronel mayor de idem: capitán graduado de te…</t>
  </si>
  <si>
    <t>Amen-, Sebastian</t>
  </si>
  <si>
    <t>Sebastian Amen-</t>
  </si>
  <si>
    <t>…con para cuatro beneficios de la iglesia catedral de Mallorca, vacan signación en esta plaza de D. Rafael Ferry y Ferry; á fin de que tes por fallecimiento de D. Francisco Frau , D. Sebastian Amen- los interesados acudan á deducir su derecho en el término de dos ual, O. Pablo Morey y D. Nicolás Muntaner, áD.~Sebastian meses/contados desde la publicación , pues de lo contrario les ligo y Coll, D. Jaime Planes y Morey, D. Pedro Josef Va Hes parará *1 perj…</t>
  </si>
  <si>
    <t>América, An de</t>
  </si>
  <si>
    <t>An de América</t>
  </si>
  <si>
    <t>…ián Moya, grado de teniente coronel de caballería: ayudante fundamentos de las dos cartas de las costas de los Estados-Unidos D. Manuel Vargas, grado de capitán de idem: tenientes D. An de América una ya grabada, y otra que está trazando actualmen gel Frazaqui, D. Juan de Dios Arteaga y D. Valentín Boza, te. D. Miguel Moreno, primer piloto graduado de teniente de grado de capitán de idem: alféreces D. Mariano Peña, D. Fran fragata, presentó la carta de…</t>
  </si>
  <si>
    <t>Amherst</t>
  </si>
  <si>
    <t>Gaceta de Madrid n.º 60</t>
  </si>
  <si>
    <t>…bajo un llegado á tal grado que en el coliseo de Calcuta fue recibido coa sistema que llamaremos mixto de libertad y estanco, han debido silbidos el gobernador general de la India lord Amherst cuan ilustrar, como en efecto hau ilustrado, acerca de las ventajas é do se presentó en su palco. inconvenientes de cualquiera de los sistemas que se quiera adop __Las cartas recibidas de Nueva-Yorck, con fecha de 9 de Abril, tar; de aqui el principio de no h…</t>
  </si>
  <si>
    <t>Amírola.saUna, Antonio</t>
  </si>
  <si>
    <t>Antonio Amírola.saUna</t>
  </si>
  <si>
    <t>…a canción, y el índice de Fernandez , y otra con que corrió D. Pedro Larralde.sOtra casa en las 25 con el número del folio respectivo, para mayor comodi la calle mayor, que habita D. Antonio Amírola.saUna tierra de dad de los aficionados. Los suscriptores que deseen tener esta se once fanegas en el camino de Daganzo, pasado el cerro, que lin lecta colección en papel superior pagarán por cada trimestre 30 da el camino D. Andrés Echevarría, y senda de la Peña de…</t>
  </si>
  <si>
    <t>Amortización, Real Caja de</t>
  </si>
  <si>
    <t>Real Caja de Amortización</t>
  </si>
  <si>
    <t>Gaceta de Madrid n.º 137</t>
  </si>
  <si>
    <t>…bierno constitucional; y 2.0 que el pago de las rentas casas. vitalicias, como deuda preferente del Estado, se efectúe por la _Ayer fueron decapitados dos griegos , y erres cuatro conde Real Caja de Amortización , lo mismo que la deuda corriente nados a los trabafos públicos por haber expendido, según dicen, con ínteres. De Real orden &amp;c. Madrid 29 de Octubre de 1825. monedas de 12 piastras, acuñadas por los griegos. =Luis López Ballesteros. _E1 Gobierno ha puesto se…</t>
  </si>
  <si>
    <t>AmoRuiz, María-</t>
  </si>
  <si>
    <t>María- AmoRuiz</t>
  </si>
  <si>
    <t>Gaceta de Madrid n.º 86</t>
  </si>
  <si>
    <t>…la buena moralidad ,quc de la justa causa de la Nación , cupo en suerte del primer extrac encierra, y por jo sublime de sug ideas, monárquicas y religiosas. to de la de este dia á Doña María- AmoRuiz hija,del teniente Las noches., de $ta&lt;, María Magdalena, .traducidas del francés del regimiento de infantería de Almería D. Rafael, muerto cncl por D.iCeleitino,de,Qisjé¡,iin.tqm« en octavo, á 8 rs. en pasta. campo dei honor. . 1 so , ,-T ^ ¡ • . Urika. novel…</t>
  </si>
  <si>
    <t>Amstcrdam, Juan</t>
  </si>
  <si>
    <t>Juan Amstcrdam</t>
  </si>
  <si>
    <t>Gaceta de Madrid n.º 57</t>
  </si>
  <si>
    <t>…an Lóndres. «•«••••••••••••o**** •SlllSIt i*Mkhcll pala li dignidad de chantre dé la iglmia cátedrál dé Sa- Paris.... 15 id. laüianca ; por muerte de D. Lorenzo Sánchez Piúúeia yá D. Juan Amstcrdam. • ItSSSSSSSSSIMSISSVMKM» • ÓO V Santo» Andrea i para la da arcediano de Lcdetnaa de la mi»ma, Hamburgo... portalada D. Manuel Delgado Valje, á D. Lúea» ¡Costilla, ton Genova...... !•••«••••• *••»•••• »••«««•' ■ 00 retención déla canongía que obtiene en ella:…</t>
  </si>
  <si>
    <t>Amsterdam, Juan González Pé</t>
  </si>
  <si>
    <t>Juan González Pé Amsterdam</t>
  </si>
  <si>
    <t>….................................. 38*. , El Rey nuestro Señor, al mismo tiempo que tuvo á bien ad París..................... .... 16 1 á 1. mitir el donativo de 1892 rs. que hizo D. Juan González Pé Amsterdam................................. !qó rez, cabo principal de una brigada de presidiarios de la plaza dé Hamburgo................................. 00 Ceuta, por alcance de sus sueldos devengados en tiempo hábil, se .Cádiz...................................... ♦…</t>
  </si>
  <si>
    <t>An</t>
  </si>
  <si>
    <t>…la iglesia colegial de S. Felipe, arzobispado de Valen de Alfaro; pues pasado dicho término,, que es improrogable, sin ', cia, vacante por fallecimiento .de D- Francisco López, á D. An haber* comparecido con los documentos correspondientes,, les pa- ¡ tonio Marin: para uná canongía de la iglesia cátedraj de Ori- rara el perjuicio que haya lugar conforme i la fundación, . huela, vacante por el de D. Isidro Pujalte, á D. Buenaventura -iüPorD.…</t>
  </si>
  <si>
    <t>Gaceta de Madrid n.º 127</t>
  </si>
  <si>
    <t>508</t>
  </si>
  <si>
    <t>…or................. 10.1749000 dientes podrán dirigir á esta sus solicitudes. Las americanas.;................. 7.8009000 ■ .Los suscriptores á la Historia de Méjico , escrita por D. An La portuguesa...................... 5.7409000 tonio de Solis, en 4 tomos en 8.° mayor, ilustrada con notas La francesa.......................... 1.0589500 geográficas, históricas y literarias, y adornada con 17 estampas La- holandesa, dinamarfinas, acudirán,4,re…</t>
  </si>
  <si>
    <t>An, Juan</t>
  </si>
  <si>
    <t>Juan An</t>
  </si>
  <si>
    <t>…asilo, go Jete y Bueno: para una capellanía de la Real capilla de San son todavía para ciertos hombres unos pobres mentecatos. Pues Fernando de la ciudad de Sevilla, por muerte de D. Juan An bien, si nos hallamos en este caso, no me detendré en anunciar tonio Rius, á D. Gabriei María Montero de Espinosa: para la que será cumplido el deseo de Diderot. canongía de la iglesia catedral de Cuenca, por fallecimiento de __En S. Tron (Paises-Bajos) acaba…</t>
  </si>
  <si>
    <t>…ulo, hay dos principales que vas y D. Juan Andrea, grado de alférez de idem. ciertamente les sorprenderán tanto como á nosotros mismos, y Escuadrones Dragones del Perú. Comandante D. Juan An son, que si no se hiciese la separación entre el Real patrimonio y tonio Rodríguez, teniente coronel mayor efectivo de caballería:la lista civil, sino que se adoptase esta solamente en la época de capitanes D. Félix Tejada y D. Joaquín Moran, grado de tenien…</t>
  </si>
  <si>
    <t>An-, Antoja</t>
  </si>
  <si>
    <t>Antoja An-</t>
  </si>
  <si>
    <t>…ierta aquella tre Behv.onie, en el obispado de Cuenca, vacante por ascenso de menda garganta, mas e.pantosa todavía con la sangre deh carn» D. Tomas Ramos á cañonea de la misma, á D. Antoja An-</t>
  </si>
  <si>
    <t>An-, Joaquín de</t>
  </si>
  <si>
    <t>Joaquín de An-</t>
  </si>
  <si>
    <t>Gaceta de Madrid n.º 44</t>
  </si>
  <si>
    <t>…ección general á este Por el ministerio de Estado D. Antonio Gómez Calderón, administrador de Correos han sido 240^ rs, que con la de 6o3 del Consejo de Estado, para presidente, y D. Joaquín de An- de mi dignidad, componen la de 300Í) rs.; cuyas cantidades han duaga. sido entregadas al Director de caminos para su inversión , en tér Por el de Gracia y Justicia D. Francisco Marin, del Conse minos que desde i.° de Abril deberá correr el pago por cuenta jo…</t>
  </si>
  <si>
    <t>An-, Josef Vicente</t>
  </si>
  <si>
    <t>Josef Vicente An-</t>
  </si>
  <si>
    <t>…D. Antonio de Capmany._ D. Josef Antonio Rubio, capitán efectivo de infantería. Compendio dé los elementos teóricos y prácticos del . juego del Milicias Urbanas de Lampa. Teniente D. Josef Vicente An- ajedrez, un tomo-en 8.° Sehallarin.cn has librerías da Sanz y drade , grado de capitán de infantería. de Razóla; EN LA IMPRENTA REAL.</t>
  </si>
  <si>
    <t>Ana</t>
  </si>
  <si>
    <t>…iembre. bra, para libertar á la Europa, que los abandonó en esta desgra ciada lucha, de aquel espantoso frenesí revolucionario que ame Hoy, cumpleaños de la Ser.ua. Señora Infanta Doña Ana de nazaba no dejar nada de cuanto la honra. Jesús María , han estado empavesadas todas las nave&lt; portugue La emigración salvó les restos preciosos de la familia Real, sas y extrangeras, y todas Jas fortalezas de este puerto; y han y cor. ellos la Francia y la…</t>
  </si>
  <si>
    <t>Anas</t>
  </si>
  <si>
    <t>…a diencia de Cataluña, á D. Juan Bautista Alberola; y para dos diferencia i un ducado de Holanda. Fs muy poco costosa la ex plazas de alcaldes del crimen de la propia audiencia, á D. Anas plotación, pues sólo se emplean en el lavado de la tierra las rnu- tasio Pinos y D..Armeñgol Dalmau y Cubejls. . geres y niños. Se asegura que el último año se ha extraido y -en Para el corregimiento de letras de la villa de Benavarre, á Don viado de este sit…</t>
  </si>
  <si>
    <t>Anastasio</t>
  </si>
  <si>
    <t>…h 'dé éóñtiñúarse las discú- i D. Julián nerranz Martínez; para la ración de lá iglesia cate 'Xíónes "5obre la asociación católica. dral de Santander, vacante par fallecimiento dé D. Anastasio</t>
  </si>
  <si>
    <t>Anaya, Andrés de</t>
  </si>
  <si>
    <t>Andrés de Anaya</t>
  </si>
  <si>
    <t>…sto campo; v si lo D. Juan Angel Muguiro: para la dignidad de prior de la iglesia hacen, como es de desear, es bien manifiesta la utilidad que catedral de Guadix, por promoción de D. Andrés de Anaya y pueden dar á la Nación , y principalmente a aquel principado. Rivas á canoncú» de la de Málaga, á D. Manuel Martínez Be Saldrá el periódico todos los dias en medio pliego, y se sus llido: para la ración de la iglesia metropolitana de Santiago, va cribe á el…</t>
  </si>
  <si>
    <t>Anchia, Domingo de</t>
  </si>
  <si>
    <t>Domingo de Anchia</t>
  </si>
  <si>
    <t>Gaceta de Madrid n.º 36</t>
  </si>
  <si>
    <t>…............................................ 15 12. positivos y meritorios en tiempo de la abolida constitución. Amsterdam............................................... ...... oo D. Domingo de Anchia, subteniente del batallón de infan Hamburgo............................. .......................... oo tería de línea, núm. 47 del cx-ejército constitucional, fue con Génova............................................................ oodenado en 21 del mismo…</t>
  </si>
  <si>
    <t>Andrade, Eusebio Freire y</t>
  </si>
  <si>
    <t>Eusebio Freire y Andrade</t>
  </si>
  <si>
    <t>Gaceta de Madrid n.º 51</t>
  </si>
  <si>
    <t>104</t>
  </si>
  <si>
    <t>…de opi AVISO. nión que no !e reciban bien. Teniendo que hacerse saber una providencia respecto á puri • ,,Ya se ha rescatado el cerro de Pasco, que también nos tiene ficaciones á D. Eusebio Freire y Andrade, escribano interino de mucha cuenta, porque aqui se hacían de reales los enemigos. Rentas Reales de Alcalá de Henares; D. Antonio Sánchez Pei ,,Es cuanto puedo decir á V. con respecto á esta acción. Y nado, administrador de correos de Guadarrama; D. Antonio s…</t>
  </si>
  <si>
    <t>Andrade, Ramón Pedrosa y</t>
  </si>
  <si>
    <t>Ramón Pedrosa y Andrade</t>
  </si>
  <si>
    <t>Gaceta de Madrid n.º 14</t>
  </si>
  <si>
    <t>…sus pormenores, y tomar en sus Reaies manos lladolid á D. Joaquin López de Ayala': para otra de la de Gra-* las manufacturas y herramientas con que trabajan los operarios! nada á D. Ramón Pedrosa y Andrade: para otra de la Audiencia de Galicia áD. Vicente Alonso Andrade; y para otra de alcalde Una de las mas dulces satisfacciones de un corazón honrado de la Cuadra de la audiencia de Sevilla á D. Francisco Delgado es sin duda la de publicar .las generosas accion…</t>
  </si>
  <si>
    <t>Andrc, Joaquín de</t>
  </si>
  <si>
    <t>Joaquín de Andrc</t>
  </si>
  <si>
    <t>Gaceta de Madrid n.º 65</t>
  </si>
  <si>
    <t>…rio mediador y otra canonjía de la de Plasencia , por promoción de D. Tomas plenipotenciario para poner termino á las disensiones entre Por González á la macstrcscolía de ella , á D. Joaquín de Andrc* tugal y el Brasil. Habiendo ya concluido i. 1¿. la aegociacion de Alcalde, y para dos racione» de i. Marcelo d» la catedral</t>
  </si>
  <si>
    <t>Andrea, Juan</t>
  </si>
  <si>
    <t>Juan Andrea</t>
  </si>
  <si>
    <t>…xiones que producirá en el ánimo de los verda primeros D. Pedro Perez, D. Bibiano Tarancona, D. Josef Rideros: realistas la lectura de este artículo, hay dos principales que vas y D. Juan Andrea, grado de alférez de idem. ciertamente les sorprenderán tanto como á nosotros mismos, y Escuadrones Dragones del Perú. Comandante D. Juan An son, que si no se hiciese la separación entre el Real patrimonio y tonio Rodríguez, teniente coronel mayor efectivo de…</t>
  </si>
  <si>
    <t>Andrés</t>
  </si>
  <si>
    <t>…en suerte del primer extrac bres en bandera española, pagando el derecho de xo rs. vn. en to de la de este dia á Doña María Loreto Aboyo, hija del te fanega. niente de infantería D. Andrés, muerto en el campo del honor. El Rey nuestro Señor ha mandado se den las gracias á Pe CAMBIOS DEL DIA 2 &lt;5. dro García, soldado íde inválidos de Lugo, por su generosidad en haber cedido ¿ favor del Real erarlo la suma de 29336 rs. y Londres..................…</t>
  </si>
  <si>
    <t>…gidor de esta villa, y por.la escribanía de Gonzalo, se cita y socorrerlos que la de que se decía que Rodríguez se ponía á la emplaza á todos los acreedores de la testamentaría de D. Andrés cabeza de las tropas porteñas.” de Vaimaseda y Navarro , vecino que fue de esta corte, para que cu el término de 20 dias siguientes al de este anuncio, acudan Madrid ai de Diciembre. ante dicho señor juez y-citada escribanía á legitimar sus créditos, y deduci…</t>
  </si>
  <si>
    <t>Andrés, Juan Josef</t>
  </si>
  <si>
    <t>Juan Josef Andrés</t>
  </si>
  <si>
    <t>Gaceta de Madrid n.º 79</t>
  </si>
  <si>
    <t>…a reputación, que la vida con nota Alberguería, ración de la iglesia catedral de Vich, vacante por que la deslustre; haced que se escriban vuestros nombres en los fallecimiento de D. Juan Josef Andrés, a D. josef Ciiasane y fastos de la patria heroica que os alista. Seria un crimen afren Amigo: para la comensalía bajo ia advocación de o. Antonio de toso el ver el Altar y el Trono vacilantes, y no tener invenci la iglesia colegial de S. Juan de las Abadesas…</t>
  </si>
  <si>
    <t>Andrés, Juan Santos</t>
  </si>
  <si>
    <t>Juan Santos Andrés</t>
  </si>
  <si>
    <t>Gaceta de Madrid n.º 153</t>
  </si>
  <si>
    <t>6 ii un capital propio de cinco millones de escudos (cerca de 95 mi dignidad, de chantre: de la iglesia catedral de ^Salamanca, por llones de rs.) mnerte.de D. Juan Santos Andrés, .á D. Josef Flores Estrada: _F,l Vesubio, navio de guerra de) Rey de las Dos Sicilia*, ha para una canongía de la iglesia catedral de León, por muerte de entrado en el puerto de Genova.. El :comandante ha mandado D. Antonio Represa,- á D. Pedro Fernandez de…</t>
  </si>
  <si>
    <t>Andriam, Luis María</t>
  </si>
  <si>
    <t>Luis María Andriam</t>
  </si>
  <si>
    <t>Gaceta de Madrid n.º 95</t>
  </si>
  <si>
    <t>…determinadas, al golpe Tortosa al mariscal de campo D. Salvador Melendez Bruna; y de una grande orquesta, unas letrillas análogas á las circunstan para d de la plaza de Lérida al brigadier D. Luis María Andriam. cias, y al fin de ellas se tiraban desde los balcones infinito nú mero de ejemplares de las mismas, que de antemano se tenían AVISO. impresos con este objeto. De Real orden se sacan i pública subasta los almanaques ci , A continuación se sirvió á las 400 per…</t>
  </si>
  <si>
    <t>Anduaga</t>
  </si>
  <si>
    <t>…o para iluminar los teatros sin ios inconvenientes que se progresos que hacen las ciencias, en papel 3 rs., y 3 en rústica. hallan en los métodos seguidos comunmente, hecho por el señor Anduaga. Arte de escribir, 4.0, en papel 18 rs., en pasta 2(1, Luis Locatelli, bien conocido por otros vatios que ha publicado. y 20 en rústica—Discurso sobre la buena educación ,4.°, en papel Este nuevo descubrimiento se ha puesto en práctica en el teatro 1 rfaljjjj…</t>
  </si>
  <si>
    <t>Angleí, Josef</t>
  </si>
  <si>
    <t>Josef Angleí</t>
  </si>
  <si>
    <t>…a; pues los demas quedaron formados en la Los de primera clase, que consistían en medallas de plata, lot plaza. Toda la carrera se hallaba vistosamente colgada, y en la obtuvieron D. Josef Angleí, D. Andrés Tovar , D. Esteban marcha resonaron varias veces los gritos de la legitimidad. Parrondo, D. Juan Jro, D. Felipe Gómez, D. Santiago VeDespués de celebrada una solemne misa por el prior del ca lazquez, D. Josef Adaro, D. Antonio Menendez, D. Braulio…</t>
  </si>
  <si>
    <t>Angles, Josef</t>
  </si>
  <si>
    <t>Josef Angles</t>
  </si>
  <si>
    <t>…ntes legítimos de D. Lope de Frías y Francés iglesia colegial de Calaf, diócesis de Vich, vacantes por renun que se crean con derecho á dos canongías laicales que.en la ciu cia de D. Josef Angles, y-fallecimiento de D. Mari¡aoo Susanna dad'de Borja Tundo. Doña Juana María Francés, á cuyo patro- . y D. Antonio PradelJ, á D. Isidro Sostres, D. Buenaventura nato pasivo y obtención de una deellas fueron llamados por di-, Cases y D. Juan Bertrana: para la…</t>
  </si>
  <si>
    <t>Anguiano, Josef</t>
  </si>
  <si>
    <t>Josef Anguiano</t>
  </si>
  <si>
    <t>Gaceta de Madrid n.º 40</t>
  </si>
  <si>
    <t>…adicalmente la naturaleza del es Doña Ana María, Doña Rita, Doña Rosa y Doña Josefa tado religioso, y se hace ver lo fundado que está en Jas divinas María Anguiano, como nietas de D. Josef Anguiano, en cabe escrituras y en la tradición de los santos Padres y Doctores do za de Luis de Zabalza. todos los siglos, que lo proponen como el camino mas seguro Memorias fundadas por Doña María Osorio y Rojas, en para llegar á la perfección cristiana y ejercitar l…</t>
  </si>
  <si>
    <t>Angulo, Catalina</t>
  </si>
  <si>
    <t>Catalina Angulo</t>
  </si>
  <si>
    <t>…su ¡lustre cuna, le enviaron á Francia á adquirida en el cele Doña Crispina Tensa y Lorenzo Travera 2 rs. idsta. bre seminario que tenían los Jesuítas en la ciudad de Tolosa. Lue Doña Catalina Angulo 4 rs. idem. go que se halló en edad competente para ser destinado a Ja car Joaquín Gaseo y María Martinez 2 rs. idem, rera de las arma», entró á servir de cadete en el regimiento de Petrona Alonso 3 rs. idem. infantería Inmemorial del Rey en 31 de Octubre de…</t>
  </si>
  <si>
    <t>Angulo, Juana Protasia de</t>
  </si>
  <si>
    <t>Juana Protasia de Angulo</t>
  </si>
  <si>
    <t>…por una vez. Estas noticias han sido confirmadas por carta de fecha 14 de Josef Poblador Monclus 23 rs. por una vez. Euero próximo, escritas por el Sr. conde de Vallehermoso, que Doña Juana Protasia de Angulo 1600 rs. anuales. reside en el Janeiro , á un americano de distinción en esta corte. Doña Fermina Portilles agoo rs. idem. Por cartas fidedignas se sabe igualmente que el espitan de.la Luisa Peris 2 rs. diarios. fragata inglesa 1i creer ’lree, que salió de Qu…</t>
  </si>
  <si>
    <t>Ansel</t>
  </si>
  <si>
    <t>…ropo D, Josef de. la Fuente y D. Diego . Rey, grado de teniente de litana de Zaragoza, vacante por promoción de D. Juan Francis idein: sargentos primeros ,D. Josef Leandro Mies» y D. Ansel co Martínez Castillon á la iglesia y obispado de Patencia, á Don mo Guillen, grado cíe subteniente de ídem.. Eduardo Joscf Laredo: para la canongía vicaría de la iglesia co Segundo batallón. Capitán» D. Josef Tiscar y D. Andrés legial de Daroca, de la misma d…</t>
  </si>
  <si>
    <t>Anselmo</t>
  </si>
  <si>
    <t>…re desde guientes: D. Francisco Javier Castaños, Consejero de Estado, y fa posibilidad á la necesidad, atendiendo al mismo tiempo con Capitán general de mis ejércitos, Presidente: D. Anselmo de religiosa exactitud al pago de intereses de las legítimas deudas Rívas, Consejero de Estado: D. Diego de la Cuadra, honorario reconocidas; y finalmente establecer las reformas y modificacio del mismo Consejo: el muy Reverendo Arzobispo de Méjico: nes preci…</t>
  </si>
  <si>
    <t>Ant</t>
  </si>
  <si>
    <t>…to de nuestra corte. cio 17 de Marzo de 181$.=: A D. Francisco ge Zea Bermudez, Idem 34. El Excmo. Sr. D. Pascual Vallejq presentó ayer i S. M. en Habiendo tenido i bien nombrar i D. Ant0ni9 .de Ugarte y audiencia particular jas nuevas credenciales que le confirman en Larrazabal mí Enviado extraordinario y Ministro plenipotencia calidad de embajador extraordinario y plenipotenciario de la rio cerca del Rey de Cerdeña, ha quedado vacante la Se…</t>
  </si>
  <si>
    <t>Antiga, Francisco</t>
  </si>
  <si>
    <t>Francisco Antiga</t>
  </si>
  <si>
    <t>…o nada se ha mudado, y el ligero de cazadores: capitanes D. Ramón Burgos, D. Julián La— viagero puede aun en el dia refrescarse los labios en la misma carta , D. Manuel Sebastian, D. Francisco Antiga, D. Francisco fuente, á la cual refiriéndose aquel célebre poeta dijo: Costa, D. Josef Carpenter, D. Josef Villaronte, grado de te Ora manusque tua lavitnus, Feronia limpha. niente coronel de infantería: tenientes D. Juan Morato , Don Francisco Serralta , D.…</t>
  </si>
  <si>
    <t>Anto</t>
  </si>
  <si>
    <t>…nt- la de Miranda de Ebro á D. Vicente Díaz de Olarte; para Ja de Ceorge, y cometían diez reces mas excesos que antes. Este es el Alaejos á D. Agustín Monge: para la de Bembibre á D. Anto resultado infalible de toda persecución.” nio de Ochoa: para la del Bonillo á D. Carlos Alonso Arvizu: para la de Coca á D. Mateo Avellan Lozano: para la de Castrof RANCIA. jeriz á D. Bernabé Bustamante: para la de Carbajales á D. Juan París ig de Febrero. -F…</t>
  </si>
  <si>
    <t>Gaceta de Madrid n.º 70</t>
  </si>
  <si>
    <t>…s plaza de oidor de la Real audiencia de Cataluña a D. Magia generales españoles y franceses , á los cuarteles donde la tropa ma Ferrer: para otra plaza de oidor de la de Aragón á D. Anto nifestaba en sus alegres comidas el placer que rebosaba en las al nio Cortés y Zabalza, alcalde del crimen mas antiguo de ¡a mas de sus individuos. misma; y para esta resulta á D. Francisco Heredia v Begines: Por la noche se iluminó toda la ciudad con particu…</t>
  </si>
  <si>
    <t>Gaceta de Madrid n.º 111</t>
  </si>
  <si>
    <t>…alencia. 1(5,387.... 50^0............................ Madrid. ANUNCIO. 26.500.... ...................................... Idem. Los suscriptores á la historia de Méjico escrita por D. Anto 11.207.... 1000.......................... Cádiz. nio de Solís , en cuatro tomos en 8." menor , ilustrada con no 18.210.... 1000....................... Sevilla. tas geográficas, históricas y literarias, y adornada con 17 es 23.540.... 1000.....................…</t>
  </si>
  <si>
    <t>…dad refinada. to de Almonte á D. Miguel Perez Román Calviílo: para el de La dama L.... vivía muchos años há en compañía del relo Niebla á D. Juan Pedro Ta'asac: para el de Lerma á D. Anto jero W...., de quien tenia algunos hijos; y advirtiendo que este nio Merino Calvo: para el de Albania á D. Josef Eranchat Al la despreciaba, sospechó que amaba á otra, y buscó los medios fonso: para la vara de alcalde mayor del Ferrol y Grana á Don de conocer…</t>
  </si>
  <si>
    <t>Gaceta de Madrid n.º 155</t>
  </si>
  <si>
    <t>…juicio encabezamientos ó últimos endosos que contengan. que haya lugar. Octava. Faltando aun porción de vales de Enero que presen ..Ignorándose el paradero de D. Juan Sánchez y de D. Anto tarse á la renovación y,consolidación de 1824, se advierte de nio Alor , su primo, vecinos de La villa de Oliva en la provin ben ser presentados con separación y bajo las reglas establecidas cia de Extremadura, que en el mes de Junio del presente año para su…</t>
  </si>
  <si>
    <t>Anto, Juan</t>
  </si>
  <si>
    <t>Juan Anto</t>
  </si>
  <si>
    <t>Gaceta de Madrid n.º 110</t>
  </si>
  <si>
    <t>…—¿o Iglesia triunfante de los mores del siglo, ó argumento» do la gaceta extraordinaria el triunfo de la justa causa del Rey y la filosofía y razones de la disciplina,, por ej Dr. D. Juan Anto de la nación en el exterminio de los rebeldes. nio Asensio y Santa María, cura párroco de la villa de. Alb*ti—, te, diócesis.de Calahorra. Esta obra, escrita eií forma de diálo Hace mucho tiempo que los aficionados deseaban Un nuevo go, presenta con originali…</t>
  </si>
  <si>
    <t>Antomo, Josef</t>
  </si>
  <si>
    <t>Josef Antomo</t>
  </si>
  <si>
    <t>…niente coro nel de infantería: tenientes p.- MateóÓ-Romadi y Di Vicenta A las dos y media dé la tarde del dia. 30 de Diciembre últi Quinza , grado de capitán,de Ídem: subtenientes D. Josef Antomo el Rey-nuestro Señor, acompañado-de su augusta Esposa nio Aguirre y D. Juan de Dios Bitstíllói, grado" de teniente de S. M. la Reina, , los Sermos. Infantes D.. Carlos María y L)©a idem: sargentos priuneros.D. Fel;x_Hueras yD. Nicolásiplmos, Francisco de Paul…</t>
  </si>
  <si>
    <t>Antona, Ricardo</t>
  </si>
  <si>
    <t>Ricardo Antona</t>
  </si>
  <si>
    <t>…del nuevo reinado y de la Tomas Miguel y D. Carlos Fernandez deLorca , grado de tenien indemnización, para.reparar las pérdidas del patrimonio de la te de idem: sargentos primeros D. Ricardo Antona y D. Fran corona, tendríamos que se haría por el Rey menos que por cisco Calderón, grado de alférez de idem. las personas particulares. Regimiento de Femando ni. Capitán comandante accidental _Mr. Humboidt ha comunicado á la academia varias observa D. Mariano González,…</t>
  </si>
  <si>
    <t>Antoñana, Bernardo Diez de</t>
  </si>
  <si>
    <t>Bernardo Diez de Antoñana</t>
  </si>
  <si>
    <t>Gaceta de Madrid n.º 72</t>
  </si>
  <si>
    <t>…dcr. Tendreislo entendido, y lindo, del Consejo de S, M., primer teniente corregidor de esta dispondréis lo conveniente á su pronto cumplimiento. Villa, y escribanía del húmero de D. Bernardo Diez de Antoñana; apercibidos que de lo contrario les parará el perjuicio que Entre los festivos obsequios con que los pueblos de España té hfcya lugar. han esmerado á/porfia en celebrar los dias de su Soberano, mere — El Sr. Galindo, primer teniente corregidor de esta heroic…</t>
  </si>
  <si>
    <t>Antonio</t>
  </si>
  <si>
    <t>…y cisco Panlagua , D. Pió Gutiérrez Blanco y D. Josef María Me Seno mejicano, que está delineando para el primer tomo de la co dina , grado de teniente de idem; sargentos primeros D. Antonio lección de viages , donde están marcadas las derrotas y descubri Lucero, D. Vicente García y D. Tomas Mendoza; cadete Don mientos del almirante D. Cristóbal Colon. Y en otra sala el te Josef Mangudo, grado de alférez de idem. niente de fragata y primer piloto…</t>
  </si>
  <si>
    <t>Gaceta de Madrid n.º 11</t>
  </si>
  <si>
    <t>…sto. tas de esta corte, de orden del Excmo. Sr. General en gefe del D. Josef de Codes y otros voluntarios Realistas del Haraal, ejército aliado, pronunció en idioma francés el Dr. D. Antonio acusados de promovedores de alborotos, fueron absueltos por la Casoii, capellán de honor, y predicador del Rey nuestro Señor, Real orden de 1.® de Julio último. , traducida por el mismo al español con el texto francés en letra Josef de Cavia, del Puerto de Sa…</t>
  </si>
  <si>
    <t>…ctos. Semejante rasgo de lealtad hacia el Rey nuestro Señor eri res, he venido, conformándome con el dictámen del señor asesor unos hombres castigados por lá ley, según manifiesta D. Antonio general, en ordenar: González Salmón, haciendo presente esta ejemplar conducta, há 1.° Que en el banco de S. Cirios de Potosí se rescaten en el llamado la soberana atención de S. M.; y queriendo darles una precio y método establecido por el tít. z.° de sus pe…</t>
  </si>
  <si>
    <t>…ilán, y te Habiendo quedado vacante ja secretaría de mi consejo de Mi ner una conferencia, á que asistirá S. M. gustosamente luego que nistros por el nombramiento que fie hecho de D. Antonio de se lo permita la multitud de negocios que le ocupan en el princi Ugarte y Larrazabal para mi Enviado .extraordinario y Ministra» pio de su reinado. plenipotenciario cercadelRey de Cerdeña; he ven ido en nom .Convencido plenamente S. M. de la actividad y ef…</t>
  </si>
  <si>
    <t>…la misma obra sufrió en las cartas de D. Roque Leal: un tomo Doña Florentina Oberti 2856 rs. y 29 nirs. anuales. en 4.0 Lo da á luz el mismo autor de las apologías. Se hallará en D. Antonio y Doña Antonia Anda vio y Andario4 rs. diarios. las librerías de Rodríguez y Matute. D. Valerio de Landache 39 rs. por una vez. Historia del valeroso caballero D. Rodrigo de Peñadura. Pu Antonio Bardejí 2© rs. por ídem. blícala el licenciado Luis Arias de León, paisano del héroe…</t>
  </si>
  <si>
    <t>…, ¡: ;¡,o Diego López. A'rjona: para- la de Santa Cruz de Mndela.’á'Don &gt; ' 7;.° D. Luis de¡.Requeséns , D. Bartolomé. Leonardo dei ArAlonso Ramón' Rubio: para la de Villamartin á D. Antonio gensola, D. Juan de.Palafox y Mendoza, D.rFráricisco Valles» Ramon'Garéaga:-'para la .de-Castro del Rio 'á D. Josef Tercero, D.,J uan de Ribera y el Maestro Fr. Luis P.onc.e.-de Leonv Luengo: para la.de Hinojosa-del Duque á D.-Ramón Carvajal .y - 8¡9: ,D. Die…</t>
  </si>
  <si>
    <t>…s los enemigos. Rentas Reales de Alcalá de Henares; D. Antonio Sánchez Pei ,,Es cuanto puedo decir á V. con respecto á esta acción. Y nado, administrador de correos de Guadarrama; D. Antonio sin otra cosa mande V. al que lo estima y B. S. M. J. J. M.” Ldpez, dependiente del resguardo de esta capital; D. Alejandró Berengillo, aforador cesante de puertas de la propia, y D. Fran Madrid a/ dt Abril. cisco Moralejo, fiel registrador de Sisas de la pue…</t>
  </si>
  <si>
    <t>Gaceta de Madrid n.º 56</t>
  </si>
  <si>
    <t>214</t>
  </si>
  <si>
    <t>….;, ha nistración de tabacos. El que se considere cor; .derecho á percibir biendo: llamado muy particularmente.su atención el buen porte algunos intereses que corresponden á dicho D. Antonio, acuda ú. de la tropa que estaba tendida en ia carrera. Al pasar por Sagun- Salvador González, mozo de número de la Real aduana dé to hizo el castillo las salvas de ordenanza; y su gobernador Don esta corta. Luis Andriáni con un piquete de la guarnición sé ha…</t>
  </si>
  <si>
    <t>…......... ................................ • ii daño. ración de la propia iglesia catedral, por fallecimiento de D. Ma Sctiita.......... &gt;4..—.••.•I....—z* nuel Parca de Bouzas, á D. Antonio:Villoría y Kengel: para Valencia........ ................................................. § í 1. . una canongía cardenalicia de la iglesia catedral de Orense, por Barcelona á rs. 00 asespso de D. Pablo Grandona al dcanató de ella, á D. Antonio Idem á pesos f…</t>
  </si>
  <si>
    <t>Gaceta de Madrid n.º 61</t>
  </si>
  <si>
    <t>…e; mas habiendo implorado esta rea á la Real piedad ña Clemencia Ros, Doña Carlota Gómez , D, Leandro, D. Es de S. M. para que la Indultase de dicha sentencia de muerte, tu teban, D. Antonio y Doña María Carmen Iranzo, D. Josef y vo á bien por su soberana resolución de 15 del siguiente Abril Doña María Sainz de la Puente; para que en el término de qo acceder al perdón , conmutándosela en tres año* de reclusión. dias contados desde hoy, se presenten en forma por la escriba…</t>
  </si>
  <si>
    <t>…n pasta 13. por muerte de D. Tomas Aparicio Santin, á D. Manuel Fer Historia del Toison de oro,3 tomos, folio, en papel 120 rs., nandez Varela, deán de Lugo; y para esta resulta á D. Antonio y 132 en rústica. Cidron, dignidad de tesorero de la iglesia catedral de Oviedo. Iberti. Método artificial de criar los niños, tomo i.°, 8.°, en papel 6 rs., en pasta 10. El R.BT nuestro Señor se ha enterado con sumo agrado del Isócrates. Oraciones y cartas,…</t>
  </si>
  <si>
    <t>Gaceta de Madrid n.º 85</t>
  </si>
  <si>
    <t>…edor, D. Fran quedando bajo la vigilancia de la autoridad de aquella ciudad: cisco Kroquer falleció en Jerez en 1805, teniendo por herma aprobada en 25 de Agosto. nos á D. Julián, D. Antonio y al enditan D. Rafael, residente Juan González, de edad de 47 años, de oficio tejedor de lien en la Havana, para que acudan á deaucirlo dentro de un año zos en Salamanca, procesado por haber proferido expresiones donde corresponda. subversivas y sediciosas;…</t>
  </si>
  <si>
    <t>Gaceta de Madrid n.º 89</t>
  </si>
  <si>
    <t>…la Vieja. te se propone S. E. visitar en el mes de Setiembre próximo las plazas de T0I0S3, Bayona áte., y que se detendrá en Tolosa al D. Francisco Calderón, de edad de 38 años, y D. Antonio gunos dias con él Cardenal Arzobispo de aquella ciudad. Calderón; de 18, labradores', y vecinos de Vieño, provincia de __ Nada se sabe aun de positivo en Roma respecto á la sociedad Santander., procesados por haber proferido expresiones contra los secreta, de…</t>
  </si>
  <si>
    <t>…, ejecutó D. Tomas Roca y Cortina: para una canongía de !a metropoli el batallón la descarga de ordenanza y otras maniobras, con la tana de Tarragona, vacante por fallecimiento de D. Antonio misma destreza que pudieran hacerlo las tropas mas disciplinadas. Ferrer y Botines, á D. Antonio Mombiola: para una canongía Conducida después la bandera á las casas consistoriales, se colocó dé la iglesia colegial de Cardona, diócesis de Solsona, vacante en…</t>
  </si>
  <si>
    <t>Gaceta de Madrid n.º 102</t>
  </si>
  <si>
    <t>…cho -del. bergantín la-Buena Gabriela que ademas de una parte ú.millpnes.restarues hasta, diez , que se calcula aproximadamente de-cacao, que en. virtud .del permiso- concedido- á D. Antonio i importarán los derechos, en pagarse también en letras,á- ¡guales-, Labat, por Real orden de 10 de julio de 1824, conduce de la j plazos, á, los tres' y cinco; meses de la fecha del contrato, y.píefi- Guaira con registro .simulado para Bayona una porción de…</t>
  </si>
  <si>
    <t>…iento de dicha villa 1,159 del núm.° 77.674 al 77.7*3 Idem. antes del 4 de Diciembre próximo. 1,291 del núm.° 84,274 al 84&gt;3*3 Idem. — Los suscriptores á la historia de Méjico por D. Antonio do 1,300 del núm.® 84,7*4 al 84.773 Idem. Solís, en cuatro tomos en 8.° mayor, ilustrada con notas geo 1,360 del núni.® 87,7*4 al 87,773 Cádiz. gráficas, históricas y literarias, y adornada con 17 estampas fi 1,3 7® del núm.® 88,224 al 88,273 Idem. nas, acudi…</t>
  </si>
  <si>
    <t>Antonió</t>
  </si>
  <si>
    <t>Gaceta de Madrid n.º 144</t>
  </si>
  <si>
    <t>…l de Mostren zobispado de Tarragona,‘vacante por fallecimiento del Excelen cos , se manda llamar y emplazar á Baltasar Fernandez Bravo, tísimo Sr.D. Jaime Cfréux y Marti, al limo. Sr. D. Antonió labrador y vecino que fue de esta corte, ó á sus herederos, si Fernando deEchanove, Arzobispo de Leucosia, abad dé la Real hubiese fallecido, á fin de que dentro de 15 dias, contados desde iglesia colegial de S. Ildefonso. el presente, acudan á la Subdelegaro…</t>
  </si>
  <si>
    <t>…ias Potencias europeas en los. negocios de la Grecia, •hijas, r: - l -se ha resuelto á continuar la guerra con la mayor energía. Seap __Algún tiempo há que corría la voz de que el conde Antonio •cuales fueren.en el fondo, los verdaderos designios del divan con de Appony sustituiría en Lóndres al Principe Paulo de Eitéfha- respecto á Mahomed-Alí-, de Egipto, es cierto por lo menos que zy: ahora se anuncia como positivo haber sido nombrado emba se le…</t>
  </si>
  <si>
    <t>…Agustin Urvejola: para una canongía de la iglesias Dr. Odier , profesor;.;dc. medicina en la academia de Ginebra, colegial de Antequera, obispado de Málaga,-por muerte dts-Don por D. Antonio dciAlmodovar, médico de Cámara honorario Cristóbal Ruiz Moron, á D. Ignacio María Tenorio: para una de S. M. Lleva al fin una farmacopea ó.fórmulas de los medica ración del colegio de Sane ti Sflirttus de la ciudad de Santiago, mentos recomendados en esta obr…</t>
  </si>
  <si>
    <t>Gaceta de Madrid n.º 157</t>
  </si>
  <si>
    <t>…buques ingleses? Enterado el Rey nuestro Señor de la causa formada al bri ¡y cómo dejar el paso libre á los oficiales para que pasasen á un gadier D. Josef María Cienfuegos por el capitán D. Antonio castillo bloqueado contra las leyes de la guerra? ;y por qué con Bango, como fiscal de la comisión militar ejecutiva de esa pro vidar solo á jos ingleses y á ningunos de las demas naciones? vincia , por imputársele haber proferido la 'expresión de que Mucho J…</t>
  </si>
  <si>
    <t>Antonio'Guailar</t>
  </si>
  <si>
    <t>…oada: id. de capitanes á los tenientes D. Domingo metido el delito antes de la instalación de esta comisioh militar. JLagrio y D. Manuel Blanco: el de tenientes á los subtenientes D. Antonio'Guailar y D. Josef Ballester: el de subtenientes Santiago Fernandez, de edad de49años, natural.de S. Julián á los cadetes D. Baltasar Sotolongo yD. Josef Fernandez de Co de las Toresas, en las montañas de Santander, vecino de S. Fer ta; y á los sargentos primeros D. Salvador Mateu y D. B…</t>
  </si>
  <si>
    <t>Antonio, Bartolomé</t>
  </si>
  <si>
    <t>Bartolomé Antonio</t>
  </si>
  <si>
    <t>…ef Aiurmendi y con Santa Marina de Cruces, en el arzobispado de Santiago, vacante sortes, de Cádiz—D. Josef Segismundo Boter, de Barcelona.es por muerte de D. Fernando Martínez, á D. Bartolomé Antonio D. Pedro San Martin, de Manila&gt; actualmente en Madrid. = Aguiar: para una canongía de la iglesia colegial de Valpuesta, Varios patrones de barcos de las matrículas de Sanlúcar y del en el arzobispado de Burgos, vacante por muerte de D. Juiian Puerto de Sta. María.cn D. Francisco…</t>
  </si>
  <si>
    <t>Antonio, Francisco</t>
  </si>
  <si>
    <t>Francisco Antonio</t>
  </si>
  <si>
    <t>…ta máquina, hizo carral en este arzobispado, para la iglesia y obispado de Segor- se desarmase uno de los cuatro asientos para ver Ja colocación y ve, vacante por fallecimiento de D. Francisco Antonio de la movimiento de los cilindros. Dueña y Cisneros. Después pasaron á la sala de la labor de duros, donde vieron A D. Antonio Juan, beneficiado^de la catedral de Ibiza, tirar por las hileras varios rieles de plata, y en seguida al corte para una canongía de…</t>
  </si>
  <si>
    <t>Antonio, Josef</t>
  </si>
  <si>
    <t>Josef Antonio</t>
  </si>
  <si>
    <t>…r en nuestro para la de Huelva á D. Juan Galvan: para fa de Ronda á Dop horizonte los dias tumultuosos que tanto tiempo han atiigido á Josef Julián de Ortega: para la de Tobarra á D. Josef Antonio las naciones. Herrero y Zanon: para la de la villa del Prado á D. Leandro Rubin de Cclis: para la de Villafrcchos á D. Josef Alberto El Gobierno acaba de recibir noticias de oficio del Callao</t>
  </si>
  <si>
    <t>Antonio, Juan</t>
  </si>
  <si>
    <t>Juan Antonio</t>
  </si>
  <si>
    <t>Gaceta de Madrid n.º 5</t>
  </si>
  <si>
    <t>…e Enero. coronel de infantería: teniente D. Benito Lara, grado de capitán Bajo los auspicios benéficos de nuestro Soberano se van cica de ídem: subtenientes graduados de tenientes D. Juan Antonio trizando las llagas que la revolución hizo á la prosperidad públi Sierra y D. Manuel Sañudo, tenientes efectivos de idem: subte ca; reina en todo el mejor orden, y se disfruta de la mas com nientes D. Eermin García, D. Manuel Peñaranda y D. Vicente pleta tran…</t>
  </si>
  <si>
    <t>…e 1IÍ24. de caballería de Albacete, el cual tuvo la satisfacción de dar escolta de honor á SS. AA. hasta el primer tránsito, igualmente El capitán general de las Islas Filipinas , D. Juan Antonio que el de la ciudad de Murcia. El brillante batallón de S. Felipe Martínez, participa que habiendo recibido casualmente por un de Játiva estaba colocado en las ventas de Mogente y en Alberi- barco portugués arribado al puerto de Cavite la gaceta de Madrid qué…</t>
  </si>
  <si>
    <t>Antonio, Manuel</t>
  </si>
  <si>
    <t>Manuel Antonio</t>
  </si>
  <si>
    <t>Gaceta de Madrid n.º 16</t>
  </si>
  <si>
    <t>62</t>
  </si>
  <si>
    <t>…tro como á uaa cadena iglesia colegial de Santillana, obispado de Santander, por muer que no puede romperse, llena su misión con igual magnanimidad te de D. Juan Bernofa Laurel, á D. Manuel Antonio de la Por-: en todas las vicisitudes de la fortuna, y con una resignación tan tilla: para dos canongías de la iglesia catedral de Zamora, por pronta para el mando como para el martirio promoción de D. Antonio Martínez Oliva al deanato de la de Si el triste an…</t>
  </si>
  <si>
    <t>Antonio, Miguel</t>
  </si>
  <si>
    <t>Miguel Antonio</t>
  </si>
  <si>
    <t>Gaceta de Madrid n.º 19</t>
  </si>
  <si>
    <t>…s sirve para la lumbre. mas nombrar para presidente de ella á Tomas Amonio de Villa „ Pero lomas triste aúnes, que los navios de dos y tres Nova Portugal, de mi consejo de Estado. D. Miguel Antonio ds puentes, cuya construcción ha costado tantos millones, apenas se Mello, de mi consejo de Estado, ministro secretario de Nego echan al agua cuando los inspectores de marina se ven obliga cios de Hacienda, presidente del Real erario , y en el mi Lugar dos á…</t>
  </si>
  <si>
    <t>Antonio, Pedro</t>
  </si>
  <si>
    <t>Pedro Antonio</t>
  </si>
  <si>
    <t>…mantón, Je arrojó para la de Cerezo á D. Manuel Martínez: para la de Fernán Ca sobre su cara ácido sulfúrico concentrado, que llevaba en una ballero, Fuente el Fresno V Malagon á D. Pedro Antonio Por botella; y no creyendo haberse vengado bastante, tomó el ácido tillo y Clemente: para ía de Medcliin á D. Fernando de la Lagu en sus. manos, que á prevención llevaba con guantes, y frotó na Cañedo: para la de Peñaficl á D. Nicolás de Bartolomé Almuchas veces…</t>
  </si>
  <si>
    <t>AntonioCorbaton</t>
  </si>
  <si>
    <t>…prende muchas curiosidides; pues ademas de la expli =Otr» de seis fanegas en el arca de Buena Vista, linda viña de cación del calendario contieue todos los santos de cada mes, los D. AntonioCorbaton, senda de Moledores de Ajalvir y memorias dijis de la luna nueva, los de gala, entrada y salida de.correos de S Justo.=Otra de once fanegas en el Alamillo, linda tierras en Madrid, la tabla de las probabilidades de la vida, la dimen de D. Lorenzo de la Torre,…</t>
  </si>
  <si>
    <t>AntonioDespacho, Cipriano y</t>
  </si>
  <si>
    <t>Cipriano y AntonioDespacho</t>
  </si>
  <si>
    <t>Gaceta de Madrid n.º 91</t>
  </si>
  <si>
    <t>…igualmente pre Los acreedores á los bienes de los difuntos D. Eulogio Carras sentar sus proposiciones en,la primera secretaría de Estado y del coso y Alonso de Prades, acudirán á D. Cipriano y AntonioDespacho, que serán admitidas en razón de las ventajas y mayo Prades, de Moratilla de los Meleros, dentro de dos meses conres garantías que presenten para su ejecución; ofreciendo S. M. tados desde hoy, bajo su perjuicio.dispensarles toda su protección, no menos que l…</t>
  </si>
  <si>
    <t>AntonioDodero</t>
  </si>
  <si>
    <t>…Juan Antonio rio Mahamud, á D. Joaquín Vicente López Bravo. Achútegui, de Bilbao.—D. Santos Alvarez Leal, de Valladolid.= Asimismo ha sido servido S. M. presentar para otra cañon D. AntonioDodero, de Barcelona~La compañíaClosas, deBarea de la iglesia catedral de Calahorra, vacante por fallecimiento celona.rrD. Francisco Zabala y consortes , de Tolosa. (Guipúz !e D. Pedio Bcngoa, á D. Marcos González Roseñada, coa)—D. Joaquín Pascual, de Vinaroz.=D. Ju…</t>
  </si>
  <si>
    <t>Antór</t>
  </si>
  <si>
    <t>…l tiago Moreno y Alarcon: para el arcedianato de la Gomera, tas, y condenado en las costas á los dueños de los perros errantes dignidad de la catedral de Tenerife, por renuncia de D. Antór o y sin bozal; y en las próximas se verán mas de 500 sobre deli Porlier, á D. Josef Fernandez Herrezuelo; r para una canongia tos de igual clase. de la iglesia colegial de U j i jar , arzobispado de Granada, por — En un diario bélgico se lee que el proyecto d…</t>
  </si>
  <si>
    <t>ANUNCIOS, Celedonio</t>
  </si>
  <si>
    <t>Celedonio ANUNCIOS</t>
  </si>
  <si>
    <t>Gaceta de Madrid n.º 64</t>
  </si>
  <si>
    <t>…0. Los suscriptores al tratado de Medicina-práctica moderiia’-dft Dr. Roberto Tomas, de la universidad de Edimburgo, quinta edi ción, traducida del ingles a! castellano por el Dr. D. Celedonio ANUNCIOS. Martínez Caballero, acudirán á recoger él tomo 3,0 y último que comprende las enfermedades propias de la preñez y de losni— ños, i las librerías donde se hayan suscrito. La obra completa so despacha «n‘ Madrid en la librería de Villarcal, á 86 reales Continú…</t>
  </si>
  <si>
    <t>ANUNCIOS, Francisco</t>
  </si>
  <si>
    <t>Francisco ANUNCIOS</t>
  </si>
  <si>
    <t>…e ella. _Se desea que D. Cayetano García Prieto, médico que ha si do en Medellin , participe su residencia para comunicarle asuntos que le interesan. Dirigirá el aviso con sobre á D. Francisco ANUNCIOS. García Prieto, calle de Atocha, casa del parador del Sol, en Madrid. _ Al partido de cirujano de Santos de Humosa , que se anun Continúa el catálogo de las obras venales de la Imprenta Real. ció en la gaceta anterior, se han añadido75 fanegas mas de tri Char…</t>
  </si>
  <si>
    <t>ANUNCIOS, Jaime</t>
  </si>
  <si>
    <t>Jaime ANUNCIOS</t>
  </si>
  <si>
    <t>Gaceta de Madrid n.º 73</t>
  </si>
  <si>
    <t>…ño. Concluida la función de iglesia se paseó en triunfo el retrato de S. M. que conducía el Sr. gobernad" r, yendo á su lado dos regidores llevando las dos banderas con qt.&lt; J Rey D. Jaime ANUNCIOS. honró al tercio de esta ciudad, por haber sido el primero que tre moló las suyas en las puertas de Valencia cuando se conquistó» del poder de los sarracenos. Hubo mil aclamaciones y vivas al Continúa el catálogo de las obras venales de la Imprenta Real. ' Re…</t>
  </si>
  <si>
    <t>Aparicio, Bernardo Cutanda de</t>
  </si>
  <si>
    <t>Bernardo Cutanda de Aparicio</t>
  </si>
  <si>
    <t>….......... ..................... 1.................. 15 10 idem. , viembre de 1816 39 rs. para el hospital (Jeneral. Amsterdam............................. .................... 00 D. Bernardo Cutanda de Aparicio para ídem: pagó en 3 de Hamburgo................................................... 00 Enero de 1816 39 rs. para el hospital General. :Génova............. .......................................... 00 Exentos de pago por resolución de S. M. de jes de Enero de…</t>
  </si>
  <si>
    <t>Aparicio, Candido</t>
  </si>
  <si>
    <t>Candido Aparicio</t>
  </si>
  <si>
    <t>…D. Josef Velóla, idem de idem idem. D. Júifn Conde, Ídem de ídem idem. ANUNCIOS. D. Melchor OChoa, idem de idfem idem. En virtud de Real orden se saca i pública subasta las obras D. Candido Aparicio, ídem de ídem ídem. necesarias para que sirva de cuartel en el Real sitio de S. Loren D. Josef Montero, idem de idem idem. zo la casa llamada de Godoy,‘con arreglo al plan formado por De Domingo Rodríguez, idem de idem ídem. el arquitecto de cuarteles de esta…</t>
  </si>
  <si>
    <t>Aparicio, Jqan Ramos</t>
  </si>
  <si>
    <t>Jqan Ramos Aparicio</t>
  </si>
  <si>
    <t>…: para cinco medias tanta sensación. raciones de la iglesia catedral de Coria, por muerte de D. Juan —. La guata de Bamberg de 6 de Octubre contiene la siguiente Hernández Chaves, D. Jqan Ramos Aparicio, y promoción de noticia. D. Antonio Alonso García, D. Juan García y D. Carlos Ma Los judíos de Bamberg, en la Polonia austríaca, han inven ría Ponce, á ¡raciones de la misma, á D. Cipriano Medrana de tado, de poco tiempo á esta parte, un expediente para no pa…</t>
  </si>
  <si>
    <t>Apodaca, Josef Ruiz de</t>
  </si>
  <si>
    <t>Josef Ruiz de Apodaca</t>
  </si>
  <si>
    <t>Gaceta de Madrid n.º 67</t>
  </si>
  <si>
    <t>270</t>
  </si>
  <si>
    <t>…dos gavias, estando fondeados en la bahía' de Trinidad, con. piratas, iban á salir inmediatamente cuatro botes armados al los que entró en la Hat'ana. mando del teniente de Navio D. Josef Ruiz de Apodaca para ^.Igualmente han llegado cartas de Filipinas que alcanzan hasta perseguirlos. el 5 de Enero último, que manifiestan el sosiego y la tranquili dad que reina en aquellas islas, á las que fue á parar y se entre CAMBIOS DEL DIA 3. gó un bergantin de los rebe…</t>
  </si>
  <si>
    <t>Appony</t>
  </si>
  <si>
    <t>…o cerca del Rey de Cerdeña, ha quedado vacante la Secretaría corte de España cerca de nuestro augusto Soberano. de Estado y de Gobierno de mi Consejo de Estado, y atendien —El Sr. conde Appony, embajador extraordinario de S. M. el do al mérito que D. Antonio Fernandez de Urrutia, Caballero Emperador de Austria cerca de la Santa Sede, salió ayer de esto pensionado de la Real y distinguida Orden de Carlos iu¿ ha capital para retirarse á su corte. con…</t>
  </si>
  <si>
    <t>Appony, Antonio</t>
  </si>
  <si>
    <t>Antonio Appony</t>
  </si>
  <si>
    <t>…zy , su Embajador actual en la corte da la 'grande iluminación, presentaba una escena' tan espantosa Londres. cual no puede imaginarse. Era tan furioso el huracán, que con la - El conde Antonio Appony, Embajador cerca de la Santa mayor velocidad se llevaba grandes maderos'ardiendo y árboles Sede, reemplaza al Príncipe Esterhazy, cerca de S. M. Británica. de los bosques; y parte de las casas y almacenes que caian en el a AlEMANIA. rio infestaron las aguas e…</t>
  </si>
  <si>
    <t>Apraiz, Francisco de</t>
  </si>
  <si>
    <t>Francisco de Apraiz</t>
  </si>
  <si>
    <t>…........................ ...................................... i idem. cortes, libertad ó muerte. -Valencia.......................................................... -f á J idem. D. Francisco de Apraiz, teniente que fue de la mjlicia acti -Barcelona á rs. vn....... .................................. oo va constitucional de Ja villa de Bilbao, fue condenado en 22 de Idem á pesos fuertes....................................... £ beneficio. Setiembre de 1823 á…</t>
  </si>
  <si>
    <t>Apt</t>
  </si>
  <si>
    <t>Gaceta de Madrid n.º 83</t>
  </si>
  <si>
    <t>…ndejy ¡a.■astronómifa /del dor de esta villa, se cita y emplaza nuevamente, por último térbarón de Zach» *e lee la. descripción de un gran telescopio .acro-r. m¡no de , is .dias á D. Apt,onio Maríinez, su muger ó herede mítico, construido en Mupidb por el célebre'artista Fraunbpfer ros, para (que'coiiiparezcah;en el juzgado de S. S. por la escri en el establecimiento dé linstrumentos de óptica de UtztchnqdfK,, banía de húmero de Sancha', á de…</t>
  </si>
  <si>
    <t>Ara, Pabio</t>
  </si>
  <si>
    <t>Pabio Ara</t>
  </si>
  <si>
    <t>…so. invocación de Sta. Tecla y S. Fructuoso , vacante en la iglesia ..Voluntarios Realistas de Sevilla: la patria lo espera asi, y metropolitana de Tarragona, por fallecimiento de D. Pabio Ara á nuestro amado Monarca, que tiene en vosotros su confianza, gonés, á D. Miguel lisplugues; y para una pabordía de la iglesia debeis corresponder cumpliendo con las obligaciones que habéis _Satpdraí,fje Mallorca , vacante por promoción de D. Juan Binijurado:…</t>
  </si>
  <si>
    <t>Arabena, Pascual</t>
  </si>
  <si>
    <t>Pascual Arabena</t>
  </si>
  <si>
    <t>Gaceta de Madrid n.º 7</t>
  </si>
  <si>
    <t>…eales que defienden la justa causa d« Primer regimiento infantería de línea del Cuzco. Capitanes Don la legitimidad de nuestro augusto Soberano; lo que parece tanto Lino Navarro y D. Pascual Arabena, grado de teniente coronel mas verosímil cuanto el Excmo. Sr. Virey D. josef de la Serna, de infantería : subtenientes D. Pedro Goizueta y D. Francisco conde de los Andes, había ya bajado del Cuzco, y reunídosc Mora, grado de teniente de ídem. el general Cant…</t>
  </si>
  <si>
    <t>Arabi, Pedro Josef</t>
  </si>
  <si>
    <t>Pedro Josef Arabi</t>
  </si>
  <si>
    <t>…eras varios rieles de plata, y en seguida al corte para una canongía de la misma iglesia, vacante por fallecimien y acordonado, donde se detuvieron largo espacio. Cortaron y to de D. Pedro Josef Arabi. acordonaron duros S. M. la Reina nuestra Señora y Sermas. Se Y para tres raciones de la iglesia catedral de Roda, diócesis ñoras Infantas, comprobando en seguida el peso de cada moneda de Lérida, vacantes por los ascensos de D. Manuel Rourera, á de las que h…</t>
  </si>
  <si>
    <t>Aragón, Manuel</t>
  </si>
  <si>
    <t>Manuel Aragón</t>
  </si>
  <si>
    <t>…da..... D. Juan Gabaldon. En Oviedo.......... D. Francisco García Longoria. ANUNCIOS. En León......... D. Marcos Delgado. En Toledo...... D. Jacinto Hernández. En Sevilla......... D. Manuel Aragón. Continúa la venta de las estampas de la Imprenta Eral. En Cádiz...*...... D. Josef María Navarro. * En pliego de matea imperial. De Esopo, de 20 pulgadas y 8 Precio de suscripción del Diario de avisos de Madrid: ocho líneas de alto, 10 y 3 líneas de ancho: p…</t>
  </si>
  <si>
    <t>Arambam, Manuel</t>
  </si>
  <si>
    <t>Manuel Arambam</t>
  </si>
  <si>
    <t>231</t>
  </si>
  <si>
    <t>…mandan las brfgii'diis' respectivas, pir modelo construido por 1). Migue! Pirírro qile tienen los actuales ra tomar el mando general de las tropas de ¡taca , que se ha asentistas D. Manuel Arambam y comr.tñ:ji, de cabida pata tic» llarán reunidas en dicha época. arrobas-'d-í azogue por lo meuc : (supuesto el vac:;- rect-'a.- que</t>
  </si>
  <si>
    <t>Aranda, Ramón</t>
  </si>
  <si>
    <t>Ramón Aranda</t>
  </si>
  <si>
    <t>…rto suscripciones á favor de Rufino María de Gavina: para una media ración de la catedral los desgraciados habitantes de Salins. Las ciudades, los estable de Cuenca, por muerte de D. Ramón Aranda, y renuncia de cimientos públicos y particulares rivalizan en zelo para propor D. Juan Antonio Hermosilla, á D. Manuel Damian Melgar: pa cionar los mas prontos socorros á las víctimas de tan horroroso ra la dignidad de arcediano de Almazan de la iglesia cated…</t>
  </si>
  <si>
    <t>…jos, valuado Josef Cayetano del. Castillo: para una media ración de la.iglesia ente cantidad de 639 rs. Quien quisiere-hacer postura acuda catedral de Cuenca, porJajleci.mientOjde D. Ramón Aranda, á ante el citado Sr. juez y escribanía, que se te admitirá siendo D. Antolin Antonio González: para la dignidad.de maestres arreglada. cuela de la catedral de Avila, por muerte de D. Juan'Bautista. Compendie) de medicina práctica, traducido del Francés del A…</t>
  </si>
  <si>
    <t>Arandiga, Jósef Borja y</t>
  </si>
  <si>
    <t>Jósef Borja y Arandiga</t>
  </si>
  <si>
    <t>…lcanzase, se les continuará el descuento vacante por promoción de D. Francisco María Tentori al dea- hasta extinguir Ja deuda, según está mandado en Real orden nato de la misma ,á D. Jósef Borja y Arandiga: para una canon- de 20 de Julio de 1814, y acuerdo de la junta del Monte de 14 gía de la iglesia colegial de S. Feliu de la ciudad de Gerona, va de Enero próximo pasado. cante por préinocion de D. Jósef Fcrrer á canongía de aquella 10. Concluidas que sean las…</t>
  </si>
  <si>
    <t>Arango, Anastasio de</t>
  </si>
  <si>
    <t>Anastasio de Arango</t>
  </si>
  <si>
    <t>…mismo modo. D. Santiago Frutos. * En el cuerpo de Ingenieros. Cruz de la Real orden Americana ’ En consideración á quedos ministros jubilados del Consejo de Isabel la Católica al brigadier D. Anastasio de Arango; gra Real D. Miguel Alfonso Villagomez, D. Josef Antonio Lat- do de coronel al teniente coronel D. Manuel Castilla; y el de te nimbide;y D. Francisco Marín, y ios padres maestros Fr. Cle niente coronel a! espitan D. Manuel Pastor. mente Barbagero, ex-general…</t>
  </si>
  <si>
    <t>Aransay, Benito</t>
  </si>
  <si>
    <t>Benito Aransay</t>
  </si>
  <si>
    <t>…estres anteriores, á 6'rsi cada una , y un catedral dé Santo Domingo de la Calzada, por muerte de Don crecido número de piezas de música vocal é instrumental, im Pedro Velasco, de D. Benito Aransay, D. Cosme Fernandez de presas en Madrid y en el extrangero. Palomares, D. Felipe Neri Martínez y D. Juan Crisóstomo _ Prontuario de las Ordenanzas militares: comprende la ins Mayor, á D. Matías Pinedo, D, Antonio Feliciano Azofra, trucción del recluta, el man…</t>
  </si>
  <si>
    <t>Araos, Mienel</t>
  </si>
  <si>
    <t>Mienel Araos</t>
  </si>
  <si>
    <t>…e infantería, „la misma razón sostenemos hoy la independencia de la Améri- primer ayudante. „ca del Sud, y felizmente se cumplen nuestras esperanzas en esta Artillería. Idem idem, D. Mienel Araos, ídem. ,,parte del mundo.” Bu rgos. Capitán segundo ayudante adicto D Francisco Ma ■— Habiéndosele disparado, hace tres años, un arma de fuego que ría del Valle, grado de teniente coronel de infantería. tenia en las manos á un viñadero del Cantón deLausana, l…</t>
  </si>
  <si>
    <t>Araoz, Antonio María</t>
  </si>
  <si>
    <t>Antonio María Araoz</t>
  </si>
  <si>
    <t>…e S. M. tenga a bien imponer á dicha dignidadv tuoso Mr. Riols había cumplido ya 73 años. para una canongía de la iglesia catedral de Guad¡x,.por promo NífhciAS DE ESPAÑA. ción de D. Antonio María Araoz á .la maestrescolía de la me tropolitana de Sevilla, 3 D. Josef de.Novoa y Parga: para otras dos de la iglesia colegial de Toro, en el arzobispado de Zamora, Cádiz 1de Abril.' por ascenso de D. Mariano Iñiguez á canongía de esta catedral, En la mañana del ajy…</t>
  </si>
  <si>
    <t>AraquiztaíhV'idem, Esteban</t>
  </si>
  <si>
    <t>Esteban AraquiztaíhV'idem</t>
  </si>
  <si>
    <t>…em.de idem idem. Real Hacienda militar, situado por ahora en las casas de los D Francisco Lamcson, ídem de dem idem. Consejos y su piso bajo, donde se manifestará dicho plano, con D. Esteban AraquiztaíhV'idem de idem idem. el presupuesto y condiciones bajo de que ha de ser el remate. D. Fabían Lujan, idem'de idem idem. En la imprenta de Búrgos, plazuela de la Paz de esta corte, D. Vicente Queralt, idérii de ídem ideni, " se imprime papel rayado con líneas sutilísi…</t>
  </si>
  <si>
    <t>Araue, Pelegrín</t>
  </si>
  <si>
    <t>Pelegrín Araue</t>
  </si>
  <si>
    <t>…a: ei io.°, nientes D. Domingo Afldres, D. Francisco Obrero y D. Josef 16.0j 19o y 41.0 delinease) g’,9 dé-cazadores de caballería: 6 Sayol, grado.de capitán de idem: subtenientes D. Pelegrín Araue, compañías de artilleríasde á pie: un destacamento de obreros de D. Miguel Hcrrca y D. Añádete Gutiérrez, grado de teniente la 4.a compañía:-una compañía del4.0 escuadrón del tren de-ar de ídem: sargentos primeros D. Agustín Vega, D. Felipe Larrus tillería: u…</t>
  </si>
  <si>
    <t>Arberas, Rafael de Lczama y</t>
  </si>
  <si>
    <t>Rafael de Lczama y Arberas</t>
  </si>
  <si>
    <t>…9 3© rs. al hospital General y 2© al crédito bas que un estado de .guerra.semejante ponia á nuestro comercio. público. No hay. duda que en el dia son. menos numerosas las fortunas D. Rafael de Lczama y Arberas para la Flor de Lis: pagó brillantes, y se aumentan, con menos rapidez que bajo el Impe en 16 de Setiembre de 1813 3© rs. al hospital Genera!. rio; pero es general el bienestar: las cadenas de la industria se D. Juan Zapata para idem: pagó en 15 de Abril de 1…</t>
  </si>
  <si>
    <t>Arbizu, Manuel</t>
  </si>
  <si>
    <t>Manuel Arbizu</t>
  </si>
  <si>
    <t>Gaceta de Madrid n.º 143</t>
  </si>
  <si>
    <t>…as, y al mismo tiempo vigorosas, para preservar á estadesrección general de 19 de Octubre próximo, en que remitiendo venturada plaza de una total mina. nn expediente promovido por D. Manuel Arbizu , Ministro del — El 1 2 de Octubre dió Caíaiskaki un ataque á los turcos que supremo Consejo de las Indias, en solicitud de que se le entre defiende ná extravasara, escala que sirve.de depósito para las mu guen , con el correspondiente pago de derechos,' dos…</t>
  </si>
  <si>
    <t>Arbizu, Manuel Josef de</t>
  </si>
  <si>
    <t>Manuel Josef de Arbizu</t>
  </si>
  <si>
    <t>…de Stonyhurst 25 años há, se advierte un cambio no cerca del Emperador de las Rusias, se ha servido S. M. nombrar table en los habitantes de Jas inmediaciones, habiéndose aumen 4 D. Manuel Josef de Arbizu, fiscal togado del propio Consejo; tado desde esta época el número de católicos. El colegio de Sto— y para esta resulta al ministro honorario de la audiencia de Canyhurst no es el único que tienen los jesuítas en el imperio bri taluña^D. Juan Josef Delicado y…</t>
  </si>
  <si>
    <t>Arcas, Ramón de</t>
  </si>
  <si>
    <t>Ramón de Arcas</t>
  </si>
  <si>
    <t>…quilarla no ha sido menester mas qite echar Vidal y Peralta: para otra de la misma colegia! , vacante por armas al hombro. Este conjunto de sucesos no tranquiliza sin promoción de D. Ramón de Arcas á la dignidad de la camare embargo á los que hacen profesión de amedrentar al público, ría de la 'referida colegial, á D. Josef Jas y Argentó : para otra anunciando siempre calamidades. „Tenetnós fusilado á Btssierej% vacante en la iglesia colegial de Besalú,…</t>
  </si>
  <si>
    <t>Arce, Josef María</t>
  </si>
  <si>
    <t>Josef María Arce</t>
  </si>
  <si>
    <t>…atos para convencer a todos, de que opcion á la primera vacante de su clase, al intendente del ejer el impulso poderoso que ha movido á los revolucionarios y a sus cito'de Galicia D. Josef María Arce, honorario del mismo Con amigos, ha sido el odio á la religión católica? Pues lo verán en sejo. pocas palabras. Sigirn las gracias concedidas por el Rey nuestro Señor al ejército El Moniing Past, que se distingue por su odio profundo á Real del Perú.'todo lo…</t>
  </si>
  <si>
    <t>Arellano, Vicente Rodríguez de</t>
  </si>
  <si>
    <t>Vicente Rodríguez de Arellano</t>
  </si>
  <si>
    <t>Gaceta de Madrid n.º 41</t>
  </si>
  <si>
    <t>…ndole de muchas enfermedades. juicio que haya lugar. Tardes de la Granja, 4.* edición, traducida del francés por El ácido cítrico puede colocarse en primer lugar para este efecto, D. Vicente Rodríguez de Arellano, cuatro tomos en 8.° con 31 sin que se quiera contar por ahora con los varios usos que se ha láminas finas , á 60 rs. en pasta y Jí en rústica. teen de ¿1 en las artes y manufacturas. EN LA IMPRENTA REAL.</t>
  </si>
  <si>
    <t>Areta, Josef Martínez de</t>
  </si>
  <si>
    <t>Josef Martínez de Areta</t>
  </si>
  <si>
    <t>…S. M. nombrar, á consulta de dicho negocios.... tribunal, para la plaza de regente de la Real audiencia de Ma ....Pero como la Santa-Alianza es un á tiempo el desarrollo llorca, á D. Josef Martínez de Areta, oidor que era de la Real y la garantía de ios principios de legitimidad, se retractaría á tí CHa-ncillería de Valladolid: para la vara de alcalde mayor de 1» misma si atacase los principios de la propiedad; porque lo mis vtila de Agramunt, en Cataluña, á D.…</t>
  </si>
  <si>
    <t>Argentó, Josef Jas y</t>
  </si>
  <si>
    <t>Josef Jas y Argentó</t>
  </si>
  <si>
    <t>…de sucesos no tranquiliza sin promoción de D. Ramón de Arcas á la dignidad de la camare embargo á los que hacen profesión de amedrentar al público, ría de la 'referida colegial, á D. Josef Jas y Argentó : para otra anunciando siempre calamidades. „Tenetnós fusilado á Btssierej% vacante en la iglesia colegial de Besalú, en dicha diócesis de Ge pero es de temer que de su sepulcro salgan otros mil.n i Y cuándo rona, por fallecimiento de D. Francisco Aivarez, á…</t>
  </si>
  <si>
    <t>Argomendo</t>
  </si>
  <si>
    <t>Gaceta de Madrid n.º 80</t>
  </si>
  <si>
    <t>320</t>
  </si>
  <si>
    <t>…biendo podido desorden general que aflige ¿ la Polonia, y á casi todas las na ejecutar su proyecto fuetoh presos inmediatamente. ciones europeas. Del interrogatorio resulta que el diputado Argomendo era ¿Y es este el único daño qüe les ha causado, ó que les ame uno de los autores de la conspiración; como también de varios naza la sublevación de aquellas colonias ¡'Quizá es el menor. El escritos incendiarios que se habian esparcido por el pais. Todas fueg…</t>
  </si>
  <si>
    <t>Arias, Josef Antonio de</t>
  </si>
  <si>
    <t>Josef Antonio de Arias</t>
  </si>
  <si>
    <t>…os pendien Cámara, para tres canongías vacantes en la iglesia colegial de la tes en ella , sobre denuncia de una tierra de dos fanegas y media villa de Tremp, diócesis de Urgel, á D. Josef Antonio de Arias, inmediata al arroyo de Broñigal; apercibidos que pasado dicho D, Jaime Jordana de Aren y y D. Salvador Rosal. término sin haberlo hecho, les parará el perjuicio que haya Asimismo para la vara de alcalde mayor de la ciudad de Te lugar. ruel se ha dignado nomb…</t>
  </si>
  <si>
    <t>Arizmcndi</t>
  </si>
  <si>
    <t>…de Burgos, la jura de bandera del ba Gerónimo Martínez Mazpule, vecino de esta corte. tallón de todo aquel partido, con asistencia también del ayunta _En virtud de providencia del Sr. Arizmcndi, alcalde de casa miento y demas autoridades. Este acto religioso se solemnizó en y caifc, se cita y emplaza á todos los que se consideren con de el templo, donde se pronunció un análogo discurso: el coman recho' á los bienes del concurso de Romero, hermanos y…</t>
  </si>
  <si>
    <t>Arizmendi</t>
  </si>
  <si>
    <t>…n rústica. (J&gt; continuará.) del Fénix de Venecia, y ha llenado de tal modo su objeto, que según confesión de los inteligentes, nada deja que desear.* En virtud "de providencia del Sr. Arizmendi, alcalde de Casa El método consiste en reunir una gran porción de luz por y Corte, y por la escribanía de Alboniga', se llama y emplaza á medio de lámparas ocultas debajo del foro, dirigirla desde aquí los que se consideren con derecho á los Bienes del difunt…</t>
  </si>
  <si>
    <t>Gaceta de Madrid n.º 145</t>
  </si>
  <si>
    <t>…es, y que ninguna proposición les ha tenga la posesión. Quien quisiere hacer postura acuda al juzgado hecho. Los griegos por su parte, conociendo hasta .qué punto de provincia del Sr. Arizmendi, y escribanía de Albóniga , den ion falaces las promesas que hacen los osmanles, se guardarán tro de 30 dias contados desde el de este anuncio. muy bien de entrar con ellos en tales negociaciones, aun cuando — Memoria en que se da noticia de varias minas de c…</t>
  </si>
  <si>
    <t>Arjona, Francisco Josef</t>
  </si>
  <si>
    <t>Francisco Josef Arjona</t>
  </si>
  <si>
    <t>…ara la de Cañete la Real á D. Jostf por medio de la gaceta para su satisfacción y -estímulo de todos. María Adame: para la de Espejo á D. Miguel María de Luque: para la de Veger á D. Francisco Josef Arjona: para la de Villa Por despachos que acaba de recibir el Gobierno , con fecha 29 diego á D. Benigno Martínez Vidal; y para la de Villarejo de de Agosto próximo pasado desde el Callao, se sabe que el ejerci Fuentes á D. Juan Vila y Cedrón. to Real del norte del…</t>
  </si>
  <si>
    <t>Armeñta, Antonio</t>
  </si>
  <si>
    <t>Antonio Armeñta</t>
  </si>
  <si>
    <t>…a ídem .- pagó g© rs. al hos Con referencia a dicha goleta Froserpina se dice que habla pital en 21 de Marzo de 181=,. llegado á Cuba un buque de Jamaica en 17 horas, y cuya tripu D. Antonio Armeñta para idem: en 30 de Julio de &lt; 817 pa lación decia que corría allí muy valida la noticia de la derrota gó 3© rs. al hospital. completa de Bolivar. (Diario Mercantil.') D. Jfescf Antonio Sombiela para la Espuela de Oro: pagó en</t>
  </si>
  <si>
    <t>Armero, Francisco</t>
  </si>
  <si>
    <t>Francisco Armero</t>
  </si>
  <si>
    <t>…so la medalla de juez de paz en Biisen , y solo Dios Izquierdo: Guardias marinas D. Josef de Acha, D. Nicolás sabe cuanto aprovechó á sus antiguos hermanos en este ministe Henrüe, D. Francisco Armero, D. Ramón Bustillos , D. Mar rio de paz!.... Habiéndose concluido el tiempo del disfraz, el cos Chicarro , D. Severlno Godali, D. Mariano Goday, D. Ba ex-juez de paz volvió á tomar sus vestidos clericales para ocu silio Sanroman , D. Josef María Ulloa: Secund…</t>
  </si>
  <si>
    <t>Armero, Luis</t>
  </si>
  <si>
    <t>Luis Armero</t>
  </si>
  <si>
    <t>…IA. general de Valores. Constantino pía de Febrero. Asimismo ha tenido á bien S. M. nombrar para secretario F.l estado de la capital anuncia unos síntomas poco satisfac con voto á D. Luis Armero, teniente coronel y secretario del torios. En el arsenal continúan los preparativos para la nueva Rey con ejercicio de decretos. campaña con bastante actividad: el Sultán ha distribuido algu Las sesiones deberán celebrarse en casa de V. E. como presi nas suma…</t>
  </si>
  <si>
    <t>Arnao, Josef</t>
  </si>
  <si>
    <t>Josef Arnao</t>
  </si>
  <si>
    <t>…aga, cesores- La una es temporal, la otra perpetua. grado de espitan de idem : subtenientes D. Sebastian Palomino y l&gt;e todos estos accidentes nacen las siguientes cuestiones: pri D. Josef Arnao, grado de teniente de ídem: sargentos primeros mera: ¡el patrimonio dé la Corona debe renovarse en cada reina D. Mariano Romero y D. Antonio Canseco, grado de subte do? hería menester desentenderse de rodas las ideas monárquicas niente de idem. para pretender…</t>
  </si>
  <si>
    <t>Arprí, Ramón</t>
  </si>
  <si>
    <t>Ramón Arprí</t>
  </si>
  <si>
    <t>…abel Eguiláz 2 rs. ídem. para quese reintegren-en su» legítimo»'derechos. - Antonio Abad Cíviccr, 5500 rs. por un* vez. Dotado de una elocuencia rara , á cuya perfección‘solo Bur— D. Ramón Arprí 29 rs. ídem. kehabia llegado quizá éntre los ingleses, nada tienéque temer de Teresa Amorós 2 rs. diarios. un rival; y efectivamente', como orador; no-hay un soto indi Francisca Abias y Vidal 4 rs. ídem; viduo en la Cantara de los Comunes-qué pueda compararse…</t>
  </si>
  <si>
    <t>Arquimbau, Juan</t>
  </si>
  <si>
    <t>Juan Arquimbau</t>
  </si>
  <si>
    <t>…penitenciaría dé la colegial de Cala- tes D. Domingo Perez y D. Josef Collazos, grado de capitán de tayud, á D. Vicente Subías: para una canongía de S. Juan de ¡dem; subtenientes D. Juan Arquimbau y D. Tomas Hernández, las Abadesas, diócesis de Vich, vacante por fallecimiento de grado de teniente de ídem: sargentos primeros D. Mariano.VosD. Jaime filanjart, á D. Joscf Clua: para seis canongía» de la mediano. y D. Eusebio Pelaez/grado de subteniente dé ídem. iglesia colegia…</t>
  </si>
  <si>
    <t>Arrambititulo, Juan</t>
  </si>
  <si>
    <t>Juan Arrambititulo</t>
  </si>
  <si>
    <t>Gaceta de Madrid n.º 76</t>
  </si>
  <si>
    <t>…lo aquellos vecinos con cubiertas simuladas, que descubrió el cono que ¡&gt;e estampa en el diario ingles que se publica en Paris bajo el cimiento y acierto del capitán de ingenieros D. Juan Arrambititulo de yjalignattis Messmger, cuya lectura basta para conocer de; y conformándose S. M. con el dictamen de los mismos, se el origen e intención de tales voces. ha servido mandar que propongan .*1 distintivo que estimen con „ insertamos con gusto, dice el Messtngt…</t>
  </si>
  <si>
    <t>Arrarte, Tomas de</t>
  </si>
  <si>
    <t>Tomas de Arrarte</t>
  </si>
  <si>
    <t>…ella. caya; y se desea saber si efectivamente existen todos ó alguno de ellos, y en su falta , persona qlie legítimamente los represente, á CAMBIOS DEI DIA II. fin de que acudan á D. Tomas de Arrarte de dicho vecindario de Londres................................. 37b Santurce , como albacea de D. Pedro de Loredo y Zuazo , presbí París....................................... tero, difunto, á cuyo cargo ha estado la administración de di Amsterdam............…</t>
  </si>
  <si>
    <t>Arratia.ssOtra, Ignacio</t>
  </si>
  <si>
    <t>Ignacio Arratia.ssOtra</t>
  </si>
  <si>
    <t>…a de tres idem en la senda de la Garena, á mano derecha, linda tierras de Teresa Moreno, del D. Josef Perez, presbítero, y poseedor de la capellanía que hospital de Antezana, y de D. Ignacio Arratia.ssOtra de tres en la iglesia de S. Justo de Madrid fundó Francisco Teran , se ídem en la Garena, que linda viñas del mayorazgo de Munarriz ausentó de esta corte en el año de 1808 con motivo de los acon y tierras del de Ramirez.=Otra de tres y media ídem, entre los t…</t>
  </si>
  <si>
    <t>Arrey, Ignacio</t>
  </si>
  <si>
    <t>Ignacio Arrey</t>
  </si>
  <si>
    <t>…, de conciudadanos con su desprecio y con su ira.” nuestra Señora, vacante por fallecimiento de D. Miguel Hospi Concluida la función de iglesia y ceremonia de la bendición, tal, á D. Ignacio Arrey; y para otra con el título de segunda el comandante del cuerpo D. Pedro Carrion arengó i los Vo de Prima, de nuestra Señora, vacante por muerte de D. Juan luntarios del modo mas expresivo, encargándoles el respeto que Colomer, á D. Josef Prat: para tres racio…</t>
  </si>
  <si>
    <t>Arrio'</t>
  </si>
  <si>
    <t>Gaceta de Madrid n.º 129</t>
  </si>
  <si>
    <t>…es de llegar á los dos años y nueve meses. Entre los Cuáqueros, dera. Mr. de Joux, combatiendo victoriosamente la heregía de 4e diez nacidos llega uno á 80 años, y en la población general Arrio', renovada últimamente, en Inglaterra, conoció la insufi de Londres de 40 que nacen solo uno llega á ser octogenario. ciencia del deísmo. Su continuo examen de la revelación cristia ¿Qué argumento tan fuerte en favor de ¡a templanza y de lat na lo convenció ma…</t>
  </si>
  <si>
    <t>Arrowby</t>
  </si>
  <si>
    <t>…gocios eclesiásticos de Irlanda. Seis jóvenes que iban á bordo, tad, volaron al socorro de los desgraciados que arrebataba el rio, entre le: cuales se señala el hijo ó sobrino del lord Arrowby, y ayudados de algunos habitantes de la ciudad, tuvieron la dicha queriendo desembarcaren Kinmicins, no obstante el viento hor de librar de una muerte casi inevitable á 140 personas, y de roroso que soplaba, han zozobrado á dos millas de la emboca salvar 15 n…</t>
  </si>
  <si>
    <t>Arroyabe, Matías</t>
  </si>
  <si>
    <t>Matías Arroyabe</t>
  </si>
  <si>
    <t>…orero y una ración de la iglesia colegial de horrorosos. Bribiesca, en el arzobispado de Burgos, vacante por muerte ds Cuál de las dos revolucionas es pues mas temible; jla del es D. Matías Arroyabe, á D. Pedro Evaristo Gutiérrez: para una tado de barbarie o la del de civilización? Parece que la cuestión, canongía de la iglesia colegial de S. Quirce, en dicho arzobispa es muy fácil de resolver. ( La Quotidietme.') do , por promoción de D. Julián Pineda á…</t>
  </si>
  <si>
    <t>Arroyo, Ignacio Marcos de</t>
  </si>
  <si>
    <t>Ignacio Marcos de Arroyo</t>
  </si>
  <si>
    <t>…en la memoria, para cotejarse sorprender en lo sucesivo por de S. Felipe el Real de esta corte en 6 de Diciembre 'de 1822', los que pretenden desacreditar la honradez! nombrada de D. Ignacio Marcos de Arroyo, para la adquisición La de nuestros hermanos de Manila es superior á todo elo de sustitutos para reemplazo del ejército 'revolucionario; se cita gio; á 6® leguas de- distancia: combatidos por seductores de am y emplaza por término de 15 dias precisos á los in…</t>
  </si>
  <si>
    <t>Arruinbide, Juan Angel</t>
  </si>
  <si>
    <t>Juan Angel Arruinbide</t>
  </si>
  <si>
    <t>…o infantería de la sublata, 4.0, en papel 7 rs., en pasta 13. Lealtad D. Antonio Armero y Moreno; el capitán de ingenieros Juicio crítico de la América española, 8 rs. en rústica. D. Juan Angel Arruinbide, y el comandante del resguardo Lacava. Prontuario anatómico del cuerpo humano, folio, D. Juan Manuel Chacón han contraido conla tropa de su man en papel 89 rs., y 80 en rústica: idem marquilla 100. do en el pueblo de Jabugo, en el reino de Sevilla., cogiendo…</t>
  </si>
  <si>
    <t>Artalejo, Benito</t>
  </si>
  <si>
    <t>Benito Artalejo</t>
  </si>
  <si>
    <t>…r, aritmé lava y piedras hechas ascua, con que se iban formando monta tica y catecismo de Fleuri ó Pintón. En el mismo acto renuncia ñas nuevas. ron la parte pecuniaria del premio D. Benito Artalejo y Doña A la entrada de la noche principió á disminuir la fuerza del Teresa Puigcerver, agraciados con el de tercera clase. volcan, y á las dos de la siguiente mañana ya no se veian mas Agricultura. Patente de socio de mérito á D. Antonio Vi que las ascuas de las abert…</t>
  </si>
  <si>
    <t>Arteaga, Juan de Dios</t>
  </si>
  <si>
    <t>Juan de Dios Arteaga</t>
  </si>
  <si>
    <t>…cartas de las costas de los Estados-Unidos D. Manuel Vargas, grado de capitán de idem: tenientes D. An de América una ya grabada, y otra que está trazando actualmen gel Frazaqui, D. Juan de Dios Arteaga y D. Valentín Boza, te. D. Miguel Moreno, primer piloto graduado de teniente de grado de capitán de idem: alféreces D. Mariano Peña, D. Fran fragata, presentó la carta del grande Océano y las de las Antillas y cisco Panlagua , D. Pió Gutiérrez Blanco y D. Josef María Me Seno me…</t>
  </si>
  <si>
    <t>Arvizu, Carlos Alonso</t>
  </si>
  <si>
    <t>Carlos Alonso Arvizu</t>
  </si>
  <si>
    <t>…iez reces mas excesos que antes. Este es el Alaejos á D. Agustín Monge: para la de Bembibre á D. Anto resultado infalible de toda persecución.” nio de Ochoa: para la del Bonillo á D. Carlos Alonso Arvizu: para la de Coca á D. Mateo Avellan Lozano: para la de Castrof RANCIA. jeriz á D. Bernabé Bustamante: para la de Carbajales á D. Juan París ig de Febrero. -Francisco Siquero: para la de Cogoliudo á D. Antonio Uriszar Se lee en los papeles alemanes que el famo…</t>
  </si>
  <si>
    <t>Arzo, Cardenal</t>
  </si>
  <si>
    <t>Cardenal Arzo</t>
  </si>
  <si>
    <t>Gaceta de Madrid n.º 149</t>
  </si>
  <si>
    <t>…ncia de los é insignias de la Orden, acompañado de los Serinos. Sres. In griegos contra los turcos, y que ella sola es el origen de la ver fantes y Caballeros de la misma: el Emo. Sr. Cardenal Arzo dadera libertad é independencia de los pueblos, cuyos enemigos bispo de Toledo, el teniente general D. Cirios O-Donell, direc mas crueles son las ideas de la filosofal y del moderno libera tor general de Artillería, y el Conde de la Puebla del Maestre, lismo.…</t>
  </si>
  <si>
    <t>Arzobispo</t>
  </si>
  <si>
    <t>…teniente general Pozzo di biendo recibido de la mano de Monseñor Ablegado la birreta Eorgo presentó al Rey en audiencia particular las nuevas creden cardenalicia, la puso al Emo. Sr. Arzobispo, quien al instante ciales que lo confirman en su calidad de embajador extraor se descubrió para dar gracias á S. M., que corono el honor qu», dinario y plenipotenciario de S. M. el Emperador de todas las le había dispensado con darle por último su Real abrazo…</t>
  </si>
  <si>
    <t>…ados, muera Esfañas, ¡yBoy süt/íí ry"eñgfüésan las partidas Realistas qué estaban des- , ^Noticioso, el Rey .nuestro Señor,.de, los generosos sácrificioSj practicados por el.jlmq. Sr. Arzobispo3de Gjranada en benéficib.jt'truidas de un sopló1,1 según las disposiciones del gobiérno.';En una de la; nueva carretera principiada desde dicha ciudad á .lá.CaroU- v^. palabra*, lá república^de Colóihbíá'creémós'qué'se ba'perdi'do'con Ta empresa de BbíiVáf'di…</t>
  </si>
  <si>
    <t>Arzobispo, Cardenal</t>
  </si>
  <si>
    <t>Cardenal Arzobispo</t>
  </si>
  <si>
    <t>…«4,770.... ‘ . I;000.;..i.;-........ Cádiz. . casas de la.ciudad. .Al dia siguiente celebró misa pontifical en la S ';5&gt;99° •••r i :50o...... Santiago. ' iglesia. catedral el.Emo. Sr. Cardenal Arzobispo de esta dióce- 2.595.. .. I-.,500.;.. ....¡¿....í;........ .Vtit0.ria¿:. . ,')¡a:i . ' t;.l.._ S¡S.yáUa que.asisti.eron SS,.MM-..y AA. cop aquella devoción y . V -10)89-1.... , -j 1,500.'Málaga.. ternura que en los actos religiosos tanto les distingue, Despué…</t>
  </si>
  <si>
    <t>…. Sin el cisma hubieran surtido efecto las cru En seguida se cantó una misa solemne, que celebró de Pontifical zadas, y sin él jamas los turcos hubieran ocupado á Constanti- dicho Sr. Cardenal Arzobispo, y concluida, se retiró S. M. con nopla. Cuando los griegos cansaron la paciencia de los latinos el mismo orden y acompañamiento. por su falta de fe, y se desvanecieron cien veces sus promesas de — Se ha recibido una serie de periódicos de Rio-Janeiro que al…</t>
  </si>
  <si>
    <t>Ashdown</t>
  </si>
  <si>
    <t>ig o firmada por los protestantes mas recomendables de Dublin, ha no es su conveniencia la que tiene presente, y propone que el sabido que el marques de SIi&lt;¿o y el lord Ashdown deseaban que derecho de ir shellines y g dineros (13 f. y 70 c.). por gallón stis nombres acompañasen esta honrosa lista. „E1 bilí, cuya pri (4 botellas) se reduzca á 6 shellines (7 f. 20 c.) en los vinos mera lectura acaban de oír SS. SS., añade el noble mar…</t>
  </si>
  <si>
    <t>Asís, María Francisca de</t>
  </si>
  <si>
    <t>María Francisca de Asís</t>
  </si>
  <si>
    <t>…n, la cual previene que los atentados no son punibles Los Sermos. Sres. Infantes D.' Cirios María y su augusta cuando su objeto es impedir, cogiendo una cosa con víoiencia, Esposa Doña María Francisca de Asís con el mismo objeto de que esta perezca en un incendio ó en medio del agua. Parece que. obsequiar d los ilustres Huespedes, habían dispuesto un dia de se teme ver renovado entre nosotros lo que un historiador citado campó en su casa de recreo llamada de los I…</t>
  </si>
  <si>
    <t>Asta, Manuel</t>
  </si>
  <si>
    <t>Manuel Asta</t>
  </si>
  <si>
    <t>…S.-ha naventura Feliu y D. Benito Tristány: para un beneficio de la: acordadoconvocarycomo se hace . poriel(presentc.,á.lí&gt;4;citaüos &lt; catedral de Lérida, vacante por promoción de D. Manuel Asta acreedores , á- efecto de quqse reunan en su: posada el. dia 13 del ¿ una ración de la parroquial de Benavarre, á D.,Josrf Arderin: cqrcíeateá iasauieve.de su mañana. - fcc . „ para dos beneficios. de la iglesia parroquial de S. Lbrenzo de la; —Está vacante l…</t>
  </si>
  <si>
    <t>Atango, Andrés</t>
  </si>
  <si>
    <t>Andrés Atango</t>
  </si>
  <si>
    <t>…os libros y los maestros de se —Por el presente se cita y emplaza á D. Manuel Mateo de ducción: dejémonos de una vez de partidos y de las voces que Barbería, D. Alejandro Olivan , D. Andrés Atango y D. Ma los significan , que tienen mas poder que el que comunmente se nuel Diez Itnbrahits, para que en el término de 30 dias compa cree, y que mientras usemos de ellas aplicándolas á determinadas rezcan , por medio de procurador, á usar de su derecho en los persona…</t>
  </si>
  <si>
    <t>Atarazan</t>
  </si>
  <si>
    <t>…nsejos que Quinto Capitolino daba á los romanos cerca «le ANUNCIOS. g9 años há se dirigían á nosotros mismos, y que describió las tramas de nuestros demagogos. Por providencia del Sr. Atarazan, juez interventor en los Este no era un mal ciudadano, ó un hombre sin luces, sino asuntos del duque de Salinas , y refrendada del escribano de pro un anciano condecorado cuatro veces con el consulado por Los vincia Cisneros, se ha señalado para la junta de a…</t>
  </si>
  <si>
    <t>Atienza, Lorenzo</t>
  </si>
  <si>
    <t>Lorenzo Atienza</t>
  </si>
  <si>
    <t>…ha ciudad, para que en el nández, y promoción de D. Cipriano Juárez á 1a magistral de término de 30 días-se presenten en aquel tribunal á usar de su Sto. Domingp de 1a Calzada,, á D. Lorenzo Atienza y D. Cris derechb, pues de no hácerlo'les parará el perjuicio que haya lugar tóbal Perez Zurita: para otra de la catedral de Aviiaípor, as —-Por providencia del Sr. Diez de Prado, teniente de corregi censo de D. Manuel Vicente García Valdeavellano al arcedia- dor de es…</t>
  </si>
  <si>
    <t>Aturde</t>
  </si>
  <si>
    <t>Gaceta de Madrid n.º 121</t>
  </si>
  <si>
    <t>…ádole 119 duros. El Bey contestó la certeza del hecho; pero periódicos, ó reimprimen las obras impías del último siglo. rehusó la restitución, y dar por escrito su declaración. El capitán Aturde su infecundidad, al paso que «1 cristianismo tiene el Soltheby, comandante de la fragata, juzgó conveniente embar consuelo de ver cada dia que con sus luces se forman nuevos au car al cónsul y su familia para libertarlos de un atropellamientores. La verdad, s…</t>
  </si>
  <si>
    <t>Aubion, María</t>
  </si>
  <si>
    <t>María Aubion</t>
  </si>
  <si>
    <t>…ado en el término de de 30 dias, contados desde esta publicación , se muestren parte la villa de Utrera, dividido en tres hazas ó besanas, distinguidas en los autos que ha seguido Doña María Aubion contradicho con los nombres de Haza de Dios, Cabeza de Campo y l»Cape- D. Josef, por medio de procurador; apercibidos que pasado que Uan ía, de cabida de 215 aranzadas de tierra secano de superior sea dicho término, sin haberse presentado, les parará el perju…</t>
  </si>
  <si>
    <t>AUSTRIA, Josef</t>
  </si>
  <si>
    <t>Josef AUSTRIA</t>
  </si>
  <si>
    <t>Gaceta de Madrid n.º 82</t>
  </si>
  <si>
    <t>…erario de del año próximo pasado me dijo V. E. que al mismo tiempo los inmensos acopios de algodón fino que hacen en el país. que el Rey nuestro Señor se había servido mandar que D. Josef AUSTRIA. María Muñoz, cura propio de la iglesia mayor parroquial de Almuñecar, y electo racionero de la catedral de Jaén, pagase Vierta a de Junio. sm adeudos de anualidades y media anata en el tiempo que Parece estar ya decidida la celebración de la Dieta de Hun bas…</t>
  </si>
  <si>
    <t>Auzotegui, Francisco</t>
  </si>
  <si>
    <t>Francisco Auzotegui</t>
  </si>
  <si>
    <t>…a; puesto que el Rey se veria precisado, por no des Pinto y D. Josef Orihuela, grado de capitán de idem: alféreces mejorar la .propiedad, en que tiene el usufructo, á distraer una D. Francisco Auzotegui, D. Juan González, D. Francisco Ló parte de sus rentas para su manutención. pez y D. Juan Medina, grado de teniente de idem: sargentos Entre las retlexiones que producirá en el ánimo de los verda primeros D. Pedro Perez, D. Bibiano Tarancona, D. Josef Rideros…</t>
  </si>
  <si>
    <t>Avensa, Josef González y</t>
  </si>
  <si>
    <t>Josef González y Avensa</t>
  </si>
  <si>
    <t>Gaceta de Madrid n.º 115</t>
  </si>
  <si>
    <t>…vida ai calculo y á ¡a de historias de los enfermos del Real esfudio de clínica, como par mostración matemática, y explicarlas por las de la hidrostática te del curso médico, por D. Josef González y Avensa y D. Josef de los cuerpos inertes y muertos: ya analizar y descomponer sus Alonso QuintaniUa, catedrático y observador interinos que han entes por los reactivos, y con la facilidad que lo ejecutan en ios sido del mismo establecimiento &amp;c. (1). cuerpos inorgánicos no muy…</t>
  </si>
  <si>
    <t>Aviles, Antonio de Nebrija y Pedro Menendez</t>
  </si>
  <si>
    <t>Antonio de Nebrija y Pedro Menendez Aviles</t>
  </si>
  <si>
    <t>….Antonio Agustín , D. Sancho Dávila, D. Juan devecho, bien examinadas y analizadas, aparecen destinadas por la Providencia á formar nuestra riqueza. Austria , D. Alvaro de fiazan, D. Antonio de Nebrija y Pedro Menendez Aviles, (Jlr continuará.') Tal sucede con la cochinilla, que cualquiera la mirará como un insecto vil y despreciable, y la experiencia tiene acreditado haber hecho la fortuna de todos los que se han dedicado á su cul En la Subdelegaron general ijé Mostrencos se sigu…</t>
  </si>
  <si>
    <t>Ayala', Joaquin López de</t>
  </si>
  <si>
    <t>Joaquin López de Ayala'</t>
  </si>
  <si>
    <t>…sistir á las elaboraciones, y descendiendo para una plaza de alcalde del crimen de la chancillería de Va- hasta enterarse de sus pormenores, y tomar en sus Reaies manos lladolid á D. Joaquin López de Ayala': para otra de la de Gra-* las manufacturas y herramientas con que trabajan los operarios! nada á D. Ramón Pedrosa y Andrade: para otra de la Audiencia de Galicia áD. Vicente Alonso Andrade; y para otra de alcalde Una de las mas dulces satisfacciones de un cor…</t>
  </si>
  <si>
    <t>Ayala, Baltasar de</t>
  </si>
  <si>
    <t>Baltasar de Ayala</t>
  </si>
  <si>
    <t>…ados de elevar al Trono los leales sentimientos senda de moledores y camino de. Ajalvir.=Otra de dos fanegas de aquella ciudad. y media , camino de Ajalvir, que linda mayorazgo de Don Baltasar de Ayala y el dicho camino.zcOtra de dos fanegas y El General gefe de estado mayor del ejército francés en Es media en Galíocanta, término de Camarma, linda senda de Ca paña , con fecha de 31 de Diciembre último ha escrito al señor naleja y tierras de los herederos de…</t>
  </si>
  <si>
    <t>Ayala, Isidoro RiberorPeraza y</t>
  </si>
  <si>
    <t>Isidoro RiberorPeraza y Ayala</t>
  </si>
  <si>
    <t>…unciatura de S. S. en esta corte. látular de la iglesia catedral de Tenerife,;, por muerte de D. Cris- A ia Vejez Viruelas. Comedia original en tres actos: por tcbal Betóncr.jr, á D. Isidoro RiberorPeraza y Ayala: para el de D. M. B. de los Herreros, Representada por ia priHiera vez en el Ja Gomera de Ja misma iglesia, por &lt;í;,o,;haber tomado posesión teatro del. Príncipe el día 14 de Octubre de 1824, Ss vende en la I&gt;. Manuel Rojo,« p. Antonio ;Ppfl¿rj pura ia dignid…</t>
  </si>
  <si>
    <t>Ayala, Sobejano</t>
  </si>
  <si>
    <t>Sobejano Ayala</t>
  </si>
  <si>
    <t>…apitales donde se hallen establecidos no asis** ^Colección de música, ó, sean entretenimientos para forte tiesen respectivamente, como está mandado, á la explicación piano, por el profesor Sobejano Ayala, núnt. 14, que contieno diaria de sus clases. Los que hubieren de matricularse para'dicho la introducción y variaciones sobre el polo del Contrabandista, curso literario deben, presentarse en los respectivos Reales cqle-* perfectamente grabadas; su coste 12 r…</t>
  </si>
  <si>
    <t>Ayensa, Josef González y</t>
  </si>
  <si>
    <t>Josef González y Ayensa</t>
  </si>
  <si>
    <t>…zoso ver cómo la opinión se esparce umversal i* ejemplares acudirán al patio principal del Real Retiro, casa mente, y cómo se multiplican las razones para atraer mas oí del médico D. Josef González y Ayensa, y se les dará un ejem número de partidarios. Ya son hipocraticos que no hallan nin plar mas por cada docena en rústica, y si en papel 26 rs. menos, guna equivocaron, ningún desliz , ningún desacierto»!este genio: ó 166 rt. por cada docena. ni la ob$«tviclon,…</t>
  </si>
  <si>
    <t>Ayer, Valeriano</t>
  </si>
  <si>
    <t>Valeriano Ayer</t>
  </si>
  <si>
    <t>Gaceta de Madrid n.º 93</t>
  </si>
  <si>
    <t>…márquilía, en papel 72 zs. , y 75 eñ rústica. POXTÜOAt. Lisboa a6 de Julio. En ¿1 .Consejo supremo de Hacienda, por la escribanía de Abúin, sé.sígúen autos contra D. Miguel Ramos, D. Valeriano Ayer,, festividad del Apóstol Santiago, y dias de SS,¡AA. Villar y otros vecinos de la villa de Estepona, sobre fraude en Reales las Señoras Infantas Doña María .de la Asunción y Doña él cargamento de cueros qué conduela la falúa nombrada Santa María Francisca Ben…</t>
  </si>
  <si>
    <t>Aymerich, Joscf.de</t>
  </si>
  <si>
    <t>Joscf.de Aymerich</t>
  </si>
  <si>
    <t>…Victimas ijw esperaban de un momento i otro espitar do» en el decreto de S. M. de 7 de Diciembre último. enanos de (a canalla. Tal es la persuasiva elocuencia de la vir Excmo. Si. D. Joscf.de Aymerich : por la misma condeco tud, y tal impresión hizo en los extraviados la heroica abnega ración , idem, idem. ción de losrd&gt;¿i(tfO*, que al fin se decidieron á enviar diputados D. Antonio Fernandez de Urrutia , comendador de la Legión ai convento para cerciorars…</t>
  </si>
  <si>
    <t>Aza, Manuel</t>
  </si>
  <si>
    <t>Manuel Aza</t>
  </si>
  <si>
    <t>…nor que el prefijado por la usurpación en el senado-consulto de idem: capitanes D. Juan Bautista Eguía, D. Manuel Peña y de 1810.'Carlos x, en el momento misino que el trono se ha D. Manuel Aza, grado de teniente coronel de idem: tenientes vuelto á cimentar y consolidar ¡sacará menos partido que el que D. Bernardo Campal y D. Manuel Balda , grado de capitán de sacó Luis xvi de una.asamblea y de una época en que se trataba idem: subtenientes D. Josef…</t>
  </si>
  <si>
    <t>Aznar, Pedro</t>
  </si>
  <si>
    <t>Pedro Aznar</t>
  </si>
  <si>
    <t>…Don obras hermosas de este género. Mariano Herreros, capitán efectivo de infantería. Regimiento infantería Real Infante D. Cáelos, primer batallón. NOTICIAS DE ESP AÑA. Comandante D. Pedro Aznar, teniente coronel mayo¡r efectivo: Madrid ty de Enero. capitanes D. Rafael Basave y D. Vicente Ruiz Mcodívil, grado de teniente coronel de infantería:, tenientes P..Juan,Barroso y S. M. se ha servido nombrar, i consulta de la Cámara, para D. Gaspar González,…</t>
  </si>
  <si>
    <t>Aznarez, Josef</t>
  </si>
  <si>
    <t>Josef Aznarez</t>
  </si>
  <si>
    <t>…que resi en papel 5 rs., en pasta 8. den en la ciudad, pasando de 100 el número de personas que se Marien. Catálogo de los derecho» y usos de comercio relati reunieron. El Excmo. Sr. D. Josef Aznarez, individuo de la pri vos al paso del Sund, en papel 5 rs., y 6 en rústica. mera compañía de granaderos de voluntarios Realistas, pronun Masdevail. Relación de las epidemias pútridas y malignas, ció un elegante y enérgico discurso análogo á la función que se 4…</t>
  </si>
  <si>
    <t>…DE DICIEMBRE DÉ 182&amp; --------J_i_--------------------. ■' ■- .. ----------- ---------i' ‘ ARTICULO DE OFICIO.- de la Torre; D.. Francisco Ibañez dé Leiva; &gt;D; Juan .Bautista Erro; D. Josef Aznarez; D. Joaquín Peralta; -D- Pio Eiizalde. Jteal decreto sobre el Consejo de Estado, y personas que deben eom- Tendreislo entendido, y lo comunicareis;á quien corresponda; y fonal o. lo haréis imprimir y publicar. ;= Rubricado de la Real.mano.za. Exigiendo el bie…</t>
  </si>
  <si>
    <t>Azpiazu, Pedro- Josef</t>
  </si>
  <si>
    <t>Pedro- Josef Azpiazu</t>
  </si>
  <si>
    <t>…los pretendientes dirigir sus memoriales en el termino de 13 días. y puso en libeTtad por no resultarle culpa alguna. La sagrada Biblia, nuevamente traducida de la vulgata latina D. Pedro- Josef Azpiazu, D. Josef Earreiro, D. Cayetano al español, aclarado el sentido de algunos lugares con la luz que Basurto y D. Isidoro Bermejo de Iturriaga, presos por la policía dan los textos originales hebreo y griego, é ilustrada con varias de esta plaza por sospechosos,…</t>
  </si>
  <si>
    <t>B, M.</t>
  </si>
  <si>
    <t>M. B</t>
  </si>
  <si>
    <t>…la iglesia catedral de Tenerife,;, por muerte de D. Cris- A ia Vejez Viruelas. Comedia original en tres actos: por tcbal Betóncr.jr, á D. Isidoro RiberorPeraza y Ayala: para el de D. M. B. de los Herreros, Representada por ia priHiera vez en el Ja Gomera de Ja misma iglesia, por &lt;í;,o,;haber tomado posesión teatro del. Príncipe el día 14 de Octubre de 1824, Ss vende en la I&gt;. Manuel Rojo,« p. Antonio ;Ppfl¿rj pura ia dignidad de librería de Rod…</t>
  </si>
  <si>
    <t>Ba</t>
  </si>
  <si>
    <t>…iniste Henrüe, D. Francisco Armero, D. Ramón Bustillos , D. Mar rio de paz!.... Habiéndose concluido el tiempo del disfraz, el cos Chicarro , D. Severlno Godali, D. Mariano Goday, D. Ba ex-juez de paz volvió á tomar sus vestidos clericales para ocu silio Sanroman , D. Josef María Ulloa: Secundo piloto D. Juan par un destino en las oficinas del director general del culto Guerrero: Tercero D. Joaquin Camello: Maestres D. Santiago católico. Och…</t>
  </si>
  <si>
    <t>Baffen, Josef Pujol y</t>
  </si>
  <si>
    <t>Josef Pujol y Baffen</t>
  </si>
  <si>
    <t>…*S *3En ValladolU... En la de D. Martin de la Torre. Amstcrdam...................... 00 Hamburgo......................... 00 En Salamanca... D. Vicente Blanco. En lato............ D. Josef Pujol y Baffen. Génova...................... ...... do En la Camila..... D. Ramón Calvete. Cádiz................................, * por 100 daña En Santiago...... D. Francisco Rey Romero. Sevilla........................... . i 4 1 idem. En Santander.... D. Inocencio de Ala.…</t>
  </si>
  <si>
    <t>Baigorri, Petra</t>
  </si>
  <si>
    <t>Petra Baigorri</t>
  </si>
  <si>
    <t>…s de las 336 estampas de que de la justa causa de la Nación, cupo en suerte del primer extrac consta la Biblia del P. Scio á 800 rs., y también se darán las to de la de esie dia á Doña Petra Baigorri, hija de D. Tomas, que se pidan sueltas á precio cada una de 2! rs. teniente que fue del regimiento de infantería de Antequera, Nota. En la gaceta de 20 de Agosto, núm. 100, col. últi muerto en el campo del honor. ma, lío. 20, donde dice eligió, léase elogió.…</t>
  </si>
  <si>
    <t>Baile</t>
  </si>
  <si>
    <t>Gaceta de Madrid n.º 59</t>
  </si>
  <si>
    <t>…de los Reyes, y po lidad que veía resplandecer en SS. AA. F.i bermo. lVnc' pe p oner bajo su protección omnipotente su Corona y sus vasallos. siguió su camino á pie acompañado del Sr. Baile v ayuntamien Tales son los principios de la Iglesia católica sobre la autoridad to Real, de los reverendos cura párrocos de la villa , y P. ¡yj iry magestad de los Reyes: seguidlos constantemente, sean ellos dian de capuchinos, conversando con los expresados…</t>
  </si>
  <si>
    <t>Bailin, Pedro</t>
  </si>
  <si>
    <t>Pedro Bailin</t>
  </si>
  <si>
    <t>…isado al Capitán general Por el de Guerra el teniente general marques de la Reunión del mismo Granada; no quedando ya asi á este ayuntamiento de Nueva-España; el mariscal de Campo D. Pedro Bailin; el co como á mi persona, sino la mas tierna gratitud á V. M,, cuya ronel D. Francisco Hubert. Católica Real Persona conserve el Señor por muchos años en la Por el de Marina D. Agustin Perales, Intendente de marina mejor salud. Jaén 28 de Marzo de iSzg.rzrSeñ…</t>
  </si>
  <si>
    <t>Bajo</t>
  </si>
  <si>
    <t>…dante de batallón: capitanes rORTCCAt. D. Pedro Escarpizo y D. Juan de Dios Borda , grado de teniente Lisboa r.° de Enero. coronel de infantería: teniente D. Benito Lara, grado de capitán Bajo los auspicios benéficos de nuestro Soberano se van cica de ídem: subtenientes graduados de tenientes D. Juan Antonio trizando las llagas que la revolución hizo á la prosperidad públi Sierra y D. Manuel Sañudo, tenientes efectivos de idem: subte ca; reina en t…</t>
  </si>
  <si>
    <t>Bajo, Josef María</t>
  </si>
  <si>
    <t>Josef María Bajo</t>
  </si>
  <si>
    <t>…ubierta; el uno para celebrar la misa y cantar el vador: para una ración de la misma iglesia catedral, por muerte Te Deum, y la otra fiara colocar á todas las autoridades, y al de D. Josef María Bajo, á D. Francisco Sánchez: para dos cainfinito número de personas de distinción que fueron convidadas nongías de la iglesia colegial de Sta. María de Junquera de Ara á estos actos religiosos. Las repetidas salvas de artillería que to bia, en el obispado de Oren…</t>
  </si>
  <si>
    <t>Bal-, Josef Antonio</t>
  </si>
  <si>
    <t>Josef Antonio Bal-</t>
  </si>
  <si>
    <t>…ita de nuestra Se Habiendo sometido estos hechos á la experiencia el cate ñora á su prima Santa Isabel, de 19 pulgadas y 3 líneas de alto, drático de (¡sica-química de esta ciudad D. Josef Antonio Bal- 18 y 8 líneas dé ancho: pintado por R. de Urbino, y grabado cells, se ha persuadido bien que la excesiva fu-, za, fugacidad y por E. Boix, á 20 rs.=La Virgen del Pez, de 17 pulgadas de al otros inconvenientes de dicho aceite suministr¡ áo solo peerían to , 12…</t>
  </si>
  <si>
    <t>Balado, Juan</t>
  </si>
  <si>
    <t>Juan Balado</t>
  </si>
  <si>
    <t>…de París S. Santidad: ha pagado en ao dé Diciewbre de iSiíl sD rs. a| hospital, y a9 al Crédito público „r ;*t; !&gt; or&lt;, » ■ » r Hamburgoá........................................dó D. Juan Balado para la Flor dé Lis: exento.,pojr resolución Géhb^i:^...........'.UíV.á/s..’aM.aa,.*. ¿í¿¿ OO '*1 de S. M. de 17 de Marzo del alio próximQpasadocomunkada á C^dlZa»a"«MM»&gt;á»&gt;M»ÍHaá*aas»»^rMataas«ra)taa »••••••»•• t por toó-dado. Mayordomía mayor. , : . Sevilla…</t>
  </si>
  <si>
    <t>Balaguer, Vicente</t>
  </si>
  <si>
    <t>Vicente Balaguer</t>
  </si>
  <si>
    <t>…n guet; y para un beneficio.de la parroquial de Fonz, en :la expre-, tes iá una: y otra.plaea ae dirigirán,al ayuntamiento et): eLktérmisada diócesis, vacante por fallecimiento de D. Vicente Balaguer, nn.dedos mosee. i. : &lt; ¡,¡j -j ,t- . . á D. Josef María de Cossin. ; , ¡ i -«.Se /halla vacqntcilanplaza ,dc.; maestro ¡de primeras, letras de. hííinlmóral dé la.¡Mita . obispado y partido de Plasenci?., dota- ■ Los sordo-mudos del colegio de ésta corte, agr…</t>
  </si>
  <si>
    <t>Baldonado, Dionisio</t>
  </si>
  <si>
    <t>Dionisio Baldonado</t>
  </si>
  <si>
    <t>…corriente entraron en la Torre de Belen, proce Se quedaron por enfermos D. Federico Vargas, el guardián de ntes del Brasil, las naves Prudente Josef de Egipto y ia Con- y cirujano D. Dionisio Baldonado: vino en su lugar D. Maria deiíi: la primera llegó desde el puerto de los Santos en 34 dias no Santamaría. con géneros del pais, y la segunda de Rio-Janeiro en Ó4 , con Idem 11. géneros también , y u pasageros; habiendo sacado sus pasapor Articulo del Correo…</t>
  </si>
  <si>
    <t>Baleato, Andrés</t>
  </si>
  <si>
    <t>Andrés Baleato</t>
  </si>
  <si>
    <t>…nte García y D. Tomas Mendoza; cadete Don mientos del almirante D. Cristóbal Colon. Y en otra sala el te Josef Mangudo, grado de alférez de idem. niente de fragata y primer piloto D. Andrés Baleato presentó el Compañía de Zapadores. Teniente D. Rafael Montero, gra piano de la ria de Guayaquil que acaba de trazar, y otras car do de capitán de infantería. tas de las costas del Perú, donde ha estado empleado mas de 30 Artillería. Subteniente D. Pedro Loa i…</t>
  </si>
  <si>
    <t>Ballesteros, Francisco</t>
  </si>
  <si>
    <t>Francisco Ballesteros</t>
  </si>
  <si>
    <t>…uel Fernán lie (alias Lagunilla), to llano y han de tener voz de bajo ó de tenor bajete, dirigirán quedando ademas apercibido para el caso en que se le procesase sus solicitudes á D. Francisco Ballesteros, beneficiado de dicha otra vez por contribuir á la perturbación de la tranquilidad pú iglesia, francas de porte. blica; y por último á D. Juan de la Guerra en 30 ducados de _Se hallan vacantes las plazas reuidas de maestro de primeras multa por perjuro, de cu…</t>
  </si>
  <si>
    <t>Ballesteros, Luis López</t>
  </si>
  <si>
    <t>Luis López Ballesteros</t>
  </si>
  <si>
    <t>…i Consejo de Minis .pondientes. á ,su-cumpltmientq.saRubricado de la Real mano en. tros ^ .tengo á bien mandar, y mando, que ambas instrucciones^ Aranjuez á 19 de Mayo de 1815.xcA D. Luis López Ballesteros asi para.el gobierno de.la Hacienda militar, como parada direc-jjy juan jósef Recdckb’, caballero comendador dé la Real' orden¿ion, administración, recaudación, distribución y cuenta de lá ' americana de Isabel la Católica , regente’ de la Reaíaudietúia deRea…</t>
  </si>
  <si>
    <t>Gaceta de Madrid n.º 81</t>
  </si>
  <si>
    <t>…cará con estacas ó mojoneras, que no podrán variarse. rul rhadn de la Real mano. = En Palacio á 4 de Julio de 1825. Art. 12. Las minas que actualmente se trabajan conservarán s=A D. Luis López Ballesteros. las dimensiones-que tengan señaladas, siempre que no excedan de las que se establecen en el art. 10. Otro sobre todo lo. relativo al laboreo y benejicio de las minas. Art. 13. La demarcación que forma una mina ó pertenencia Deseando promover por todos los me…</t>
  </si>
  <si>
    <t>…ra los usos y operaciones á que estaban destinadas. de.crEstá rubricado de la Real mano.mEn Palacio á 4 de Julio Art. 32. Quedan reservadas á mi Real Hacienda las minas de i825.=A D. Luis López Ballesteros. siguientes: NOTICIAS EXTRA NGERAS. i.° Las de azogue de Almadén. 2.0 La de cobre de Rio-Tinto. RUSIA. 3.0 Las de plomo de Linares y de Falset, Pettrslmrgo 4 de Junio. 4.0 La de calamina de Aleara/. El 29 de Mayo, dia de la consagración del R*y de Francia</t>
  </si>
  <si>
    <t>…ervengan: lo mismo se entenderá con los que se hagan del.fon Real matiQ. E11 S. Lorenzo á 14 de Noviembre de 1825- = A do destinado á gastos imprevistos, siempre que no preceda mi D. Luis López Ballesteros. aprobación á propuesta del Consejo de Ministros, como queda dicho en la regla sexta. NOTICIAS EXTRANGERAS. 8.® Para que haya la igualdad que exige la justicia en el per BRASIL. cibo de los haberes que se consignen al cumplimiento de las aten , Ferttamhuco 12…</t>
  </si>
  <si>
    <t>Baltasar</t>
  </si>
  <si>
    <t>…o onza» de!or-o.ss(.os billetes se :&lt;léspachar¡i'n en esta: corté e, La Noria triste, ó los tres niños ahogados;en, -una dedt s del .en los parages siguientes,: en ¡a platería de. D. Baltasar: Gaseó, Retiro. De esta composición spbrc asunto que fue tan público y cálle de Carretasen; la-librería-jde Éuente: etí la .librería de sentido eh la capital, se insertó un análisis crítico en el. Mercu Oonzalezi en lá de‘ Minutria-. en la Jcfaja-de chocolate…</t>
  </si>
  <si>
    <t>Baños, Francisco</t>
  </si>
  <si>
    <t>Francisco Baños</t>
  </si>
  <si>
    <t>…iudad de Molina de Aragón á presencia de la di visión de la Guardia Real al mando del Teniente General Conde de España. D. Jorge Eessieres, Mariscal de Campo, residente en Madrid. D. Francisco Baños, Coronel graduado, ilimitado, en Vallecas. D. Valerio Gómez, Comandante de escuadrón del regimiento de caballería i.° de línea, en Getafe. D. Antonio Perantón, Comandante departida en Extremadura en 1820 y 24, ea Madrid. D. Francisco Ortega, Ayudante del regi…</t>
  </si>
  <si>
    <t>Bapues</t>
  </si>
  <si>
    <t>…ias pagas que hubiesen dejado de percibir los expresados gefes y oficiales por su pase, á, Milicias con la referida circunstancia; El marques de Winchester, el lord canciller y el conde Bapues asi como fue beneficiado, el Real. Erar,o. en la providencia thurst, con. el gran uniforme de Pares, anuncian que vienen en mencionada, era justo y equitativo, que..el mismo sufriese esta concepto de comisarios del Rey, á manifestar la sanción dada carga, por…</t>
  </si>
  <si>
    <t>Baquer, Juan</t>
  </si>
  <si>
    <t>Juan Baquer</t>
  </si>
  <si>
    <t>…se compromete su crédito en las almas débiles Manresa, diócesis de Vi'ch, por renuncia de D. Salvador Viley en los espíritus crédulos. Mas este es precisamente el resultado 11a, á D. Juan Baquer: para la'dignidad de sacristán de la igle que debe mirar la restauración. Necesario es que ¿n lo venidero se sia catedral de Teruel, Vacante por fallecimiento de D. Fernan convenzan enteramente los pueblos de que tarde ó temprano pasa do Luengo, á D. Francisc…</t>
  </si>
  <si>
    <t>Baquer, Miguel</t>
  </si>
  <si>
    <t>Miguel Baquer</t>
  </si>
  <si>
    <t>…ras naves, la Sabina, disponiendo berán hacerlo constar en la secretaría del citado Banco, al cargosu regreso para la Península, y una corbeta española, que antes interinamente de D. Miguel Baquer, exhibiendo Jas mismas ac era de los insurgentes. La cosecha había sido abundantísima, es ciones ; ó entregando testimonio suficiente que acredite su perpecialmente de añil; y los cultivadores habían ganado un 50 por tenencia: jf los números qqe comprendan; y…</t>
  </si>
  <si>
    <t>Baquero, Diego</t>
  </si>
  <si>
    <t>Diego Baquero</t>
  </si>
  <si>
    <t>…Señor: fue sentenciado á dos años deBuenaventura Benitez: el de tenientes álos subtenientes D. Agus obras públicas, con aprobación del Excmo. Sr. capitán general.tín de Salazar y D. Diego Baquero; y el de subtenientes á'Tosca Ramón Pinillo y Manuel Pórtela, naturales y vecinos dedetes D. Simón Zequeira, D. Ignacio Salazar , y lossargenlos pri meros Pedro García Arenas y Josef Gutiérrez. esta plaza, de estado solteros, y ejercicio carpinteros, acusados…</t>
  </si>
  <si>
    <t>Bar</t>
  </si>
  <si>
    <t>…capitanes D.'Josef María Quedetni y D. Pedro Francisco Oliva en la Eneida. Las ruinas de Antio, de Ardea, de Lavinio y los res, grado de teniente coronel de infantería: tenientes D. Bar restos de Velitra, d j Priverno y de Ansuro forman todavía la tolomé Bravo y D. Eugenio Yañez , grado de capitán de ídem.: circunferencia de las lagunas Pontinas. La fainosa isla Oea, qu« subteniente D. Celestino Duarte, grado de teniente de idem: sar abandon…</t>
  </si>
  <si>
    <t>Bara, Tomas</t>
  </si>
  <si>
    <t>Tomas Bara</t>
  </si>
  <si>
    <t>…d.) ción fundamental del canto llano y canto figurado, según vario» Circular del,Consejo Rea! sobre títulos de capitanes á g(jfcr- autores, para la instrucción de la juventud, por D. Tomas Bara á ios alcaldes mayores. (Núm. ¿8.') lkster de Belmor.tc, profesor de música. Se vende ¿ 14 rs. «a Real orden señalando la?.oficinas donde se han de purificar rústica en la iibreric de Cuesta. Jos .sargentos , cabos y soldados. .(M.) _ Manual del santo y devot…</t>
  </si>
  <si>
    <t>Barbé, Tomas</t>
  </si>
  <si>
    <t>Tomas Barbé</t>
  </si>
  <si>
    <t>…Es verdad, sin embargo, que los pantanos de Francia y aun te, D. Juan Gómez, D. Bartolomé López, D. Manuel Mateo los de España no son de tanta extensión ni tan. malsanos. No se y D. Tomas Barbé, subteniente de idem. (Se continuará■) ven en sus inmediaciones personas de un color tan macilento, hinchadas y entumecidas como en Terracina. Alli los niños sobre Por un correo extraordinario llegado en la mañana de ayer todo causan lástima; muchos de ellos…</t>
  </si>
  <si>
    <t>Barberini</t>
  </si>
  <si>
    <t>Gaceta de Madrid n.º 108</t>
  </si>
  <si>
    <t>…es, los agaes, sino hasta un simple geEl espitan Nicolás Kicfala, comisionado especial de la Gre nízaro, el turco mas despreciable, el mas vil, ejercían impune cia, ha remitido al príncipe Barberini, Camarlengo del Papa, mente su ferocidad natural sobre los griegos, y se habían consti para poner en manos de S.S., la siguiente súplica, que le dirige el tuido árbitros absolutos de la vida, de la hacienda y-del honor gobierno provisional y todos lo» eclesiá…</t>
  </si>
  <si>
    <t>Barca, Manuel Espinosa y Blas</t>
  </si>
  <si>
    <t>Manuel Espinosa y Blas Barca</t>
  </si>
  <si>
    <t>…luyen las causas de la comisión militar ejecutiva^ y permanente en el r.° y 23, y la adición de uno nuevo, cuya necesidad ha de ¡a provincia de Málaga. reconocido aquella Cámara.” D. Manuel Espinosa y Blas Barca, él primero natural de esta _La coronación deS. M. Carlos x parece haberse fijado ya de ciudad, y el segundo de la villa de Mijar, de 44 años el Espi finitivamente para el 29 de Mayo próximo: los músicos y guar nosa, y el Barca de 22 , acusados de haber profe…</t>
  </si>
  <si>
    <t>Barcaiztegui, Miguel Juan de</t>
  </si>
  <si>
    <t>Miguel Juan de Barcaiztegui</t>
  </si>
  <si>
    <t>…contra María Santos Bienzobas, soltera, natural de la lados servicios durante el cautiverio de SS. MM. en Cádiz. villa de Arguedas, y residente en la ciudad de Tudela en clase de D. Miguel Juan de Barcaiztegui para la Flor de Lis: pagó en sirviente, acusada de haber dicho seria liberal hasta morir: vista 18 de Diciembre de.1816-3© rs. al hospital General de Madrid. esta causa en estado de sumaria se mandó sobreseer en ella , sir D. Josef Justo de Gallo para la Fior…</t>
  </si>
  <si>
    <t>Barce, Pedro</t>
  </si>
  <si>
    <t>Pedro Barce</t>
  </si>
  <si>
    <t>…lucro _Se cita y emplaza ú todas las personas que se crean con dere inmediato que su Real Hacienda pudiera obtener, beneficiándo cho á los bienes quedados por fal lee i miento,de D. Pedro Barce las por su cuenta, el interés general de aquella provincia, sobre na , vecino que fue de esta corte, y fiel de romana en ella, para cuya riqueza y prosperidad tanto ha de influir la libertad abso que en el preciso término de 20 dias acudan por sí ó por medjo…</t>
  </si>
  <si>
    <t>Barcelona</t>
  </si>
  <si>
    <t>…to en.libertad mediante á no haberse podido des Valencia...........................................!................ ¿ ídem. cubrir el delito de que, fue acusado, oficiando al Sr» intendente Barcelona á rs. vn.................................... ....... J á 1. de policía para que vigile su conducta • aprobada fo, j de No á pesos fuertes......................... ............... Par á ¿ beneficio. viembre. ■ Vales comunes.....................................…</t>
  </si>
  <si>
    <t>Barón</t>
  </si>
  <si>
    <t>Gaceta de Madrid n.º 97</t>
  </si>
  <si>
    <t>389</t>
  </si>
  <si>
    <t>…sistema monstruoso que en el día la oprime, han manifestado con la peste en su travesía. Una de ellas, man ,,El espíritu de Stronghow vive todavía en el corazón de Li dada por el capitán Barón, ha perdido dos marineros, y [a otra verpool; y la manopla de Fitz btephen no era mas pesada que la á las órdenes del-capitan Audibert, cuenta por desgracia cuatro mano de Peel, víctimas, entre las cuales se halla comprendido el referido capi ,.Constantemente…</t>
  </si>
  <si>
    <t>Barón, General</t>
  </si>
  <si>
    <t>General Barón</t>
  </si>
  <si>
    <t>…os renglones. do en fines de Diciembre anterior. Algunos comerciantes rusos han suspendido sus pagos. Se gradúan las pérdidas de la inundación en mas de 600 millones de rs. vn. El Sr. General Barón d’Ordonneau, comandante de la divi-</t>
  </si>
  <si>
    <t>Barona, Josef</t>
  </si>
  <si>
    <t>Josef Barona</t>
  </si>
  <si>
    <t>…a se hallaba escrito en ca- ra una ración de la iglesia colegial deBriviesca, arzobispado de ractéres hebreos muy pequeños el contexto de ella, por lo que Burgos, por promoción de D. Josef Barona á canongía de la bastaba leer aquel sin necesidad de abrirla. catedral de Calahorra, á D. Andrés Alvarez ; y para dos racio _Se ha recibido una carta de Tampico fecha el i.° de Agosto, nes de S. Marcelo de la catedral de León, por muerte de Don que dice asi:…</t>
  </si>
  <si>
    <t>Barradas, Isidro</t>
  </si>
  <si>
    <t>Isidro Barradas</t>
  </si>
  <si>
    <t>…establecimiento, bajo las con repetidos vivas al Rey nuestro Señor, y llenos de confianza en diciones que *e manifestarán ; acuda á Ja secretaría del mismo, su benemérito gefe el coronel D. Isidro Barradas. La actividad, donde se admitirán las que hiciesen siendo Arregladas. la inteligencia y el amor á la augusta Persona de nuestro Sobera En la villa de Lillo, provincia de la Mancha , se halla vacan no que distinguen al comandante general de las islas de Cunari…</t>
  </si>
  <si>
    <t>…yo, nombre, les promete .con, ra zón el premio debido ¿ la constancia y. á los nobles esfuerzos. Roa 12 de Mayó. El dia i.°’del corriente se llevó la comunión Pascual.i ¡lo»¡ . Éi coronel D. Isidro Barradas da parte al Excmo- Sr, Secre encarcelados en.está1 villa y entre quienes se cruenta D. JuamMir- tario de Estado y del Despacho de la Guerra con fecha 30 de tin, el Empecinado.\Conchiida la inisa. conventual se ordenó la Marzo último de haber llegado felizment…</t>
  </si>
  <si>
    <t>Barradas, Josef</t>
  </si>
  <si>
    <t>Josef Barradas</t>
  </si>
  <si>
    <t>…diz.....:................................... ................... 4 pérdida. sin pago por esta razón. ' ■ , Sevilla....................:................................. f ídem, El coronel D. Josef Barradas para la cruz de caballero de San Valencia..,,.................................................. i á i ídem.Luis, concedida en 30 de Setiembre último; exento dé pago por Barcelona i rs. vn....................................... 00 resolucion .de S. M. de ¡o de…</t>
  </si>
  <si>
    <t>Barragan, Pablo Campos</t>
  </si>
  <si>
    <t>Pablo Campos Barragan</t>
  </si>
  <si>
    <t>…on guantes, y frotó na Cañedo: para la de Peñaficl á D. Nicolás de Bartolomé Almuchas veces el pecho de la víctima, á cuyos gritos acudió la ve*, varez y Pardo: para la-de Zafra á D. Pablo Campos Barragan y ciudad y un comisario de policía, quien ¡levó la agresora a la Carballar: para la de Bodonal á D. Pedro lacle Velardc: para prefectura. La otra ha quedado horriblemente desfigurada, y en la de Óña á D. Manuel María Rodríguez y EiCosura: para La de</t>
  </si>
  <si>
    <t>Barre, La</t>
  </si>
  <si>
    <t>La Barre</t>
  </si>
  <si>
    <t>Gaceta de Madrid n.º 23</t>
  </si>
  <si>
    <t>…ño de 1766 en Abbeverá en estos sucesos una nueva seguridad de la conservación de ville. He aquí lo que nos cuenta este verídico escritor: la tranquilidad general. ,,Convencido el caballero La Barre de haber mutilado un ,,La muerte de Luis xvrn fue un acontecimiento fácil de pre crucifijo, ycondenado.á muerte por el Parlamento deParis, fu; ver, y este momento^se miraba como la última esperanza de los conducido al suplicio en un carretón con un cartel en…</t>
  </si>
  <si>
    <t>Barreda, Juan Bautista</t>
  </si>
  <si>
    <t>Juan Bautista Barreda</t>
  </si>
  <si>
    <t>…dio era bastante paja entriste D. Cipriano Ribera y D. Francisco Ceballos, grado de capitán cer á nuestra ciudad, se hacia el objeto de todas las conversacio de idem: subtenientes D. Juan Bautista Barreda, D. Alberto nes, y en cierto modo llenaba de melancolía á las almas; pero á Victoriano y D. Josef Domingo Tejerina , grado die teniente. lo menos pasaba mucho tiempo antes que volvian á repetirse es Milicias disciplinadas de Sta. Cruz de ¿a Sierra. Teniente t…</t>
  </si>
  <si>
    <t>Barrié, Francisco</t>
  </si>
  <si>
    <t>Francisco Barrié</t>
  </si>
  <si>
    <t>Gaceta de Madrid n.º 90</t>
  </si>
  <si>
    <t>…obra titulada lecciones dd medicina legal Gutiérrez: en Gijon casa de D. Lorenzo Valdés Hevia: en la y forense, escrita en francés por D. Mateo Pedro Orfila, y tra Coruña casa de D. Francisco Barrié; advirtiéndose que á nadie ducida al castellano, pueden pasar á recoger el tomo 2.0 y últi se expedirá el billete sin que presente primero el correspondiente mo de ella. Esta obra, que ha hecho tan célebre el nombre del pasaporte arreglado á las órdenes del G…</t>
  </si>
  <si>
    <t>Barrié, Juan Francisco</t>
  </si>
  <si>
    <t>Juan Francisco Barrié</t>
  </si>
  <si>
    <t>….,................... . of beneficie. Córdoba....................... En la Intendencia. ‘ Vales comunes.Setiembre...,................................ Coruña....................... D. Juan Francisco Barrié. No consolidados.................................................. ni á 13. Cuenca........................ D. Josef Escolar y Noriega. COnSOlldüdpSttaiiMtHUfiiiMiHi *6* á 28. Granada................ En la.Intendencia. Guada/ajara............. En la Intendenci…</t>
  </si>
  <si>
    <t>Barriento, Pedro</t>
  </si>
  <si>
    <t>Pedro Barriento</t>
  </si>
  <si>
    <t>…, D. Josef Carpenter, D. Josef Villaronte, grado de te Ora manusque tua lavitnus, Feronia limpha. niente coronel de infantería: tenientes D. Juan Morato , Don Francisco Serralta , D. Pedro Barriento, D. Josef Cristau, Don Las personas á quienes no interesan demasiado las noticias Simón Poch, D. Agustin de Fuentes y D. Juan Hospital, grado históricas y arqueológicas leerán con mas gusto en la obra de de capitán de idem: subtenientes D. Andrés Carrillo, D.…</t>
  </si>
  <si>
    <t>Barrio, Angel Antonio de</t>
  </si>
  <si>
    <t>Angel Antonio de Barrio</t>
  </si>
  <si>
    <t>…n , á la manera que deben hacerlo dos gatillos, de Hato á D. Josef María Alvarez Avias de Doro: para la de pero sin acalorarse mucho , y sobre todo sin sacar las uñas. Mondoñedo á D. Angel Antonio de Barrio: para la de ViharSe hit ardmifádo'prihcipalinente lo fuerte de su rugido, y el rubia de los Ojos á D. Josef Joaquín de Villegas y León: para león ha tenido la condescendencia de dejar la compañera, y re- la de la Puebla de Cazalla á D. Pedro Jiménez Herrera y…</t>
  </si>
  <si>
    <t>Barrio, Fermín Jiménez del</t>
  </si>
  <si>
    <t>Fermín Jiménez del Barrio</t>
  </si>
  <si>
    <t>…ranada................ En la.Intendencia. Guada/ajara............. En la Intendencia.Jaén............................. D.. Jacinto Cañada Rojo. León............................... D. Fermín Jiménez del Barrio. ANUNCIOS. Lugo............................... D. Josef María Gayoso. La Sagrada Biblia nuevamente traducida de la Vulgata lati Málaga...................... En la Subdelegacion de Rentas.: na al español, aclarado el sentido de algunos lugares con la luz Mahon…</t>
  </si>
  <si>
    <t>Barrio, Francisco</t>
  </si>
  <si>
    <t>Francisco Barrio</t>
  </si>
  <si>
    <t>…sido á S. M. los servicios del benemérito sacer Paracuellos y Cirate.sKDtra de cinco fanegas en lo alto de la Ga liana, que linda capellanía de Mardones y herederos de Francisdote D. Francisco Barrio. co Recio.=Qtra de dos fanegas en las Zorreras, linda tierras de Conformándose S. M. con el dictamen de la Dirección ge S. Felipe, Ciratey S. Juan déla Penitencia.mOtra de cuatro fa neral de Rentas, se ha dignado mandar, por Real orden de 31 negas en la senda…</t>
  </si>
  <si>
    <t>Barrio, Silvestre</t>
  </si>
  <si>
    <t>Silvestre Barrio</t>
  </si>
  <si>
    <t>…os por último razones para esperar en el nuevo año Enterado el Reí nuestro Señor de la instancia documen que entramos mas alivio á los males de Ja humanidad, en la tada, por laque D. Silvestre Barrio y Doña Josefa Alvarez, obediencia á las leyes, en la ejecución de,ios proyectos benéfi vecinos de Alodubar de la Cuesta, en la provincia de Bur cos de los Soberanos que actualmente rigen á la Europa, y en la gos, solicitan pensión por los servicios de su hijo ei presbíte completa…</t>
  </si>
  <si>
    <t>…ntonio Camps, María Cltpera y Llaá Barcelona, donde seguirá sus observaciones. frenca y Ménica Boixader 2 rs. idem. ««En el Esfletador oiiental de 21 de Enero se lee lo siguiente: D. Silvestre Barrio y Doña Josefa Alvarez 6600 rs. anuales. ,,Según las apariencias y disposiciones de los turcos la campaña Antonio Blazquez 4 rs. diarios. próxima será seria y probablemente la última contra los insur Damiana Jiménez, María Josefa Jiménez, Rosa Soler, Dogentes;” y añade: „A pesar de…</t>
  </si>
  <si>
    <t>Barroíomé</t>
  </si>
  <si>
    <t>…iguale* motivos. derecho en hi demanda pendiente 7 propuésta por Doña Josefa £1 sargento retirado jase Cano pata ídem: ídem, ídem. López de Pariza , sobre la berencia de su marido D. Barroíomé D. Josef Manuel de Afjona para la cruz.de Oficial de la Le Sandoval .brigadier que fue'de los Reales ejércitos; apercibtdon gión de Honor; $. M. k báconcedido el plazo de un año, y ha que de no hacerlo, sin mas ciftrlos ni emplazarlos se sustanciará remitido las correspondientes oblig…</t>
  </si>
  <si>
    <t>Barros, Francisco</t>
  </si>
  <si>
    <t>Francisco Barros</t>
  </si>
  <si>
    <t>…ta , descubrimiento del que acababa de presentarse D. Jorge Bessieres, y que le habia pa -mayor interes para la: facultad y para la humanidad, y del que sado un oficio firmado por D. Francisco Barros, por indisposi se sirven con el mas feliz éxito en los Estados-Unidos y las An ción dél "propio Bessieres, manifestándole que habiendo viste el tillas , cuando se manifiesta una especie de viruela- pequeña muy Real decreto del 17 en la gaceta del 18 , sin esp…</t>
  </si>
  <si>
    <t>Gaceta de Madrid n.º 103</t>
  </si>
  <si>
    <t>…eportan se encuentran myy bien con las revolucio las mas vivas diligencias para la captura del general Bessieres, el nes, redoblan al presente sus esfuerzos para introducir la des coronel D. Francisco Barros, el comandante D. ValerioGomez, unión entre los españoles, precipitándolos por este medio en un los tenientes D. Josef Velasco y D. Simón Torres, el ayudante abismo de males:'la confianza que le prestan vuestra honradez D. Francisco Ortega, el sargento Julio…</t>
  </si>
  <si>
    <t>Barsi, Isidro</t>
  </si>
  <si>
    <t>Isidro Barsi</t>
  </si>
  <si>
    <t>…n _ Instrucción militas, ó sea Recopilación de penas militares, to por ser la concesión anterior á toda imposición. según: ordenanza y Reales .órdenes; contiene la obligacioni del D. Isidro Barsi para ídem: pagó en 1817 3® rs: al hospital soldado, cabo y sargeoto.de infantería y caballería; pie y fuérz» general de Madrid* -u-. 1 ¿ dé lo» regimientos,di infantéría y cabhllería de 14 guardia Real, D. ClaudioBlaaco par* idoto:exento portesolucion deS*M.…</t>
  </si>
  <si>
    <t>Bartolomé</t>
  </si>
  <si>
    <t>…para la Vara, de-alcalde mayor de Purchena á-Don y D. Alvaro NaviaOsorio. ,, ¡: ;¡,o Diego López. A'rjona: para- la de Santa Cruz de Mndela.’á'Don &gt; ' 7;.° D. Luis de¡.Requeséns , D. Bartolomé. Leonardo dei ArAlonso Ramón' Rubio: para la de Villamartin á D. Antonio gensola, D. Juan de.Palafox y Mendoza, D.rFráricisco Valles» Ramon'Garéaga:-'para la .de-Castro del Rio 'á D. Josef Tercero, D.,J uan de Ribera y el Maestro Fr. Luis P.onc.e.-de Leonv Lu…</t>
  </si>
  <si>
    <t>Barzancllana, Juan García</t>
  </si>
  <si>
    <t>Juan García Barzancllana</t>
  </si>
  <si>
    <t>…disposicio aquel tienpp?? , se advierte que fue el L&gt; Ramón Calvo y López nes penales, con varias.observaciones sobre su recaudación. Re quien suscribió. copilado y traducido por D. Juan García Barzancllana: un to ¿ -W| ^ , - ‘i _ mo en 4.0 marquilla. .Se hallará en la librería de Collado á 28 rs. - La villa de Ochandíaqo,.sepfgío da Vizcaya,'yltuada á trfs . Guia indispensable para Iriscosecheros de vinos, fabricantes de leguas .dé Vit;oria, compuesta^6,400 vec…</t>
  </si>
  <si>
    <t>Bas, Manuel</t>
  </si>
  <si>
    <t>Manuel Bas</t>
  </si>
  <si>
    <t>…ros. En una D. Eusebio Alvarez y D. Dionisio Martínez, grado.de capita palabra, mientras la España mandó religiosos .de Propaganda y nes de ídem:, subtenientes D. Celestino Perez,,D. Manuel Bas otros; mientras el gobierno conservó á éstos de párrocos en los tios, D. Julián Romero, D. Ramón Fernandez, D. Fermín pueblos, la Nueva-España gozó de tranquilidad, y de aumento Pierola y D.. Fermín Ribero, grado de teniente «fe ídem: sar en su agricultura y…</t>
  </si>
  <si>
    <t>Basaña, Andrés</t>
  </si>
  <si>
    <t>Andrés Basaña</t>
  </si>
  <si>
    <t>…ra idem: exento por ser de concesión naves y de sus tropas permanecen en Candía. anterior á la asignación de todo impuesto. La comunicación por mar entre Constantinopla y Salónica D. Andrés Basaña para idem: pagó en 4 de Febrero de i3r7 estaban expeditas: los griegos no tienen ningún buque en estas 3© rs. al hospital. aguas; sin embargo van haciendo de tanto en tanto algunos des D. Manuel de la Morena para Ia„Flor de Lis: exento por re embarcos parcial…</t>
  </si>
  <si>
    <t>Basave, Rafael</t>
  </si>
  <si>
    <t>Rafael Basave</t>
  </si>
  <si>
    <t>…ría. Regimiento infantería Real Infante D. Cáelos, primer batallón. NOTICIAS DE ESP AÑA. Comandante D. Pedro Aznar, teniente coronel mayo¡r efectivo: Madrid ty de Enero. capitanes D. Rafael Basave y D. Vicente Ruiz Mcodívil, grado de teniente coronel de infantería:, tenientes P..Juan,Barroso y S. M. se ha servido nombrar, i consulta de la Cámara, para D. Gaspar González, grado de. capitán de ídem: subtenientes el arcedianato de Daroca, dignidad de la santa iglesia metropo D, Jos…</t>
  </si>
  <si>
    <t>Bassecourt, Luis Alejandro</t>
  </si>
  <si>
    <t>Luis Alejandro Bassecourt</t>
  </si>
  <si>
    <t>…empleo al teniente concluyendo con vivas á la Religión, al Rey, á la Real Fami generat conde de España: pata la capitanía general de Aragón al lia y á todos ios Eorbones. teniente general D. Luis Alejandro Bassecourt: para la de Va lencia al teniente general D. Josef María Carbajal y Urrutia: pa ra la de Castilla la Nueva ti teniente general D. Joaquín de la Pezuéla: para la de Granada al teniente general D. Juan Caro para la de Cataluña al teniente general marques de Cam…</t>
  </si>
  <si>
    <t>Bastarrica, Pedro García Te Manuel de</t>
  </si>
  <si>
    <t>Pedro García Te Manuel de Bastarrica</t>
  </si>
  <si>
    <t>…fue absuelto,.poniéndose en libertad en 31 pellanía, se avisa al expresado D. Gutierre, ó al que le haya su de Enero del presente ano. cedido en la citada capellanía, se dirija á D. Pedro García Te Manuel de Bastarrica, natural de la villa de Tolosa, domi resa en la calle de Hortaleza, núm. 6*, cuarto 3.0 para instruir— ciliado en Vergara , procesado sobre correspondencia sospechosa, se de las referidas noticias. fue condenado en rebeldía á seis años de presidio en 29 del m…</t>
  </si>
  <si>
    <t>Bateé, Rstr.on</t>
  </si>
  <si>
    <t>Rstr.on Bateé</t>
  </si>
  <si>
    <t>…de su Soberano y El dia 21 de Diciembre último falleció en esta carte el mi Real Familia, aumentaron e( número de sus singulares bonda nistro togado del Supremo Consejó de Indias D. Rstr.on Bateé des, dispensando con igual agrado y afabilidad desde el superior y Allue, á la edad de cincuenta y nueve años, cinco meses y al mas inferior de los artistas la honrosa y particular gracia de atea y tíerc diat.sNacido de padrea ilustres en Fado, reino «ja</t>
  </si>
  <si>
    <t>BathUrst</t>
  </si>
  <si>
    <t>…rciendo 4&lt;itos con el nombre de Union. . _ arbitrarios, parece ser objeto de una medida que equivale á ama ,„No queremos someter ya por mas tiempo las facultades y destitución.' H lord BathUrst, al comunicarle tas quejas que sé pretogativas propias de nuestros Estados ú.tas sugestiones de los han formado contra él, añade en su oficio, a Que como S. E. perversos, ni oucstcos derechos constitucionales á las violentas podrá quizá- tener por conteniente…</t>
  </si>
  <si>
    <t>Bathurst</t>
  </si>
  <si>
    <t>…de justicia en justicia al pueblo de su na nocidos en este negocio los proyectos del célebre Rungeet-Singh, turaleza para su recogimiento. 1 _Un correo expedido de Londres para el lord Bathurst en Cor Tales pues son las ocurrencias que aqui acaecieron con el ci fú ha traido á sir Federico Adams la noticia de que el Rey Jor tado Sabatié, por las cuales parece fácil venir en conocimiento ge iv, Soberano protector de las Islas Jónicas, ha elevado á su…</t>
  </si>
  <si>
    <t>Batthiany, Antonio</t>
  </si>
  <si>
    <t>Antonio Batthiany</t>
  </si>
  <si>
    <t>…a cierta de.una paz permanente favorece mueho acompañadas de mas de 50 criados. La» libreas de los ocho laca estás Importantes deliberaciones. Otro mot ivó me empeña aun á yos del conde Antonio Batthiany han costado á su amo mas de proponerlas en el momento actual. Mi edad va avanzar.dosu car 1Ó0S) rs. Imposible es ver nada mas magnífico ni dé mejor gusto rera, y los dias de los mortales están en las manos del Señor. que la guardia húngara, compuesta toda ell…</t>
  </si>
  <si>
    <t>Baude, Antonia</t>
  </si>
  <si>
    <t>Antonia Baude</t>
  </si>
  <si>
    <t>…ales. iía, Títulos, Diputación de los reinos, Magistrados, Generales Manuel Biot y Manuela Esleve 2 rs. diarios. y Gefes militares, y otras varias personas que con t3n plausible ■ Doña Antonia Baude 1800 rs. anuales. motivo cumplimentaron á SS. MM. y AA., quienes se dignaron Doña Petronila Vallejo 2500 rs. ídem. admitir con su bondad característica á los que tuvieron la honra Antonia Izquierdo 2 rs. diarios. de besar sus Reales manos. Ignacia Perera, Ros…</t>
  </si>
  <si>
    <t>Bautista, Josef</t>
  </si>
  <si>
    <t>Josef Bautista</t>
  </si>
  <si>
    <t>…em de ¡demídem. y comisionado Regio én esta universidad; se dirigieron los cur D. Manuel Millsn, idem de idem idem. santes en ella con el mayor orden y compostura á diferentes par D. Josef Bautista , idem de idem idem. roquias y conventos pata recibir el santo sacramento de la Pe D. Angel Porras, Idem de ídem idem. nitencia. A este fin había precedido oficio del limo, comisiona D. Félix Guerrero, idem de idem ídem. do á ios párrocos y prelados de las co…</t>
  </si>
  <si>
    <t>Bautista, Juan</t>
  </si>
  <si>
    <t>Juan Bautista</t>
  </si>
  <si>
    <t>…. „ para dos beneficios. de la iglesia parroquial de S. Lbrenzo de la; —Está vacante la.plaza d« médico de ¿Ja, . villa de Pedroso» promisma;ciudad, vacantes por fallecimiento de D. Juan Bautista; yincia de Búrgps y partido de Sto. Domingo Je la Calzada (en Corriá y D. Antonio Cobella, á D»/ Josef Bonet ,y..D. Josef la'Rió|áJ: aii dotación es la de íD^i's/vn.'aníiales; siefidó dé su Mercé: para una ración dé la parroquial de Almchar,,diócesis obligaci…</t>
  </si>
  <si>
    <t>Bayeti, Ramón</t>
  </si>
  <si>
    <t>Ramón Bayeti</t>
  </si>
  <si>
    <t>…Rafael Mengs, Aprobada en 17 de Setiembre. ; a 2.=T-rece estampas grabadas al agua fuerte de varios pensa La formada contra D.: Miguel Marías y. Balón .y, consortes, mientos, por'D. Ramón Bayeti, á 1 2.=La.,Madre del divitio vecinos de Sariuena, sobre reuniones sospechosas; y no habiendo • Redentor; por Bruneti, á*'6. — El Salvador del mundo, por el salido probado el delito se sobreseyó en ella Aponiéndolos enliber- " mismo profesor, á 6.— Un Niño Je…</t>
  </si>
  <si>
    <t>Bayeto, Josef</t>
  </si>
  <si>
    <t>Josef Bayeto</t>
  </si>
  <si>
    <t>…menos difícil contiene particularidades muy D. Fernanda Caymo,-grado de teniente de infantería: sargentos interesantes para todos aquellos que tienen alguna instrucción. primeros D. Josef Bayeto y D. Martin García, grado de subte £1 atlas que acompaña la obra no. ofrece para los lectores comunes sino dos excelentes carras, de las cuales la una presenta niente de idem. Primer batallón del regimiento de Burgos. Coronel graduado, la parte de los Estados Romanos comprendid…</t>
  </si>
  <si>
    <t>Bayon, Manuel</t>
  </si>
  <si>
    <t>Manuel Bayon</t>
  </si>
  <si>
    <t>…4 de Enero. los Reyes, gracb de teniente coronel de caballería. Imperial. Teniente graduado de capitán ayudante de ídem El día 7 de Diciembre último á las tres y media de la tarde D. Manuel Bayon, capitán efectivo de infantería. se reunieron en el magnífico salón del teatro académico de esta Dragones veteranos de la frontera de Chile. Capitán graduado universidad unos i3 cursantes, presididos del rector, indivi de teniente coronel, ayudante del comand…</t>
  </si>
  <si>
    <t>Bayon, Manuel Martin</t>
  </si>
  <si>
    <t>Manuel Martin Bayon</t>
  </si>
  <si>
    <t>…rtud; sobre todo si en ello se interesa el agradecimiento. á D. Joaquin Tercero Gaseo: para el de la Puebla de Sanabria El noble heroismo con que los padres de la Merced calzada á D. Manuel Martin Bayon: para la vara de alcalde mayor de de Lima salvaron la vida á unos 800 ó id europeos, es un hecho Cartagena á D. Andrés Torrente de Villena: para la de Cazorla grabado en el corazón de cuanios lo han presenciado; pero que ¿ D. Francisco Cenon Hinojo: para la d…</t>
  </si>
  <si>
    <t>Bayon, Vicente</t>
  </si>
  <si>
    <t>Vicente Bayon</t>
  </si>
  <si>
    <t>Gaceta de Madrid n.º 84</t>
  </si>
  <si>
    <t>…os para el fisco de la guerra: aprobada en cada una de diferente dibujo. Se vende á g rs. en seda y á 2 en 12 de Mayo. papel en la librería de Gómez. Sirven para escapularios y re D. Vicente Bayon, capitán retirado, de ¡edad de años, y gistros. ZacaríasDuran , voluntarlo Realista , de edad de 28 años, veci Nota. La dotación de la plaza de cirujano del concejo de nos de Valladold, procesados el primero por haber dicho i va Gueñes, anunciado en la gaceta…</t>
  </si>
  <si>
    <t>Bayona, Tomas</t>
  </si>
  <si>
    <t>Tomas Bayona</t>
  </si>
  <si>
    <t>Gaceta de Madrid n.º 75</t>
  </si>
  <si>
    <t>…a que una jábega contra capital. bandista con bandeo inglesa, perseguida por la división guarda SS. MM. el Rey y la Reina de Ñapóles, á quienes también costas del alférez de navio D. Tomas Bayona, encalló en las in han salido á encontrar nuestros Soberanos, han llegado hoy. mediaciones de Roquetas; y que habiendo bajado á tierra arma El Emperador y la Emperatriz, juntamente con la Archidu-: dos los 26 hombres de que se componía su tripulación, fueron…</t>
  </si>
  <si>
    <t>Bcngoa, Pedio</t>
  </si>
  <si>
    <t>Pedio Bcngoa</t>
  </si>
  <si>
    <t>…onioDodero, de Barcelona~La compañíaClosas, deBarea de la iglesia catedral de Calahorra, vacante por fallecimiento celona.rrD. Francisco Zabala y consortes , de Tolosa. (Guipúz !e D. Pedio Bcngoa, á D. Marcos González Roseñada, coa)—D. Joaquín Pascual, de Vinaroz.=D. Juan Hidalgo, de Leon.rrD. Joaquín Ceryera , á nombre de la fábrica de la iglesia En atención á los distinguidos servicios y acreditada lealtad de Medinasidonia,.±:D. Mariano Soler, de Ut…</t>
  </si>
  <si>
    <t>Be</t>
  </si>
  <si>
    <t>…rivifio; y para otra de la colegial del Salvador de la ciudad res, y se imaginan fantasmas para pelear con ellos. ,,EstO es, de Sevilla, por muerte de D. Juan Fernandez Serrano, á D. Be dicen, un abuso del poder que señalan ; es una espantosa tiranía nito de la Vega. que quiere sujetar los progresos del patriotismo.” Y no com Asimismo ha presentado S. M. para el deanato de la iglesia prenden que sus invectivas mismas contribuyen á demostrar…</t>
  </si>
  <si>
    <t>Be, Manuel Juan</t>
  </si>
  <si>
    <t>Manuel Juan Be</t>
  </si>
  <si>
    <t>…expedición de varios mingo Sánchez Gijon, á D. Josef Ramón Romeral, D. Venan transportes para Panamá con tropas en socorro de Bolivar, se cioGarcía, D. Sebastian Vicente Cabañas, D. Manuel Juan Be dispersaron aquellos de resultas de un recio temporal, y dos de nito Rena y D. josef Ventura de Marcos: para otra del colegio ellos entraron en Santiago de Cuba antes de la salida de esie bu de Saneti Spiritus deja ciudad de Santiago, por fallecimiento de que…</t>
  </si>
  <si>
    <t>Bebieres.vcomo, Jorge</t>
  </si>
  <si>
    <t>Jorge Bebieres.vcomo</t>
  </si>
  <si>
    <t>…s repetidos de diferen movedores. I i activo zelo de varias autoridades me había: dtsig-¡ tes especies, cuyo origen siempre ha sido una mala iiileücercia nado ai mariscal de campo D. Jorge Bebieres.vcomo uno: de ¡Ios- ó un concepto equivocado, llamaron la soberana atención ce principales agentes de este crimen; pero no había pruebas-paral S. M. cuyo piadoso corazón, siempre dispuesto á propi retoñar calificar tan horrendo delito , y era preciso esperarlas. Ah…</t>
  </si>
  <si>
    <t>Bec, Manpel</t>
  </si>
  <si>
    <t>Manpel Bec</t>
  </si>
  <si>
    <t>…de iz francés», se ha sugetos siguientes: para la vacante por fallecimiento de D. Juan sublevado contra los oficiales, y ha encargado el mando á un tal Javier de'Pons y Sastre ,,á D. Manpel Bec|: para otra vacante Francisco Fierre, el cual ha dirigido el buque á Santiago de Cu por el de D. Ramón Iglesias, á D.'ManueÉSoler: para otra por ba, v lo ha entregado á las autoridades-españolas el de D. Juan Tochs, V D. Ramón Riva: para otra por el de __ Un*…</t>
  </si>
  <si>
    <t>Becar, Francisco</t>
  </si>
  <si>
    <t>Francisco Becar</t>
  </si>
  <si>
    <t>…pitán D. Patricio Jostf de Hidalgo, grado y para aliviar el peso de los graves negocios inseparables del de teniente coronel de caballería: tenientes D. Dionisio Carras Trono. co, D. Francisco Becar, D. Juan josef Sarsau, D. Cipriano En la tarde de ayer cupo esta dicha á la Real Imprenta r Manteca y D. Pascual Molina, grado de capitán de ídem: alfé Calcografía. Recibidos SS. MM. y AA. á la puerta de la casa por reces D. Fernando Sánchez, D. Antonio Lucer…</t>
  </si>
  <si>
    <t>Becerra, Pedro</t>
  </si>
  <si>
    <t>Pedro Becerra</t>
  </si>
  <si>
    <t>…nte coronel de infantería. ... tablecimiento. Regimiento infantería Imperial Alejandro, primer batallón. Distribución actual del ejército auxiliar en España.Teniente coronel mayor D. Pedro Becerra , grado de coronel de infantería: comandante P, Antonio Palomares teniente coro En Cádiz. El regimiento 9.0 ligero: el'ig.0, ao.°, 17.°, 34.0, nel mayor efectivo de ídem: capitanes D. Ramón Montero y 3S*° Y 36-° de línea: el 13.0 y 14.0 de cazadores de caball…</t>
  </si>
  <si>
    <t>Bech, Simon</t>
  </si>
  <si>
    <t>Simon Bech</t>
  </si>
  <si>
    <t>…argentos primeros D. Francisco Díaz y Don Gerona, á D. Josef Gravóleda» para otra vacante por fallecí- Manuel Valverde, grado de subteniente dé ídem. Aliento de D. Domingo Ruiz, i D. Simon Bech: para otra va Ingenieros y Zapadores. Subteniente D. Pedro Alcántara Borcante por el de D. Vicente fiuach, á D. Ramón Llóreos: para ges, grado de teniente de ídem: sargento primero D. Mariano otra por el de D. Magín Jobani, á D. Juan Caballé ; y para otra G'o…</t>
  </si>
  <si>
    <t>Bedoya, Raron Gómez de</t>
  </si>
  <si>
    <t>Raron Gómez de Bedoya</t>
  </si>
  <si>
    <t>…tería de Búrgos'. Capitán D. Pedro Alvarez, Regimiento de Dragones de la Union■ Coronel graduado te grado de teniente coronel de infantería. (Se continuará ') niente coronel mayor D. Raron Gómez de Bedoya, coronel del mismo regimiento: comandante del tercer escuadrón D. Fran Continuando el Rey nuestro Señor en obsequiar á su augus cisco Puyo], teniente coronel mayor de ídem : capitanes D. Juan to Suegro el Sermo. Sr. Príncipe Maximiliano de Sajoaia y á Manuel…</t>
  </si>
  <si>
    <t>Beira, Luisa Carlota y Princesa de</t>
  </si>
  <si>
    <t>Luisa Carlota y Princesa de Beira</t>
  </si>
  <si>
    <t>…as sanos principios de tila, y del célebres de Europa; dignándose las Scrmas. Sras. Infantas Doña derecho social y positivo de todas las naciones. Véndese en la li Mana Francisca, Doña Luisa Carlota y Princesa de Beira tomar. brería de Rodríguez. ,¡, EN LA IMPRENTA REAL</t>
  </si>
  <si>
    <t>Bela, Bernabé María</t>
  </si>
  <si>
    <t>Bernabé María Bela</t>
  </si>
  <si>
    <t>318</t>
  </si>
  <si>
    <t>…y sencillos villa, y escribanía de Martínez, se ha señalado para junta gene habitantes, ni ellos la sostuvieron ni aprobaron: constantes en ral de acreedores á la testamentaría de D. Bernabé María Bela— su fidelidad y amor á los Reyes, jamas desmentido en Galicia-, diez, residente que fue en esta corte, el dia 17 de Julio próximo no permitieron estallase;* pero desgraciadamente gran multitud á las nueve de la mañana en la posada de S. S. Lo que se hace de r…</t>
  </si>
  <si>
    <t>Belenguer, Francisco</t>
  </si>
  <si>
    <t>Francisco Belenguer</t>
  </si>
  <si>
    <t>…ción. Necesario es que ¿n lo venidero se sia catedral de Teruel, Vacante por fallecimiento de D. Fernan convenzan enteramente los pueblos de que tarde ó temprano pasa do Luengo, á D. Francisco Belenguer: para el sucentorato ó so-, la justicia al lado del derecho. Cuando los protectores de las re— chantría de la catedral de Mallorca, vacante por -promoción d« volitciones se persuadan que el tiempo ha de reparar lo que ellos D. Guillermo Descallar á una canong…</t>
  </si>
  <si>
    <t>Belilla, Manuel</t>
  </si>
  <si>
    <t>Manuel Belilla</t>
  </si>
  <si>
    <t>…al que destila un jugo que puede servir al hombre de ali Batallón ligero de la Reina. Teniente D. Juan Bautista Mén mento. Ha presentado ademas una corteza desconocida hasta dez y D. Manuel Belilla, grado de capitán: subteniente D. Jo aquí, y de la cual puede sacar utilidad la medicina; pues parece sef Gabriel Montes, grado de teniente. que tiene propiedades análogas á las de la quina, y puede produ Batallón ligero de la Union. Capitanes D. Esteban Mira…</t>
  </si>
  <si>
    <t>Bellido, Manuel</t>
  </si>
  <si>
    <t>Manuel Bellido</t>
  </si>
  <si>
    <t>410 iglesia catedral de jaén, por promoción de D. Manuel Bellido i CAM1ICS OH DIA 3fi. la dignidad de prior de la de Guadix ,áD. Juan Josef Perez, ca pellán del hospital de incurables de Madrid. Eóndres........................................ 38*. Paris............................................. 16 lib. El coronel D. Ped…</t>
  </si>
  <si>
    <t>Benavides, Antonio</t>
  </si>
  <si>
    <t>Antonio Benavides</t>
  </si>
  <si>
    <t>…s, pues jamas pueblo alguno se de militar, vacante por fallecimiento de D. Gregorio Rodrí llevó á tal término la crueldad y la ciencia de ia injusticia! guez, al mariscal de campo D. Antonio Benavides, fiscal militar —Después de lo que vimos en la revolución francesa, después de del propio Consejo; esta resulta al brigadier de infantería Don lo que acabamos de ver en las revoluciones de otros países, ¡nece Wenceslao Prieto; y plaza supernumeraria de consej…</t>
  </si>
  <si>
    <t>BendigamoSalDios</t>
  </si>
  <si>
    <t>…er objeto del nuevo D. Santos Carretero, idem de idem idem. 1 ■ plan de estudios,,y sin la cual toda ciencia és vana y peligrosa. Exento. Sr. D-,Blas Fournas para .usar la Cruz de caballero BendigamoSalDios de las misericordias; y bendigamos al Sobe de S. Luís qué le fue. concedida. por ,S. M. Cristianísima.yn 20 de rano que cón tanto esmero y acierto' trabaja én fqrtnar el corn Marzo de ,*1514: exento de pago; por no estar impuesta en aquel izo n de la juventud…</t>
  </si>
  <si>
    <t>Benedicto, Josef</t>
  </si>
  <si>
    <t>Josef Benedicto</t>
  </si>
  <si>
    <t>…olidados................. 28 á 29.En Zaragoza.... D. Angel Polo. En Valencia...... Doña Micaela Marti de Cabrerizo. Intereses de vales.............. 4 4 4* ídem. En Murcia........ D. Josef Benedicto. En Málaga....... D. Francisco Martínez Aguilar. En Granada..... D. Juan Gabaldon. En Oviedo.......... D. Francisco García Longoria. ANUNCIOS. En León......... D. Marcos Delgado. En Toledo...... D. Jacinto Hernández. En Sevilla......... D. Manuel Aragón. Cont…</t>
  </si>
  <si>
    <t>Benito</t>
  </si>
  <si>
    <t>…...... 00 Burgos........................ En la Intendencia. ......... ......................................................... .. 1 á i¿ pérdida, Cádiz........................... D. Benito de la, Piedra. Scvtltin»*» ■.»».»»•...•« &lt; .... «•••&gt;■• ......, i. Canarias...................... - D. Josef María Herrera. Ceuta............................ D. Manuel Rodríguez de Berlanga. Barcelona. í tsv vn................................ 0* Cmdad Real...…</t>
  </si>
  <si>
    <t>…lla escriben con fecha-,del; iodo que sigas*, ,-t BÜbáéL......P. Bernardino de Ibarguengoitia. ©V**Afuí.se hablamucho de -minas., y con variedad: lo que '€MtiL¡¡.....:ir.?...*.'’; D. Benito de la Piedra. sobre ellas podemos decir á vmd., es que ¡a de plata de ¡Gua- Canarias.:...D. Josef María Herrera. dakíUhal',in.ómbradit Victoria, ;.se-trubaj* ppr.cuenta de una Coruírti.............. . Df Juan Francisco Barrié. emopañía-de Madrid ,bajo la dire…</t>
  </si>
  <si>
    <t>Benito, Juan García</t>
  </si>
  <si>
    <t>Juan García Benito</t>
  </si>
  <si>
    <t>…gobierno escasea de numerario, pues apenas puede pagar un Asimismo se ha servido S.M. elegir para la Iglesia y Obis pequeño ejército que tiene. pado de Tuy, vacante por muerte de D. Juan García Benito, á ,,Las compañías inglesas se están empeñando en trabajar toda D. Fr. Francisco García Casarrubios, Obispo de Ceuta. clase de minas, aun las que se abandonaron en el tiempo de la CAMBIOS DBl DIA 2. guerra. Diariamente entran aqui y en Alvarado buques con má…</t>
  </si>
  <si>
    <t>Benito, Pedro</t>
  </si>
  <si>
    <t>Pedro Benito</t>
  </si>
  <si>
    <t>227</t>
  </si>
  <si>
    <t>…e sacrilegio! ‘ • metropolitana de Granada,; vacantes por muerte de IX Joaquín . 2.0 Se declara que por profanación se éntiandéTodo acto co Mariano de la Cóva y D. Josef Laréna, á D. Pedro Benito La— metido voluntariamente por odio ó desprecio de la religión so fuente y D Manuel González Hermida: para dos capellánías bre los vasos sagrados ú hostias consagradas. . dé.núuiero de la iglesia catedral de Osma:, por ascenso de Don 3.0 Será prueba legal de is…</t>
  </si>
  <si>
    <t>Ber</t>
  </si>
  <si>
    <t>…i deren acreedores á los bienes que ha dejado, para que en el tér cho lugar Josef Larrofa y Andrés Sánchez, y en 30 pesos el co mino de 30 dias acudan á deducir su derecho ante el alcalde Ber misionado Juan Marín , todo á disposición de S. £.; igualmente nabé Martin, y por la escribanía de Juan Galo Urraza; pues de el cura D. Antonio Salvador quedó apercibido pata en lo sucesi lo contrario íes parará el perjuicio qbe haya lugar. vo no mezclarse en…</t>
  </si>
  <si>
    <t>…Marcelino de la Peña y D. Josef Martínez Alarcon: para una del Mediterráneo , los cónsules británicos en Levante, y el con- canongía de la iglesia catedral deTudela, por muerte de D. Ber modoro Hamilton, dieron por sí unos pasos que han causado nardo Rivas, a D. Jos^f Marzal y Araiz: para cinco medias tanta sensación. raciones de la iglesia catedral de Coria, por muerte de D. Juan —. La guata de Bamberg de 6 de Octubre contiene la siguiente H…</t>
  </si>
  <si>
    <t>Ber-</t>
  </si>
  <si>
    <t>…as con _El coronel Gaucháis, condenado á muerte en el tribunal de sistoriales. Por la tarde hubo corridas de novillos, y por la no Poitiers por haber sido cómplice en 182 a con el general Ber- che st encendieron las barricas según costumbre en las principa ton, apeló de esta sentencia, y el tribunal'supremo de Casación les festividades, con danzas al sori de tamboril, no dejando de acaba de quitarle toda esperanza confirmando la sentencia de tocar…</t>
  </si>
  <si>
    <t>Berapor, Francisco</t>
  </si>
  <si>
    <t>Francisco Berapor</t>
  </si>
  <si>
    <t>…laida Heri D. Josef María de Lafuente: para otra de la colegial de Bribiesca, tier, Pravaz, Dulac y Descampa, por el cura Mr. Monnet, y arzobispado de Burgos, por fallecimiento de D. Francisco Berapor el arcipreste Air. Duret, quien tiene esta curación por tan- za , á D. Juan Fernandez Soto: para otra de la catedral de Ca prodigiosa como comprobada. lahorra, por promoción de D. Mafias Antonio Gómez, á Don — En toda la Francia se han abierto suscripciones á…</t>
  </si>
  <si>
    <t>Beréá, Bartolomé</t>
  </si>
  <si>
    <t>Bartolomé Beréá</t>
  </si>
  <si>
    <t>…regimiento 4a.0* áe línea: 3 compañías del 5.° grado de teniente, de idem : sargentos primeros D. Josef María de artillería de á pie, y un destacamento de 25 zapadores. Sueldi».y D. Bartolomé Beréá, f Se i'óhtinúará. ) Comandante de la plaza, el .que lo es de batallón Mr.Tomas. Seu de l/rgc¡.~"; batallón dfcl regimiento 19.® ligero , y la ' Xténdrendo el Rey nuestro Señor á la avanzada edad dei compañía ro (Stl^i^ dé artillería de a píe. Exornó. Sr. D.…</t>
  </si>
  <si>
    <t>Berengillo, Alejandró</t>
  </si>
  <si>
    <t>Alejandró Berengillo</t>
  </si>
  <si>
    <t>…a acción. Y nado, administrador de correos de Guadarrama; D. Antonio sin otra cosa mande V. al que lo estima y B. S. M. J. J. M.” Ldpez, dependiente del resguardo de esta capital; D. Alejandró Berengillo, aforador cesante de puertas de la propia, y D. Fran Madrid a/ dt Abril. cisco Moralejo, fiel registrador de Sisas de la puerta de la Vega SS. MM. y AA. siguen en el Real sitio de Aranjuez sin la por esta villa, se presentarán por sí ó por medio de apoderados…</t>
  </si>
  <si>
    <t>Berga, Francisco de Paula</t>
  </si>
  <si>
    <t>Francisco de Paula Berga</t>
  </si>
  <si>
    <t>…u constante adhesión á la dinastía de de la misma; y para dos plazas de alcaldes del crimen del pro los Borbones. La fachada de la casa alojamiento del Excmo. Señor pio tribunal á D. Francisco de Paula Berga y D. Mariano Her vizconde de Re i set, ofrecía un templete, cuya cornisa formaba rero Cerudo. un hermoso cuadro, figurando la coronación de Carlos x, per También se ha servido S. M. nombrar para la vara de a leal-</t>
  </si>
  <si>
    <t>Bergadó, Félix</t>
  </si>
  <si>
    <t>Félix Bergadó</t>
  </si>
  <si>
    <t>…erry para la Flor de Lis: pagó en Hay en Madrid muchos ilustres emigrados que se acuerdan 16 dé Mayo de 1817 3$ rs. con enternecimiento del beneficio que debieron á los padres mer D. Félix Bergadó para la Flor de Lis: pagó rs. en 10 de cenarios, una de las comunidades inas fieles y amantes del Rey Octubre de 1815. nuestro Señor de cuantas hay en América, y que se regocijarán Se previene de orden de S. M, que el término señalado en el de ver ¡publicado…</t>
  </si>
  <si>
    <t>Berlanga, Manuel Rodríguez de</t>
  </si>
  <si>
    <t>Manuel Rodríguez de Berlanga</t>
  </si>
  <si>
    <t>…........... D. Benito de la, Piedra. Scvtltin»*» ■.»».»»•...•« &lt; .... «•••&gt;■• ......, i. Canarias...................... - D. Josef María Herrera. Ceuta............................ D. Manuel Rodríguez de Berlanga. Barcelona. í tsv vn................................ 0* Cmdad Real.............. En la Intendencia.' • :':c Idem á pesos fuertes........,^.,..,................... . of beneficie. Córdoba....................... En la Intendencia. ‘ Vales comunes.Setiembre...,.…</t>
  </si>
  <si>
    <t>Bermejo, Antonio García</t>
  </si>
  <si>
    <t>Antonio García Bermejo</t>
  </si>
  <si>
    <t>10</t>
  </si>
  <si>
    <t>…miento de Madrid, ett (Tarragona..... ...... 14Ó0 . 1050 ¿00 la Real iglesia de S. Isidro el dia 17 de Noviembre de 1824, ' Barcelona...... ...... 1500 1090 640 dijo el licenciado D. Antonio García Bermejo, del Consejo de 1 Cádiz.............. ...... 200 140 100 S. M., su capellán de honor y predicador de número &amp;c- Se hizo j Málaga................. i3o 1 20 80 una edición suntuosa de esta oración fúnebre, con su traducción Gibraltar á..... ' Alicante........ 7…</t>
  </si>
  <si>
    <t>Bermu, Juan Agustin Cean</t>
  </si>
  <si>
    <t>Juan Agustin Cean Bermu</t>
  </si>
  <si>
    <t>Gaceta de Madrid n.º 113</t>
  </si>
  <si>
    <t>…a una. la Dirección general de Rentas, se realizarán en seguida lasána- _ Diccionario histórico de los ¡lustres profesores de las bellas genaciones. artes en España, compuesto por D. Juan Agustin Cean Bermu_F.n la ciudad del Puerto de Santa María se enagenan y sacan á dez, individuo de varias academias; aprobado y publicado por pública subasta por la Real Hacienda dos casas, una en la calle la Academia de S. Fernando. Consta de seis tomos en 8-°, y de Cielos, nú…</t>
  </si>
  <si>
    <t>Bermudez, Ambrosio</t>
  </si>
  <si>
    <t>Ambrosio Bermudez</t>
  </si>
  <si>
    <t>…odo trance con fortaleza y constancia misma , y-fallecimiento de D. Manuel Salas y D. Antonio Ló los derechos soberanos del Rey nuestro Señor. Después de ha pez, á D. Julián Royo, D. Ambrosio Bermudez y D. Francis berles inculcado estos principios, terminó de este modo su dis co García de la Fuente: para una ración ó comensalía, bajo la curso. invocación de Sta. Tecla y S. Fructuoso , vacante en la iglesia ..Voluntarios Realistas de Sevilla: la patria lo espera asi, y…</t>
  </si>
  <si>
    <t>Bermudez, Benito</t>
  </si>
  <si>
    <t>Benito Bermudez</t>
  </si>
  <si>
    <t>…, ni-el Rey, ni la patria tenga que ronel al capitán D. Juan Bautista Brodctt: el de capiran al ayu residenciaros. Si asi lo hacéis habréis cumplido, y-si no, viviréis dante mayor D. Benito Bermudez: el de teniente al alférez Don con ignominia. Martin Palomino; y el de alféreces al Cadete D. Domingo Orue Este acto finalizó con salvas é infinitos vivas. Por la tarde y sargento primero Antonio Frondoso.hubo bailes públicos al estilo del pais y corrida de n…</t>
  </si>
  <si>
    <t>Bermudez, Dionisio Castaño y</t>
  </si>
  <si>
    <t>Dionisio Castaño y Bermudez</t>
  </si>
  <si>
    <t>…rid 28 de Enero. segunda casa , que lo ejecutaron á pie. Por resolución, á consulta de la cámara, se ha servido S. M. Entraron SS. MM. y AA. en la pieza de los molinos, y elegir á D. Dionisio Castaño y Bermudez, cura párroco de puestos en movimiento cuatro asientos de este, vieron pasar por S. Salvador de esta corte, para la iglesia y obispado de Gerona, los cilindros rieles de plata para monedas de á real de á ocho, vacante por fallecimiento del R. D. Juan Miguel P…</t>
  </si>
  <si>
    <t>Bermudez, Francisco de Zea</t>
  </si>
  <si>
    <t>Francisco de Zea Bermudez</t>
  </si>
  <si>
    <t>…do y lo co Lóndres íq de Diciembre. municareis á quien corresponda para su cumplimiento. Palacio La explosión de la máquina de vapor de Mrs. Hyde v com 31 de Diciembre de 18 24.=A D. Francisco de Zea Bermudez. pañía, en Manchester, ha sido tan violenta, que todas las casas de la calle mayor se han estremecido, y aquellas mas cercanas alReal orden disponiendo que por ahora se admitan libres de dere lugar de la explosión manifiestan ya varias grietas. Esta máquina c…</t>
  </si>
  <si>
    <t>…adelantamiento de la juventud, obra adoptada en el nuevo plan eximido por S. M. en 27 de Marzo de 1824. r de estudios, un tomo «o 8.®: se hallará en la librería de la viuda Excmo. Sr. D. Francisco de Zea Bermudez por la Gran Cruz de Barco Lope2. SUPLEMENTO</t>
  </si>
  <si>
    <t>…ia comisión, es evidente que esta ticia de todos. Está rubricado de la Real mano. En Aranjuez á 6 doctrina no se ha mirado en su verdadera acepción. En efecto, de Mayo de 1825.= A D. Francisco de Zea Bermudez.” cuantos han leído el interrogatorio, ó han examinado la cuestión, deben haberse convencido de que la iglesia católica no ofrece al NOTICIAS EXTRANGERAS. penitente mas que una absolución condicional. •RUSIA. ,, Ahora bien , léase la fórmula de absolución que…</t>
  </si>
  <si>
    <t>…rio de 18 de Marzo, y al mismo tiempo con res «obre la de aceite; y por Real orden de y de Enero de este añ&lt;V pecto á las cuarentenas del modo siguiente: comunicada, por el Excmo. Sr. D. Francisco de Zea Bermudez,’ Los procedentes de Vizcaya y Asturias cinco dias. tecretario de Estado, la piedad de S. M. tuvo á bien conceder Los de los puertos de España al mediterráneo, principiando estos arbitrios á la obra pin, con cuyo auxilio ha logrado sub desde Tarifa, y los de…</t>
  </si>
  <si>
    <t>…o mas contraria á los nova El Rey nuestro Señor, por su Real decreto de *4 del cor dores, cuanto los ataques que tendrán que sostener serán auxilia riente, ha véhido en exonerar á D. Francisco de Zea Bermudez dos por el descontento que han excitado en toda la América. dél cargo de su primer Secretario de Estado y del Despacho, y Méjico está ya entregado á la anarquía y á todo género de des nombrar para qué lo'sirva en propiedad’al Duque del Infantado. órdenes. Cua…</t>
  </si>
  <si>
    <t>Bermudez, Francisco.de Zea</t>
  </si>
  <si>
    <t>Francisco.de Zea Bermudez</t>
  </si>
  <si>
    <t>…discusión sobre ja segunda lectura del bilí relati comunicareis á quien corresponda para su cumplimiento. Pala vo á la asociación católica de Irlanda. cio 18 de Marzo de 18 2 5.=A D. Francisco.de Zea Bermudez, El conde de Liverpool pronunció un discurso Oh que repro NOTICIAS EXTRAÑGÉRAS, dujo casi palabra por palabra todas las imputaciones con:caí los católicos, que oyó .4 Cámara de los Comunes de boca del ■Mi ITALIA. nistro del Interior. . Náevles ai de Febrero.…</t>
  </si>
  <si>
    <t>Bermudez, Salvador de Zea</t>
  </si>
  <si>
    <t>Salvador de Zea Bermudez</t>
  </si>
  <si>
    <t>…2) rs. tenían armas ningunas. Dejáronlos por el momento tranquilos, D. Juan Nepomúceno de Vial, idem, idem, idem. y como el ejército Real se retiró al valle de Jauja, los traslada D. Salvador de Zea Bermudez para usar la cruz de oficial de ron por la noche ál parque de artillería y á un ponton de puerto la Legión de Honor idem, idem. de Luzon. D. Josef Joaquin de Iriberry para la Flor de Lis: pagó en Hay en Madrid muchos ilustres emigrados que se acuerdan 16 dé M…</t>
  </si>
  <si>
    <t>Bermudez, Zea</t>
  </si>
  <si>
    <t>Zea Bermudez</t>
  </si>
  <si>
    <t>…li Hermana, los ministros y consejeros de Estado, los embajado miento. Palacio a ff de Marzo de 1815.=A D. Francisco de res extrangeros con sus esposas, el príncipe de Mekelburgo, conde Zea Bermudez, de Appony, el príncipe de Soragna, caballerizo mayor de S. M. la Archiduquesa de Austria Duquesa de Parma, enviado única Satisfecho del amor y constante lealtad que aun en las cir mente también pqra.dar el pésame y felicitar i nuestro Mo cunstancias mas crít…</t>
  </si>
  <si>
    <t>Bernadotte</t>
  </si>
  <si>
    <t>Gaceta de Madrid n.º 120</t>
  </si>
  <si>
    <t>…con vuestro nombre la Historia ,,Después de referir por menor las circunstancias que dieron de Napoleón y de su grande ejército en el año de 1812; historia lugar á la elección del mariscal Bernadotte para el trono de Sue que he leido.con el ínteres que inspiran tan grandiosos aconte cia, volvéis á vuestro papel de censor político, criticando su con cimientos , que abrazan unas acciones de guerra tan gloriosas có ducta y procurando empañar sus hechos. Pret…</t>
  </si>
  <si>
    <t>Bernardo</t>
  </si>
  <si>
    <t>Gaceta de Madrid n.º 52</t>
  </si>
  <si>
    <t>208</t>
  </si>
  <si>
    <t>…en suscrito. Con 18. D. Pedro Fernandez de Velasco, Juan Sebastian del Ca tiene este tonto los importíintevartículos:de (órgano del), no, Fr. Melchor Cano, el P. Alfonso Salmerón, D. Bernardo idem (enfermedades del), ojo, ojos (enfermedades de los), o-ewradeValhuena y D. Felipe Gil de Taboada. eion, operador, opio, orgánicas (enfermedades), organización, 6rCada cuaderno de seis retratos con el epítome de str vida ganol ¡ecciones físicas de lo»), o…</t>
  </si>
  <si>
    <t>Bernedo, Domingo</t>
  </si>
  <si>
    <t>Domingo Bernedo</t>
  </si>
  <si>
    <t>…uña, que tratará, dianato de tabla ó mensa, dignidad regular de la iglesia catedral según dice, de agricultura, comercio, ciencias, artes é indus de Pamplona, por fallecimiento de D. Domingo Bernedo, á tria. Los editores se proponen recorrer este vasto campo; v si lo D. Juan Angel Muguiro: para la dignidad de prior de la iglesia hacen, como es de desear, es bien manifiesta la utilidad que catedral de Guadix, por promoción de D. Andrés de Anaya y pueden d…</t>
  </si>
  <si>
    <t>Béroardinodelbarguengoitia</t>
  </si>
  <si>
    <t>…... •■«•••••»•«»••»•)* Badajoz........................ D.Josef Chico. í , ,1 *5 17* 00 Barcelona................... D. Mariano Figueras y Pou. 00 . Bilbao......................... D. Béroardinodelbarguengoitia. Genova.,..,............................................................ 00 Burgos........................ En la Intendencia. ......... ......................................................... .. 1 á i¿ pérdida, Cádiz........................... D. Benito de…</t>
  </si>
  <si>
    <t>Berque</t>
  </si>
  <si>
    <t>…iera costado la vida este desaire. Bien que esta respuesta no se la reflexión de nuestros mejicanos. Por decontado vemos en ellas atrevió á darla sino por el ayudante de campo del general Berque ha cesado enteramente aquel frenesí de perseguir á los espa mudez, pues de haberla dado personalmente le hubiéramos retor ñoles. nado nuestro agradecimiento como va dicho. La destrucción y aniquilamiento de las manufacturas, fomen A los 15 dias mandó que nos…</t>
  </si>
  <si>
    <t>Berrueta, Francisco Javier</t>
  </si>
  <si>
    <t>Francisco Javier Berrueta</t>
  </si>
  <si>
    <t>…deavellano: Valencia............................ 4 á ¿ ídem. para una ración de Ja santa iglesia metropolitana de. Santiago, Barcelona á rs. vn........... 00 vacante por muerte de D. Francisco Javier Berrueta, á D. Bar Idem á pesos fuertes...... 4 idem.tolomé Lazcano: para otras dos de la iglesia colegial de Bayona, Vales comunes Setiembre. 13 valor. en el obispado de Tuy, por muerte de D. Josef Manuel Vidal y No consolidados.......... 9 idem; ’ D&gt; Lorenzo Piñeiro…</t>
  </si>
  <si>
    <t>Bertrana, Juan</t>
  </si>
  <si>
    <t>Juan Bertrana</t>
  </si>
  <si>
    <t>…Tundo. Doña Juana María Francés, á cuyo patro- . y D. Antonio PradelJ, á D. Isidro Sostres, D. Buenaventura nato pasivo y obtención de una deellas fueron llamados por di-, Cases y D. Juan Bertrana: para la canongía doctoral jle la igle cha* fundadora, acudirán hasta el dia $1 de Agosto próximo al sia de Barcelona , vacante por fallecimiento de D. Ramón Igna patrono activo de ellas, que lo es actualmente D. Hipólito de. cio Sans y de Rius , á D. Bartolo…</t>
  </si>
  <si>
    <t>Bessiercs, Jorge</t>
  </si>
  <si>
    <t>Jorge Bessiercs</t>
  </si>
  <si>
    <t>…demas ¡ «Los-movimientos de rebelión ocurridos en estos últimos días Sondenados mancomunadamente en las costas del proceso. de parte de algunos espurios españoles á las órdenes de D. Jorge Bessiercs , han hecho renovar á esta corporación sus votos de fi NOTICIAS DE ESPAÑA. delidad á nuestro amado Soberano el Sr. D. Fernando v¡r, y el de sostener su augusto Trono y soberanía absoluta hasra con el Etcarot jo de Agosto. último.sactificio de su existencia. E…</t>
  </si>
  <si>
    <t>Bessieres</t>
  </si>
  <si>
    <t>…or, las uti .,(Habiendo recibido una Real orden para que se practiquen lidades, que reportan se encuentran myy bien con las revolucio las mas vivas diligencias para la captura del general Bessieres, el nes, redoblan al presente sus esfuerzos para introducir la des coronel D. Francisco Barros, el comandante D. ValerioGomez, unión entre los españoles, precipitándolos por este medio en un los tenientes D. Josef Velasco y D. Simón Torres, el ayudante abismo…</t>
  </si>
  <si>
    <t>Bessieres, Jorge</t>
  </si>
  <si>
    <t>Jorge Bessieres</t>
  </si>
  <si>
    <t>Gaceta de Madrid n.º 62</t>
  </si>
  <si>
    <t>…e Hacienda, sobre descuento de sueldos á los empleados que dación de los recibos de dinero, víveres y efectos entregados al se mencionan. mariscal de campo de los Reales ejércitos D. Jorge Bessieres ó Habiendo dado cuenta al Rey nuestro Señor de lo que V. E. sus encargados, para la manutención y equipo de las tropas de te sirve decirme en su oficio de 31 de Marzo último, insertando su división; y por consiguiente en el caso de principiar á practi Jo que…</t>
  </si>
  <si>
    <t>…Francisco de Zea Bermudez. • los unos administrando bien y prontamente la justicia, y gober nando los pueblos en paz y quietud, y los otros respetando y Otro declarando traidor á D. Jorge Bessieres, y ¡as pen ’S^que, obedeciendo á las autoridades constituidas por S. M. que ejercendeben imponerse á él, á sus cómplices y auxiliadores cualesquie la jurisdicción en su Real nombre; y con bastante sentimiento ra, aun indirectas, excitando la actividad' de las…</t>
  </si>
  <si>
    <t>…as, que consiste en de Torrubia, perteneciente á aquella jurisdicción, en que le dice cauterizar los granos con el nitrate de plata , descubrimiento del que acababa de presentarse D. Jorge Bessieres, y que le habia pa -mayor interes para la: facultad y para la humanidad, y del que sado un oficio firmado por D. Francisco Barros, por indisposi se sirven con el mas feliz éxito en los Estados-Unidos y las An ción dél "propio Bessieres, manifestándole que hab…</t>
  </si>
  <si>
    <t>Gaceta de Madrid n.º 109</t>
  </si>
  <si>
    <t>…u' áugft’Sto Amo: se Té-esfera el ’iy ■$&gt;: el 18. demostraciones de su Real munificencia. : , . . SS. MM. irán á establecerse al pajáció'dé Lachsenburgo desde ,,Tal es entre otros D. Jorge Bessieres y su rebelión. Este es donde se trasladarán según se presume á Schlosshof, sobre las candaloso atentado no podia menos de excitar el horror .y la in fronteras de la Hungría, y desde aquí á Presburgo, donde se vedignación de toda la Nación; y si algunos pocos…</t>
  </si>
  <si>
    <t>Betéranó, Felipe</t>
  </si>
  <si>
    <t>Felipe Betéranó</t>
  </si>
  <si>
    <t>…em ídem. ■ de cuya mano1 recibieron lós doctores no presbíteros, y mas de ' ’ D. Josef García-, Ídem de idem ídem. 320 jóvenes la sagrada Eucaristía’¿¿ó'tal devoción que edificó a D. Felipe Betéranó, ídem de idém.ídem. : cuántos presenciaron este acto religioso. Nadie lo vio sin con-' D. Josef Gómez, idem de ídem ideni. ' moverse, y ninguno oye hablar de él,sin presagiar los sazonados D. Vicente Julia, músico de ídem ídem. ' y copiosos frutos que han de…</t>
  </si>
  <si>
    <t>BfrroeFftANCIA, Manuel</t>
  </si>
  <si>
    <t>Manuel BfrroeFftANCIA</t>
  </si>
  <si>
    <t>Gaceta de Madrid n.º 151</t>
  </si>
  <si>
    <t>…órdenes. banco: aquel asegura que el de Inglaterra no ha llegado todavía al punto de perfección que el de Francia. Madrid 14 de Diciembre. El capitán de fragata de la Real armada D. Manuel BfrroeFftANCIA. ta, pocos dias antes de morir, cedió á favor del Real Erario un París 2 de Diciembre.. crédito liquidado de 159438 rs. y 21 mrs. de vn.; y habiéndose Los periódicos de la oposición se esfuerzan en comparar la dignado S. M. admitirlo, ha mandado se publique e…</t>
  </si>
  <si>
    <t>Bguiluz, Tiburcio de</t>
  </si>
  <si>
    <t>Tiburcio de Bguiluz</t>
  </si>
  <si>
    <t>…a, concerniente al restablecimiento de la paz en de lo mas notable y público de la aciaga época del gobierno reír aquellos dominios. (Núm. 18,) volucionario de España: escrito por D. Tiburcio de Bguiluz. Se Real orden concediendo exención en las quintas á los novi hallará en las librerías de Collado, Quirós, Barco y Rodríguez, cios de las órdenes religiosas. (Núm. 21.) .á 8 reales. ... : Otra sobre los derechos que ha de pagar el azúcar y car Lecciones práct…</t>
  </si>
  <si>
    <t>Bi-, Francisco</t>
  </si>
  <si>
    <t>Francisco Bi-</t>
  </si>
  <si>
    <t>…s. .el arcedianato de Belchite,, dignidad de la Sta. iglesia metropoli 8.° Igual ajuste se ejecutará en las provincias por el tiempo tana de Zaragoza, vacante por fallecimiento de D. Francisco Bi- que en cada una de ellas hayan residido las viudas y huérfanos ruete, á D. Toinas de F.Scuer: para una ración patrimonial de la por sus traslaciones de residencia; y con igual remisión á la co -iglesia catedral de Tarazona, vacante por promoción de D. Jo- mis…</t>
  </si>
  <si>
    <t>BIA, Narciso Puig.de la BellaCAMBIOS BEL</t>
  </si>
  <si>
    <t>Narciso Puig.de la BellaCAMBIOS BEL BIA</t>
  </si>
  <si>
    <t>…corte y números respectivos misma colegial, vacante por promoción de D. Jósef Caílis á ca que marque cada aviso acudan á recoger su certificación. nongía de la catedral de Vich, á D. Narciso Puig.de la BellaCAMBIOS BEL BIA 20. Casa; y para un beneficio de la iglesia catedral de Lérida, vacan te por fallecimiento de D. Manuel Blavia , á D. Pedro Gassol. Londres............................. 37*Asimismo se ha servido S. M. nombrar á consulta de dicho París.........................…</t>
  </si>
  <si>
    <t>Biga, Santiago</t>
  </si>
  <si>
    <t>Santiago Biga</t>
  </si>
  <si>
    <t>…onside su católico Monarca, y un lobo rapaz de su rebaño si tales sen raciones que á las demas potencias amigas. timientos y conducta no hubiesen sido el diario pan de su ali __El Sr. Santiago Biga, caballero de la Orden Militar, habien mento. Bien probadas amarguras, y bien sufridos padecimientos,- do conseguido el total conocimiento de la aplicación metálica, si habían de compensarse, como se han compensado, con la inventada por el doctor Francisco Gr…</t>
  </si>
  <si>
    <t>Billict</t>
  </si>
  <si>
    <t>Gaceta de Madrid n.º 94</t>
  </si>
  <si>
    <t>…aén , por robo, Luis Jiun Pedro Revel, de edad de 21 años , ha abjurado sus er-* en despoblado; el primero y el segundo á diez años de presidios, lores en Chambery á presencia del abad Billict, canónigo de la y el tercero á ocho en los de Africa; cuyas sentencias han sido catedral, nombrado al efecto por el Arzobispo. Tuvo por padri todas aprobadas por el Capitán general de la provincia. nos al conde de Anderane, gobernador de Savoya y á su esposa.…</t>
  </si>
  <si>
    <t>Binijurado, Juan</t>
  </si>
  <si>
    <t>Juan Binijurado</t>
  </si>
  <si>
    <t>…, gonés, á D. Miguel lisplugues; y para una pabordía de la iglesia debeis corresponder cumpliendo con las obligaciones que habéis _Satpdraí,fje Mallorca , vacante por promoción de D. Juan Binijurado: y en cualquier imprevisto acaso, con el valor, hijo.de molis á una canongía de la misma, á D. Sebastian Mastre. vuestros nobles pechos, defenderéis con vuestras vidas la santa Religión, los derechos y vida de nuestro augusto Soberano; y . ¡El Gapitf n genera…</t>
  </si>
  <si>
    <t>Biondi</t>
  </si>
  <si>
    <t>Gaceta de Madrid n.º 146</t>
  </si>
  <si>
    <t>…ará en Viena. El Príncipe de Metternich no volverá sino hasta la misma época, ó pocos dias Ñápales 12 de Noviembre. • antes que el Emperador. Las excavaciones que ha emprendido el conde Biondi sobre el _Los periódicos alemanes refieren el hecho siguiente: terreno de laántigiia ciudad Tusculana producen resultados, muy „ Cuando el Rey de Eaviera entregó á su hijo mayor el sello 'satisfactorios. Ya se han descubierto muchas calles, y un pórti de Prín…</t>
  </si>
  <si>
    <t>Birkbech</t>
  </si>
  <si>
    <t>…de esta extraña serie de vés de la esponja mojada. Roberts ha hecho últimamente el en preguntas! ¡Se han hecho por ventura en Pekín ó en Nanga- sayo de su aparato á presencia del doctor Birkbech, presidente sacki! ¡Pero no! ha sido en Londres, á 90 leguas de París, en de la sociedad de Artes, y de otras muchas personas científicas, un pueblo donde todos los habitantes sin excepción eran católicos permaneciendo mas de inedia hora en una pequeña sala q…</t>
  </si>
  <si>
    <t>Birkbeck</t>
  </si>
  <si>
    <t>…o dé 1825 contiene un extracto de hasta llegar á este fin.”....................................................... la de Macao con fecha de 19'de Mayo del año anterior, donde *^E1 doctor Birkbeck dió el 29 del pasado su primera lección de se refiere la feliz noticia de la-'restitucion de S. M. á sus impres mecánica , en la que descubrió una máquina inventada por Mr. criptibles deréthos, y las "demostraciones públicas de regocijo Dier, americano, con l…</t>
  </si>
  <si>
    <t>Biron</t>
  </si>
  <si>
    <t>Gaceta de Madrid n.º 29</t>
  </si>
  <si>
    <t>…a comisión, á un mes dé arresto, tanto ducción al español, y ,el retrato de S. S.«E1 Vampiro, novela por las informalidades que fia padecido en la instrucción de este atribuida al lord Biron. Se hallarán á 4 rs. cada uno en la libre expediente que lo instruyó, cuanto por la arbitrariedad de haber ría de Paz. puesto por sí, y sin superior orden, en libertad á los referidos Compendium salmanticense universae theologiae morah s quite sLuis González…</t>
  </si>
  <si>
    <t>…de León xn, y bula de jubileo para el año dei825. Untomo en 8.° berán contener el pormenor de las partidas ó cantidades que han á 3 rs. en rústica.=E1 Vampiro, novela atribuida á lord Biron: de percibir sobre cada artículo del presupuesto (budget) y del to un tomo en 8.° á 4 rs. en rústica. Se hallarán en las librerías de tal ó suma de ellas; debiendo ir firmados por todos Jos individuos Razóla y de Paz. del ayuntamiento y por el apoderado;"y vi…</t>
  </si>
  <si>
    <t>Birumblaá, Angel</t>
  </si>
  <si>
    <t>Angel Birumblaá</t>
  </si>
  <si>
    <t>…de los ra la canongía y tesorería de la iglesia colegial de Covarrulirs, en carmelitas, de las deportaciones de la Guyana, de las descargas el arzobispado de Burgos, por muerte de D. Angel Birumblaá metralla de León, de los ahogados en Nantes, después del ase les , á D. Tomas Torices: para otra canongía de la misma iglesia sinato del Rey y Reina, de Madama Isabel, del joven Rey colegial, por fallecimiento de D. Manuel Marrón, á D. Santia Luis xvrr, los s…</t>
  </si>
  <si>
    <t>Bitstíllói, Juan de Dios</t>
  </si>
  <si>
    <t>Juan de Dios Bitstíllói</t>
  </si>
  <si>
    <t>…media dé la tarde del dia. 30 de Diciembre últi Quinza , grado de capitán,de Ídem: subtenientes D. Josef Antomo el Rey-nuestro Señor, acompañado-de su augusta Esposa nio Aguirre y D. Juan de Dios Bitstíllói, grado" de teniente de S. M. la Reina, , los Sermos. Infantes D.. Carlos María y L)©a idem: sargentos priuneros.D. Fel;x_Hueras yD. Nicolásiplmos, Francisco de Paula, y. las Sermas. Infantas sus Consortes Doña grado de subteniente de idem. . . ’. "• María Fra…</t>
  </si>
  <si>
    <t>Blanca</t>
  </si>
  <si>
    <t>…igual carácter, como que representan la fidelidad á S. M.; agre SS. MM. y de SS. AA. RR.: después se pasó la corte á k sala gándose á esto el haber obtenido indistintamente ambas conde Blanca; y el Rey se puso á jugar con el augusto matrimonio en coraciones varias personas agenas de la profesiou militar. Esta una mesa que estaba preparada bajo de dosel. impropiedad y discordancia han llamado la soberana atención de Luego que el gran mariscal, cond…</t>
  </si>
  <si>
    <t>Blanco, Cirilo Josef</t>
  </si>
  <si>
    <t>Cirilo Josef Blanco</t>
  </si>
  <si>
    <t>…cción de. los de á 200 pesos, también no Consolidados, Religión, viva el Rey, viva la Real Familia, Vivan los Rca- que continuarán hasta el número 1450 ambos inclusive. liitis,=L. D. Cirilo Josef Blanco.” Se advierte al público que el número de vales, de que se ha bla anteriormente que deben entrar en suerte, es exactamente el Madrid 22 de Abril. de los presentados á renovación hasta 13 del corriente, habién SS. MM. y AA. siguen en el Real sitio de Aranjuez…</t>
  </si>
  <si>
    <t>Blanco, Joscf</t>
  </si>
  <si>
    <t>Joscf Blanco</t>
  </si>
  <si>
    <t>…e cazadores de caballería: 8 P. Francisco Sin\on, grado de teniente coronel de ídem: tenien compañías de artillería, una de ellas de á caballo: 2 destacamen tes D. Melchor Bravo y.D. Joscf Blanco, grado de capitan de’ tos de obreros de artillería: 2 compañías del tren: el escuadrón ¡3em: subtenientes D. Juan Domínguez y D. Domingo García 3.0 de idem: 2 compañías de zapadores y inedia de minadores: grado de teniente de idem : sargentos primeros D. .Euí…</t>
  </si>
  <si>
    <t>Blanco, Manuel</t>
  </si>
  <si>
    <t>Manuel Blanco</t>
  </si>
  <si>
    <t>…espondía su sustanciaron, por haberse coJosef Gil Taboada: id. de capitanes á los tenientes D. Domingo metido el delito antes de la instalación de esta comisioh militar. JLagrio y D. Manuel Blanco: el de tenientes á los subtenientes D. Antonio'Guailar y D. Josef Ballester: el de subtenientes Santiago Fernandez, de edad de49años, natural.de S. Julián á los cadetes D. Baltasar Sotolongo yD. Josef Fernandez de Co de las Toresas, en las montañas de Santand…</t>
  </si>
  <si>
    <t>Blanco, Pió Gutiérrez</t>
  </si>
  <si>
    <t>Pió Gutiérrez Blanco</t>
  </si>
  <si>
    <t>…r piloto graduado de teniente de grado de capitán de idem: alféreces D. Mariano Peña, D. Fran fragata, presentó la carta del grande Océano y las de las Antillas y cisco Panlagua , D. Pió Gutiérrez Blanco y D. Josef María Me Seno mejicano, que está delineando para el primer tomo de la co dina , grado de teniente de idem; sargentos primeros D. Antonio lección de viages , donde están marcadas las derrotas y descubri Lucero, D. Vicente García y D. Tomas Mendoza; cadete Don miento…</t>
  </si>
  <si>
    <t>Blanco, Pío Gutiérrez</t>
  </si>
  <si>
    <t>Pío Gutiérrez Blanco</t>
  </si>
  <si>
    <t>…........... 13700 Rafael Armasa, grado de teniente coronel de infantería: tenien Duros ídem....................................................................... 885 te ídem ídem D. Pío Gutiérrez Blanco, grado de capitán de Idem brasileñosde 960 reís......................................... 865 caballería. Húsares de Fernando vil. Capitán, ayudante del comandante NOTICIAS DE ESPAÑA. general de la primera división de infantería, D. Josef Jurado de Zaragoza 4…</t>
  </si>
  <si>
    <t>Blanco, Vicente</t>
  </si>
  <si>
    <t>Vicente Blanco</t>
  </si>
  <si>
    <t>…aris.................................. *S *3En ValladolU... En la de D. Martin de la Torre. Amstcrdam...................... 00 Hamburgo......................... 00 En Salamanca... D. Vicente Blanco. En lato............ D. Josef Pujol y Baffen. Génova...................... ...... do En la Camila..... D. Ramón Calvete. Cádiz................................, * por 100 daña En Santiago...... D. Francisco Rey Romero. Sevilla........................... . i 4…</t>
  </si>
  <si>
    <t>Blaremberg</t>
  </si>
  <si>
    <t>…ediendo á y abertura del museo de Odesa á presencia del gobernador gene descubrir su ley y peso con los respectivos contrastes marcado ral, y de muchas personas de ambos sexos. El Sr. Blaremberg res; verificando las visitas mensuales que las leyes previenen, y regaló una colección de diferentes antigüedades egipcias . griegas las relativas á los mercados y ferias de que ellas tratan, como y romanas, sacadas de su gabinete , para formar la planta de e…</t>
  </si>
  <si>
    <t>Blas</t>
  </si>
  <si>
    <t>…izo gentos rrimefos D. Francisco Capitán, D. Rafael Cabrera, Don católica apostólica romana ,mas por el ejemplo que daban aque Vicente Cuba, D. Di eco Gutiérrez, D. Josef Veíásco, D. Blas llos virtuosos varones que por las palabras. El desinterés, la Platón y Q. Mariano Fuentes, grado de subteniente de ídem. continencia, la humildad y fraternidad &amp;c., todo contribuía á Batallón dé Vitoria." .Subteniente D. Rafael Sago,,.grado da manifestar- qu…</t>
  </si>
  <si>
    <t>Gaceta de Madrid n.º 78</t>
  </si>
  <si>
    <t>…moria sobre los medios de mejorar el clima de Madrid, res bondad, de las infinitas que S. M. se digna dispensar á sus ver tablecer su salubridad, fertilidad &amp;c., por el licenciado D. Blas daderos defensores. Llanos, individuo del Real colegio de médicos de esta corte, y de —La villa de Arjoña, en la provincia de jaén, solemnizó los número en su Real academia médica &amp;c. Esta obrita, que ha dias de S. Fernando con funciones de iglesia, con ilumi…</t>
  </si>
  <si>
    <t>Blavia, Manuel</t>
  </si>
  <si>
    <t>Manuel Blavia</t>
  </si>
  <si>
    <t>…ficación. nongía de la catedral de Vich, á D. Narciso Puig.de la BellaCAMBIOS BEL BIA 20. Casa; y para un beneficio de la iglesia catedral de Lérida, vacan te por fallecimiento de D. Manuel Blavia , á D. Pedro Gassol. Londres............................. 37*Asimismo se ha servido S. M. nombrar á consulta de dicho París................................... Msupremo tribunal para una plaza de alcalde del crimen de la Amsterdatn........................ oo R…</t>
  </si>
  <si>
    <t>Blazquez, Agustín Sánchez</t>
  </si>
  <si>
    <t>Agustín Sánchez Blazquez</t>
  </si>
  <si>
    <t>…presentado auul jp, ver¡fiquett por. sí y canongía unida de la iglesia cátedra! .de Tuy, vacante, por ó por medio ele apoderados ó personas que. feg¡ajín¿qnte los repre muerte de D. Agustín Sánchez Blazquez, á D. Juan Rial y Lou- senten , en la expresada junta, establecida calle .^dp la Salud, es reiro: para una canongía de la iglesia colegial de Toro, obispa- quina ala, de Jacometrezo , núm. a .cuarta, i.* ,r , Créditos liquidados• Ayuntamiento de Barcelona.=EI…</t>
  </si>
  <si>
    <t>Bloomficld</t>
  </si>
  <si>
    <t>…) 23 de Julio. _E] paso de los correos es siempre nuiv activo : en esta última Las mismas canas afirman que Ibrahim-bajá ha matchado so semana han llegado aqui tres, expedidos por lord Bloomficld bre Ñapóles de Romanía con animo de ponerle sitio. desde Petersburgo. Uifo de ello» pasaba solamente á Copenhague, ALEMANIA. y el otro iba á Inglaterra. El ministro de Rusia cerca de nuestra corte ha expedido al mismo tiempo un correo para Petersburgo. Augsbu…</t>
  </si>
  <si>
    <t>Boada, Fernando</t>
  </si>
  <si>
    <t>Fernando Boada</t>
  </si>
  <si>
    <t>…ido apro parte de sus coreligionarios tienen á ios católicos, ha publicado bada por el Excmo. Sr. capitán general. en el Morning-chronicle algunas observaciones dirigidas á probar D. Fernando Boada , teniente indefinido, acusado de ¡r&gt;‘: ini que desde Henriquc vm, fundador de la nueva religión anglica cia, fue absuelto en 3 de Marzo de 182 3, y declarado Ubre de na , la intolerancia se ha ido aumentando en Inglaterra. A este todo cargo, respecto á no re…</t>
  </si>
  <si>
    <t>Bobadilla, Gaspar Fernandez</t>
  </si>
  <si>
    <t>Gaspar Fernandez Bobadilla</t>
  </si>
  <si>
    <t>…acompañándolos diariamente con su augusta , Regimiento de caballería de Cazadores Dragones. Teniente co Esposa y Real Familia á ver los establecimientos públicos de es ronel mayor D. Gaspar Fernandez Bobadilla, coronel efectivo ta capital; ocupando en ello las horas destinadas para su recreo, de este regimiento: capitán D. Patricio Jostf de Hidalgo, grado y para aliviar el peso de los graves negocios inseparables del de teniente coronel de caballería: tenientes D.…</t>
  </si>
  <si>
    <t>Boche</t>
  </si>
  <si>
    <t>…n. De la mis déis que en el mes de Diciembre de 179Ó, cuando ia escuadra ma Real orden lo traslado á VV. SS, para su inteligencia f francesa apareció en la bahía de Bantry , si el general Boche se cumplimiento en la parte que les corresponda. hubiera presentado alli, si el segundo comandante se hubiese re suelto á desembarcar, hubiéramos perdido para siempre la Irlan La de la Regencia del remo de tq de Atril de 1814, que te man^ da. ( / Silencio s s…</t>
  </si>
  <si>
    <t>Bodinier</t>
  </si>
  <si>
    <t>401</t>
  </si>
  <si>
    <t>…iernes siguiente , consumió) 73 habitaciones en fecha del 4 de Mayo úitimo; y al mismo tiempo se ha recibido Chausséc-du-bois-de-l’Ecu , aldea situada en la misma dirección la del doctor Bodinier , uno de sus médicos, confirmando cuanto á cuatro leguas de Beauvais. Hé aquí en un radio de cuatro le dice aquella , y añadiendo que en dos meses que habiau pasado guas y en tres semanas, cinco incendios que han consumido 225 no habia experimentado ninguno d…</t>
  </si>
  <si>
    <t>Bofill, Josef</t>
  </si>
  <si>
    <t>Josef Bofill</t>
  </si>
  <si>
    <t>…razada con el augusto otra canongía de la iglesia colegial de Ullá, diócesis de Gero nombre que profanaba, cae al suelo á la voz del Soberano;1 de na, vacante por fallecimiento de D. Josef Bofill, á D. Pedro suerte que para aniquilarla no ha sido menester mas qite echar Vidal y Peralta: para otra de la misma colegia! , vacante por armas al hombro. Este conjunto de sucesos no tranquiliza sin promoción de D. Ramón de Arcas á la dignidad de la camare emb…</t>
  </si>
  <si>
    <t>Bolívar</t>
  </si>
  <si>
    <t>…de un papel en otro, y el-cual nada tenia de encantador y ca Cádiz 29 de Mayo. paz de alucinar aun á los parciales, ni de distinguirle aun en las mas bajas sociedades. Este era el general Bolívar.*■ Extracto del Correo Mercantil. Apenas nos presentamos cuando nos hizo saber que no tenia NOTICIAS de nueva espaRa. necesidad en su ejército de oficiales, sino de hombres y municio Hemos visto varias cartas de distintas provincias de aquel nes (2). Esta not…</t>
  </si>
  <si>
    <t>…ectos de los pasageros y demas del blar con un sugeto llegado de Lima, que en fines de Febrero tuvo cargamento, concluyó con llevarse un novicio y la lancha. una entrevista con el general Bolívar en aquella capital. El lla __La augusta ceremonia que acaba de celebrarse en Rbeims, tan mado libertador se hallaba en un estado muy débil de salud, la imponente por sí misma, lo ha sido mucho mas por .la piedad cara consumida, y. muy delgado. Las fatigas y p…</t>
  </si>
  <si>
    <t>Bolívar, Francisco María</t>
  </si>
  <si>
    <t>Francisco María Bolívar</t>
  </si>
  <si>
    <t>…er su rival. Sabe que la dama B... es el objeto del cari Ramón María Aráujo y Villarino: para la de Puerto Real á ño del relojero, y rabiosa de zelos solo piensa en vengarse. Ayer D. Francisco María Bolívar: para la de Vegas del Condado á mañana fue á casa de la dama B...., que se hallaba aun en la Ca D. Manuel Scsmllo y Roldan : para la de Santa Cruz de Múdela ma, y pensando que su criada era1 la que entraba, se halló 'con 4 D. Francisco Javier Sánchez Ferrer:…</t>
  </si>
  <si>
    <t>Boltri, Miguel</t>
  </si>
  <si>
    <t>Miguel Boltri</t>
  </si>
  <si>
    <t>…0 de Noviem ca ante el Sr. Cámara Cano, corregidor de Madrid, y juez priva bre 1815 39 rs. al hospital General. tivo de los teatros y cómicos del reino, por la escribanía de Sane, D. Miguel Boltri parala., pagó en 23 de Junio de 1818 39 á decir y exponer lo qué á su derecho convenga en Ja demanda rs. al hospital General. que ha puesto la parte del Exento, ayuntamiento de esta heroica Habiéndose concluido en 11 del.presente mes el término seña villa, so…</t>
  </si>
  <si>
    <t>BoMr, Obispo-de</t>
  </si>
  <si>
    <t>Obispo-de BoMr</t>
  </si>
  <si>
    <t>Gaceta de Madrid n.º 45</t>
  </si>
  <si>
    <t>…se garantías. M.R; Shau apoyó las ob colocándose Monseñor el Delfin á su lado,' y las Princesas en una servaciones de Mr; Littleton. tribuna particular. La ceremonia principió: El Sr. Obispo-de BoMr. Swortlcy manifiesta el placer que ha tenido de oir á Mr. sanzon oficiaba, y el Titular de Hermópolis cjercia sus’ funcio .Littleton, y suplica á su honorable amigo el:diputado Durham nes de primer limosnero cerca de S. M. Trece niños vestidos de no sé incomo…</t>
  </si>
  <si>
    <t>Bononat, Tadeo Rico y</t>
  </si>
  <si>
    <t>Tadeo Rico y Bononat</t>
  </si>
  <si>
    <t>…cuadernos de Varones ilustres. t¡.° ■ D. Juan-de. á D, Juan Antonio Ruano : para .el de letras de Medina del Cam Austria, - Fr. Luis de Granada, Martin de Azpilcüeta, Pedro, po á D. Tadeo Rico y Bononat: para el de Tordesillas á Don Chacón-, .D; Bernardino de Rebolledo y D. Luis.de. Góngo.ra. .0 Francisco Javier García dé Zamora: para el de Lucena a- D. Vi 6¡° - D. Alonso Tostado ,'Luis Vives, D. Diego: Hurtad,qrde¡ cente Girón; Villamandos: para el de Logro…</t>
  </si>
  <si>
    <t>Borban, Josef</t>
  </si>
  <si>
    <t>Josef Borban</t>
  </si>
  <si>
    <t>…e todos ios cie segundo comandante D. Felipe Riberp, teniente coronel mayor rnas pueblos eran párrocos los frailes de S. Francisco;, y como á de ídem: capitán graduado de teniente coronel D. Josef Borban, ellos se debiese la pacificaciou de toda aquella provincia, no ■ comándente supernumerario de ídem: capitanes D. Josef Rufo, querían admitir otro párroco que el raschado, nombre que dan D. Casimiro Carmona, D.'Felipe Sánchez, D. Francisco Paula al hábito fra…</t>
  </si>
  <si>
    <t>Borbon, Luis de</t>
  </si>
  <si>
    <t>Luis de Borbon</t>
  </si>
  <si>
    <t>…e los puntos y doctrinas que oyen explicar por fueron convidadas, entre las cuales se hallaron SS. A A.. RR. el manera queicadá ejercicio puede mirarse como un nuevo triun Infante D. Luis de Borbon, Príncipe de Lúea , con su. augusta fo para los misioneros; y las llagas hechas por los revoluciona esposa, el Príncipe Henrique de Prusia y muchos Cardenales. rio*! iá Religión,-se'van cicatrizando.' *— El Diario de las Dos Sicihas, en su número 10 , anuncia…</t>
  </si>
  <si>
    <t>Borcante, Pedro Alcántara</t>
  </si>
  <si>
    <t>Pedro Alcántara Borcante</t>
  </si>
  <si>
    <t>…vóleda» para otra vacante por fallecí- Manuel Valverde, grado de subteniente dé ídem. Aliento de D. Domingo Ruiz, i D. Simon Bech: para otra va Ingenieros y Zapadores. Subteniente D. Pedro Alcántara Borcante por el de D. Vicente fiuach, á D. Ramón Llóreos: para ges, grado de teniente de ídem: sargento primero D. Mariano otra por el de D. Magín Jobani, á D. Juan Caballé ; y para otra G'oll, grado de subteniente de idem. .</t>
  </si>
  <si>
    <t>Bordó, Josef</t>
  </si>
  <si>
    <t>Josef Bordó</t>
  </si>
  <si>
    <t>…su go Fr. Josef Guerra, para usar la Espuela de Oro, pagó en 6 bierno. de Marzo de 1819 rs. al Hospital general y 2$) al Crédito Madrid ti di Mario. 1 público en 9 del mismo mes. D. Josef Bordó, para usar la Flor de Lis pagó en 20 de El martes 8 del actual se bendijo la bandera del tercer bata Marzo de 1817 $3 rs. al Hospital general. llo» de voluntarios Realistas de esta corte en la iglesia de nues D. Josef de Lara, para idem, ha pagado en 10 de Fe…</t>
  </si>
  <si>
    <t>Bordomar, Manuel</t>
  </si>
  <si>
    <t>Manuel Bordomar</t>
  </si>
  <si>
    <t>…que se ocupa D. Francisco Fernandez Pividlal y D. Agapito Fernandez, gra ban los delineadores. El primer piloto graduado de alférez de na do de teniente de idem: sargento primero D. Manuel Bordomar, vio D. Gaspar Massa manifestó la carta del Archipiélago de grado de alférez de idem. Grecia que acaba de construir, y está grabándose en continuación Escuadrones de cazadores montados. Comandante D. Francis de las dos ya publicadas del Mediterráneo. D. Cleme…</t>
  </si>
  <si>
    <t>Bósarte, Miguel</t>
  </si>
  <si>
    <t>Miguel Bósarte</t>
  </si>
  <si>
    <t>…nador de la colonia, de Paula Piñuela: para la de Casas de Ves á D. Josef Lucas Or lá. Ün” periódico Inglés dice que la vajilla que el duque de Nor- tega : para la de Santillana á D. Miguel Bósarte; y para la de fh'iíilihertand ha llevado á Francia está asegurada por el valor de Montemayor, en Córdoba, á D. Francisco Caballero y Henizo9 libras esterlinas. Las alhajas están valuadas en una suma iiquez. iguai.poco mas ó menos.. Solamente una caja que cont…</t>
  </si>
  <si>
    <t>Bossuet</t>
  </si>
  <si>
    <t>…acrificio de la Misa, para todos los dias y fiestas mas principales del año-, obra recomendable por su método y ANUNCIOS.________________________ contenido, dispuesta por el limo. Sr. Bossuet, Obispo de Alea 11 x. Continúa la venta de las estampas en la Imprenta Real. Sentimientos, afectos y conversión de una alma 4 Dios sobre ¡os Doce vis tai del exterior í interior del Real monasterio de S. Lorenza ■salmos Ly CJI, con reflexiones cristianas jobr…</t>
  </si>
  <si>
    <t>Boter, Josef Segismundo</t>
  </si>
  <si>
    <t>Josef Segismundo Boter</t>
  </si>
  <si>
    <t>…o de Barcelona.=EI mismo.rrEl mismo. =E1 gremio de zapateros de Salamanca.=D. Josef Aiurmendi y con Santa Marina de Cruces, en el arzobispado de Santiago, vacante sortes, de Cádiz—D. Josef Segismundo Boter, de Barcelona.es por muerte de D. Fernando Martínez, á D. Bartolomé Antonio D. Pedro San Martin, de Manila&gt; actualmente en Madrid. = Aguiar: para una canongía de la iglesia colegial de Valpuesta, Varios patrones de barcos de las matrículas de Sanlúcar y del e…</t>
  </si>
  <si>
    <t>Botija, Melchor Sanz</t>
  </si>
  <si>
    <t>Melchor Sanz Botija</t>
  </si>
  <si>
    <t>*tfa Icón, por muerte de D. Melchor Sanz Botija y D. Antonio 18 rg., 2.0 24, 3.* y 4.a cada uno i 16 fj.rrllustracíon de la Brezmas, á D. Estanislao de Laya y Paredes y D. Julián Baillo. inscripción hebrea que se halla en la iglesia del Tránsito de To Asimismo ha sido servido S. M. presentar para el arcediana- ledo, en…</t>
  </si>
  <si>
    <t>Bouinot-, Mauricio</t>
  </si>
  <si>
    <t>Mauricio Bouinot-</t>
  </si>
  <si>
    <t>…so de Real orden prescribiendo el modo de perseguir y evitar el los españoles: quinta edición, corregida y mejorada por su autor contrabando. (Núm. 24 y siguientes.) el presbítero D. Mauricio Bouinot-, ex-cura párrocq^ francés, CAMBIOS DEL DIA 2. maestro de lengua francesa en el Real seminario deNobles de Londres.............................................................. 37. S. Pablo de Valencia. Se vende-en la librería de Barco. Paris..................…</t>
  </si>
  <si>
    <t>Bourmont</t>
  </si>
  <si>
    <t>…para callarlo, cipe Luis de Rohan, el Príncipe reinante de Reuss-Grestz, el porque en semejantes casos no sobran los procedimientos mas ri duque Mateo Montmorency y su esposa, el conde Bourmont con gurosos y prontos que se puedan verificar. otros Generales, y diferentes Pares y Diputados. Ha oficiado de Se han recibido nuevos pormenores de la sedición de Barrack- pontifical el Arzobispo de Aix, asistido del abate Bouger,cape pore. El motivo de no ha…</t>
  </si>
  <si>
    <t>Bóuvet</t>
  </si>
  <si>
    <t>…la réunioii de amibos países, bajo el reinado de un Monarca tancie este negoció con arreglo á las leyes del reino. cuya benevolencia para con sus súbditos de Irlanda es muy co _E1 general Bóuvet, que mandaba én Orleans, murió en Fon— nocida de todos, ¡se trata aún dé agravié SUS infortunios! No tainebleau el 31 de Enero último á consecuencia de uh desafio que hay remedió: el Parlamentó británico va á luchar contra und iroVbCó. El Cúra le negó las ora…</t>
  </si>
  <si>
    <t>Brackman</t>
  </si>
  <si>
    <t>…uial de S. Juan de teresado.” Este precioso papel tiene la fecha del 20 de Abril, y la Piaza, donde ya robaron el ano pasado todas sus lámpara» va tinnado de orden de S. A. por el conde Brackman, director menos una, se halló abierto el sagrario, y robado el copon con general de la distribución de los negocios del interior. todas las sagradas formas que había en él, habiendo quitado _ La funesta costumbre que tienen los habitantes del campo de también…</t>
  </si>
  <si>
    <t>Braulio</t>
  </si>
  <si>
    <t>…os de la legitimidad. Parrondo, D. Juan Jro, D. Felipe Gómez, D. Santiago VeDespués de celebrada una solemne misa por el prior del ca lazquez, D. Josef Adaro, D. Antonio Menendez, D. Braulio bildo, y cantado el Te Dcum, se retiró el ayuntamiento con Ja García, D. Ignacio Alvarez, D. Manuel Rodríguez, D. Pedro misma comitiva. Espina, D Felisiano del Pato. Y los de segunda y tercera otros Es imposible describir el cspectácuto que formaba la plaza j…</t>
  </si>
  <si>
    <t>Bravo, Ignacio Alarza y</t>
  </si>
  <si>
    <t>Ignacio Alarza y Bravo</t>
  </si>
  <si>
    <t>3 ai canonjía» da U mitmfe de D. Bruno Joaquín Eipaderoy D.An- CAintoe ntt ñus tt. dres García Cardefíosa, á D. Ignacio Alarza y Bravo y D. Juan Lóndres. «•«••••••••••••o**** •SlllSIt i*Mkhcll pala li dignidad de chantre dé la iglmia cátedrál dé Sa- Paris.... 15 id. laüianca ; por muerte de D. Lorenzo Sánchez Piúúeia yá D. Juan Amstcrdam. • ItSSSSSSSSSIMSISSVMKM» • ÓO V Santo» Andrea i para la da arcediano de…</t>
  </si>
  <si>
    <t>Bravo, Joaquín Vicente López</t>
  </si>
  <si>
    <t>Joaquín Vicente López Bravo</t>
  </si>
  <si>
    <t>…e Antonio Molinuevo, de Respaldiza (Alava). Don de la iglesia catedral de Jaén, vacante por muerte de p. Grego Francisco de Paula Mayo, de Vinaroz.ccD. Juan Antonio rio Mahamud, á D. Joaquín Vicente López Bravo. Achútegui, de Bilbao.—D. Santos Alvarez Leal, de Valladolid.= Asimismo ha sido servido S. M. presentar para otra cañon D. AntonioDodero, de Barcelona~La compañíaClosas, deBarea de la iglesia catedral de Calahorra, vacante por fallecimiento celona.rrD. Franci…</t>
  </si>
  <si>
    <t>Bravo, Melchor</t>
  </si>
  <si>
    <t>Melchor Bravo</t>
  </si>
  <si>
    <t>…a: el 13.0 y 14.0 de cazadores de caballería: 8 P. Francisco Sin\on, grado de teniente coronel de ídem: tenien compañías de artillería, una de ellas de á caballo: 2 destacamen tes D. Melchor Bravo y.D. Joscf Blanco, grado de capitan de’ tos de obreros de artillería: 2 compañías del tren: el escuadrón ¡3em: subtenientes D. Juan Domínguez y D. Domingo García 3.0 de idem: 2 compañías de zapadores y inedia de minadores: grado de teniente de idem : sargento…</t>
  </si>
  <si>
    <t>Bravo, Nicolás</t>
  </si>
  <si>
    <t>Nicolás Bravo</t>
  </si>
  <si>
    <t>100</t>
  </si>
  <si>
    <t>…ias necesarias. Se mismo ha sucedido con el nombramiento de presidente en Gua suscribe por 12 rs. vn. cada juego en rústica—Respuesta del Papa dalupe .Victoria;, los mas querían i D. Nicolás Bravo; pero se L Pió vi á los Metropolitanos de Maguncia, Tréreris, Colonia.y&gt; intrigó mucho á favor, de aquel, denigrando á este, y se llevó la Saltzburg, sobre las nunciaturas apostólicas, á que van añadidas votación. Bravo y Guerrero están en pugna oculta contra…</t>
  </si>
  <si>
    <t>Bretón, Manuel Perez</t>
  </si>
  <si>
    <t>Manuel Perez Bretón</t>
  </si>
  <si>
    <t>…ayuntamiento tribunal, para la vara de alcalde mayor de la villa de Berga, á y todos los cuerpos de la ciudad, con un crecido numero de con D. Lucas Gutiérrez: para la de Epila á D. Manuel Perez Bretón vidados: á retaguardia iba el batallón armado y uniformado, y Heredia: para la de Riba roja á D. Saturnino Campos: para precedido de los comandantes y planas mayores, cuyo orden 1* de Navarrés á D. Josef Sanz; y para ia de Fedreguer á Doa presentaba el mastie…</t>
  </si>
  <si>
    <t>Brezmes, Antonio</t>
  </si>
  <si>
    <t>Antonio Brezmes</t>
  </si>
  <si>
    <t>…rez ; y para dos racio _Se ha recibido una carta de Tampico fecha el i.° de Agosto, nes de S. Marcelo de la catedral de León, por muerte de Don que dice asi: Melchor Sanz Botija y D. Antonio Brezmes, á D. Félix Alon ,,En esta se disfruta de una tranquilidad inesperada , aunque so Luis y D. Josef Mariano Robleda. el gobierno escasea de numerario, pues apenas puede pagar un Asimismo se ha servido S.M. elegir para la Iglesia y Obis pequeño ejército que tien…</t>
  </si>
  <si>
    <t>Brisac, Cossé</t>
  </si>
  <si>
    <t>Cossé Brisac</t>
  </si>
  <si>
    <t>…ciudad no tinados á las Embajadoras, Damas de la corte, Embajadores y correspondió sino hasta el dia siguiente, para dar tiempo á sus Ministros; haciendo los honores de la mesa el conde Cossé Brisac. habitantes á que se retirasen al campo. En la tarde del 20 ya era — Mr. Tratl ingen, Ministro residente de S. A. R. el gran Du el fuego muy activo de una y otra parte. que deSajonia Weimar, presentó al Rey en audiencia particular —Sabemos, dice un periódico…</t>
  </si>
  <si>
    <t>Brissac, Cossé de</t>
  </si>
  <si>
    <t>Cossé de Brissac</t>
  </si>
  <si>
    <t>…simo para que se digne conceder toda clase sala de. los Guardias una comida de 50 cubiertos, á que asistió de prosperidades al idolatrado Monarca y á su Real Familia, y &amp; E., y «1 conde Cossé de Brissac hizo los honores. que sus dias por siempre sean dias de tranquila paz; á cuyo efec ..También ha sido recibido por S. M. en audiencia pública to la noble oficialidad, en u -&lt;n con el ilustre ayuntamiento, Mr. de ZastrofF, embajador extraordinario del Rey de Pr…</t>
  </si>
  <si>
    <t>Brito</t>
  </si>
  <si>
    <t>…a) de que se refería á __ El barón de Strogonoff, gentilhombre y consejero privado sus mismas esperanzas........ del Emperador de Rusia, ha llegado á París desde Petersburgo. _ El caballero Brito, enviado extraordinario de Pprtugal cerca pueblo„Mede preguntalos Estados-Unidosel Generalhabíasi..creía,mostradoyo queenjatodasmayoríaépocasdelel da la corte de Francia, murió en París el dia 13. , juicio q¡ieadquirió en su primera revolución; y habiéndole r…</t>
  </si>
  <si>
    <t>Brito, Francisco</t>
  </si>
  <si>
    <t>Francisco Brito</t>
  </si>
  <si>
    <t>…la utilidad pública, y Gutiérrez, D. Juan Almiron, D. Francisco Sánchez, D. Cle verán que todos los trabajos ejecutados y para ejecutarse en las mente Fernandez, D. Andrés Castel, D. Francisco Brito, Don lagunas Pontinas son aplicables á las lagunas y pantanos de otros Vicente Saez, D. Josef Lucena , D. Jaime Torres, D. Ensebio países v-porque es preciso confesar que también en otras partes las Salgado, D. Rafael Martínez, D. Felipe Cándano y D. Dionisio…</t>
  </si>
  <si>
    <t>Brodctt, Juan Bautista</t>
  </si>
  <si>
    <t>Juan Bautista Brodctt</t>
  </si>
  <si>
    <t>…encer: ó morir es la.divisa de vuestro prestado ' En ti cuerpo de dragones de América. Grado de tenienté co juramento, para que ni Dios, ni-el Rey, ni la patria tenga que ronel al capitán D. Juan Bautista Brodctt: el de capiran al ayu residenciaros. Si asi lo hacéis habréis cumplido, y-si no, viviréis dante mayor D. Benito Bermudez: el de teniente al alférez Don con ignominia. Martin Palomino; y el de alféreces al Cadete D. Domingo Orue Este acto finalizó con salvas é…</t>
  </si>
  <si>
    <t>Brost, Josef María</t>
  </si>
  <si>
    <t>Josef María Brost</t>
  </si>
  <si>
    <t>536</t>
  </si>
  <si>
    <t>…s armados, _ Los suscriptores al Curso completo de teneduría de libros, ó mo 110 hay ejemplar de que permitiese fusilar á ningún revoluciona do de llevarlos por partida doble, por D. Josef María Brost, rio vencido ó indefenso. Su máxima era: Parcere devictis, et de- acudirán á recoger el cuaderno segundo á las librerías donde se fallare superbos. ¡Qué contraste con su antagonista el carnicero han suscrito. Las muchas ocupaciones con que el autor se ha vis…</t>
  </si>
  <si>
    <t>Brun, Josef</t>
  </si>
  <si>
    <t>Josef Brun</t>
  </si>
  <si>
    <t>…Con González: para una ración de la iglesia parroquial de Cascante, tinúa abierta la suscripción eji el almacén de música de la carrera obispado de Tarazona, por fallecimiento de D. Josef Brun, á de S. Gerónimo, en donde se hallan dé venta todas las canciones D. Matías Garito: para cinco capellanías dé coro de la iglesia publicadas en los trimestres anteriores, á 6'rsi cada una , y un catedral dé Santo Domingo de la Calzada, por muerte de Don creci…</t>
  </si>
  <si>
    <t>Bruna, Salvador Melendez</t>
  </si>
  <si>
    <t>Salvador Melendez Bruna</t>
  </si>
  <si>
    <t>…otros dos vestidos les decretos, para el gobierno militar y político de la plaza de por el mismo estilo, entonase á distancias determinadas, al golpe Tortosa al mariscal de campo D. Salvador Melendez Bruna; y de una grande orquesta, unas letrillas análogas á las circunstan para d de la plaza de Lérida al brigadier D. Luis María Andriam. cias, y al fin de ellas se tiraban desde los balcones infinito nú mero de ejemplares de las mismas, que de antemano se tenían…</t>
  </si>
  <si>
    <t>Bruñe</t>
  </si>
  <si>
    <t>…e se darán los pasos necesarios cerca-dcl Parla tiene á su servicio á Mr. Allard, oficial francés, antiguo ayuda mento para establecer una compañía dé explotación. ■■ de campo del mariscal Bruñe. Según el estado 1 actual de la Iná. —Estos dias ha ocurrido en Lóndrcs una aventura'np menos dia dicen que este radjah da mucho cuidado á los ingleses. trágica que escandalosa. Cierta joven italiana de singular belleza Los hijos y nietos de Feth-Ali-Chah, qu…</t>
  </si>
  <si>
    <t>Bruneti, Juan</t>
  </si>
  <si>
    <t>Juan Bruneti</t>
  </si>
  <si>
    <t>Gaceta de Madrid n.º 25</t>
  </si>
  <si>
    <t>…ue aentenciado á dos años del servicio á 8.roE»tampa de Sta. María Magdalena, copiada de Guido Re de bajeles. Está pendiente de la aprobación del Excmo. Sr. capi ñí, y grabada por D. Juan Bruneti, á 6. jtán general. Otra ídent del mismo Guido Reñí á 4 rt.rsEl apostolado, ■ ■ AVISO». . Colección de 28 estampas, con la Sacra Familia, loa Evangelistas &lt; uz y los Doctore* de la Iglesia t cada estampa á .pzrLa misma co— Por Rni provisión de! Consejo. f«-h»…</t>
  </si>
  <si>
    <t>Bruselas, Benito Perez Alonnal de</t>
  </si>
  <si>
    <t>Benito Perez Alonnal de Bruselas</t>
  </si>
  <si>
    <t>…igual clase. de la iglesia colegial de U j i jar , arzobispado de Granada, por — En un diario bélgico se lee que el proyecto de abrir el ca muerte de D. Francisco Antonio Perez, á D. Benito Perez Alonnal de Bruselas, capaz de navegar por él naves mercantes de 400 talbo. á 500 toneladas, y aun fragatas de guerra cargadas y armadas, Asimismo se ha servido S. M. presentar para una media ra lejos de haberse abandonado se continúa con mucha actividad y ción de la iglesia cate…</t>
  </si>
  <si>
    <t>Bue</t>
  </si>
  <si>
    <t>…s! de vacantes por fallecimiento de D- Antonio: Vilana Jacinto íasproposiciones que se reserva hacerles; le concedan esperezara Lloset y D. Fernando Sánchez, á Dk. Ramón Teijidor, D. Bue el pago de sus.respectivos créditos./Ycnsu consecuencia $?.S.-ha naventura Feliu y D. Benito Tristány: para un beneficio de la: acordadoconvocarycomo se hace . poriel(presentc.,á.lí&gt;4;citaüos &lt; catedral de Lérida, vacante por promoción de D. Manuel Asta acree…</t>
  </si>
  <si>
    <t>Bueñade, Juan</t>
  </si>
  <si>
    <t>Juan Bueñade</t>
  </si>
  <si>
    <t>…n se presentarán por sí ó por otra persona encargada , y en ca mientos mas leales. En sus proclamas al pueblo dice: ,,el mariscal so de haber fallecido , sus herederos, en casa de D. Juan Bueñade campj D. Pió Tristan tiene á sus órdenes mas de hom- vida y Ayala, que vive en esta corte, calle de Bordadores, fren bics , ¡os cuales con mi ejército, salvarán al Perú/’ El Argos de te de la portería de S. Martin, cuarto 2.0 Buenos-Aires trata de ponerlo en…</t>
  </si>
  <si>
    <t>Buenaventura</t>
  </si>
  <si>
    <t>…e.en la ciu cia de D. Josef Angles, y-fallecimiento de D. Mari¡aoo Susanna dad'de Borja Tundo. Doña Juana María Francés, á cuyo patro- . y D. Antonio PradelJ, á D. Isidro Sostres, D. Buenaventura nato pasivo y obtención de una deellas fueron llamados por di-, Cases y D. Juan Bertrana: para la canongía doctoral jle la igle cha* fundadora, acudirán hasta el dia $1 de Agosto próximo al sia de Barcelona , vacante por fallecimiento de D. Ramón Igna patrono…</t>
  </si>
  <si>
    <t>Buisan, Francisco de Paula</t>
  </si>
  <si>
    <t>Francisco de Paula Buisan</t>
  </si>
  <si>
    <t>…iene á todas las clases ‘del ejército; y $« gado: para ¡a de Qrjivá á D. Juan Sa)iagun Vicente: para la de. titula: „Rápida ojeada sobre el modo de escoltar, atacar y de Siruela á D. Francisco de Paula Buisan: para lj» de Alhendin á' fender los convoyes, medios de disminuir sii frecuencia y asegu D. Melchor Cortés y Llamas: para lade IguñaáD. Juan Josef rar sus marchas, con algunas- reflexiones sobre el saqueo, pillage,' Moro de, Elejaveitia: para la de Igea á D.…</t>
  </si>
  <si>
    <t>Bulnes, Juan de Dios</t>
  </si>
  <si>
    <t>Juan de Dios Bulnes</t>
  </si>
  <si>
    <t>…o por este motivo una por una canongía de la iglesia catedral de Oviedo, por muerte de ción considerable de cartas en la administración de correos, su D. Ramón de Llano y Monte, á D. Juan de Dios Bulnes : para director dió parte al Gobierno deViena, y este, valiéndose de una capellanía de número de la catedral de Guadix, por muerte los mismos judíos para descubrir este misterio, llegó por fin á de D. Diego Andrés Padilla, á D. Antonio María Sánchez: pa saber…</t>
  </si>
  <si>
    <t>Burdeos, Duque de</t>
  </si>
  <si>
    <t>Duque de Burdeos</t>
  </si>
  <si>
    <t>…les llega á seis millones. __Hay en Saint-Cloud un monte muy alto que domina el pa Luego es evidente que este tratado se aplica por todos sus lacio de este Real sitio, y el Sermo. Sr. Duque de Burdeos ie ha términos solo á la VeLz Mariana, porque si no se cuenta con los dado el nombre de Monte del Trocadero. Deseando los Infantes cinco millones de su valor, ¡dónde está la aproximación &gt; de Francia irá menudo á pasear á él, se han dado las disposi En cuanto…</t>
  </si>
  <si>
    <t>Burgos, Ramón</t>
  </si>
  <si>
    <t>Ramón Burgos</t>
  </si>
  <si>
    <t>…graznido de las ranas no le coronel D. Vicente Miranda, segundo comandante del batallón dejaron dormir. Con respecto á esto nada se ha mudado, y el ligero de cazadores: capitanes D. Ramón Burgos, D. Julián La— viagero puede aun en el dia refrescarse los labios en la misma carta , D. Manuel Sebastian, D. Francisco Antiga, D. Francisco fuente, á la cual refiriéndose aquel célebre poeta dijo: Costa, D. Josef Carpenter, D. Josef Villaronte, grado de te O…</t>
  </si>
  <si>
    <t>Bustamante, Bernabé</t>
  </si>
  <si>
    <t>Bernabé Bustamante</t>
  </si>
  <si>
    <t>…esultado infalible de toda persecución.” nio de Ochoa: para la del Bonillo á D. Carlos Alonso Arvizu: para la de Coca á D. Mateo Avellan Lozano: para la de Castrof RANCIA. jeriz á D. Bernabé Bustamante: para la de Carbajales á D. Juan París ig de Febrero. -Francisco Siquero: para la de Cogoliudo á D. Antonio Uriszar Se lee en los papeles alemanes que el famoso Odiseo ha deja y Aidaca: para la de Casares y Manilva á D. Josef Agustín Ro do á sus compañeros de…</t>
  </si>
  <si>
    <t>Bustamante, Francisco</t>
  </si>
  <si>
    <t>Francisco Bustamante</t>
  </si>
  <si>
    <t>…as licencia qué su descaro, habían encontrado maña ingeniero general hizo el coronel del Real cuerpo de ingenieros para comer á costa de la cocina Real, se han visto precisada,* á D. Francisco Bustamante, en la actualidad con licencia indefini renunciar este beneficio. , ; da en Carabanchel, quejándose de que las oficinas de Cuenta y „La farmacia de la corte., que costaba al año 2 200 florines, Razón no le abonaban la media paga, según está mandado, sino, 2.o…</t>
  </si>
  <si>
    <t>Bustillos, Ramón</t>
  </si>
  <si>
    <t>Ramón Bustillos</t>
  </si>
  <si>
    <t>…de paz en Biisen , y solo Dios Izquierdo: Guardias marinas D. Josef de Acha, D. Nicolás sabe cuanto aprovechó á sus antiguos hermanos en este ministe Henrüe, D. Francisco Armero, D. Ramón Bustillos , D. Mar rio de paz!.... Habiéndose concluido el tiempo del disfraz, el cos Chicarro , D. Severlno Godali, D. Mariano Goday, D. Ba ex-juez de paz volvió á tomar sus vestidos clericales para ocu silio Sanroman , D. Josef María Ulloa: Secundo piloto D. Juan par…</t>
  </si>
  <si>
    <t>Bustios, Manuel</t>
  </si>
  <si>
    <t>Manuel Bustios</t>
  </si>
  <si>
    <t>…uella ciudad ha exped do un ronel mayor de infantería D. Felipe Ribéro, grado de coronel de decreto para cortar este desorden, y para que llegue á noticia de infantería: tenientes D. Manuel Bustios, D. Fermin Ribero y nuestros marinos se pone á continuación traducido literalmente. D. Celestino Perez, grado de capitán de idem. subtenientes Don „En conformidad de una resolución del Senado y de la junta Diego Gutiérrez y D. Josef María Velasco, grado de te…</t>
  </si>
  <si>
    <t>Bustos', Josef Martínez de</t>
  </si>
  <si>
    <t>Josef Martínez de Bustos'</t>
  </si>
  <si>
    <t>…a heroica cen particular atención los siguientes. villa, ha señalado para junta de los acreedores á la testamenta En la villa de Quintanar de la Orden confesaron y comulga ría del señor D. Josef Martínez de Bustos', del Cornejo que fue ron durante la misa solemne con sermón , y despUes de la comu de S. M. en el supremo de Hacienda, el domingo 10 del próximo nión del celebrante, todos los individuos del .ayuntamiento, co mes de Julia á las nueve de-su mañana en la posada…</t>
  </si>
  <si>
    <t>Byron</t>
  </si>
  <si>
    <t>…s. Total 97 naves de guerra grandes y pequeñas. Se paciones. Pasadas 14 meses de esclavitud, un ingles, compañero están construyendo ademas en el astillero Real un navio de lí- de lord Byron, rescató á la pobre turca, y confio su edueac on á nea, una fragata, una coibeta y un bergantín. una señora italiana, muger de un médico que se ¡rabia estableci y do en Atenas; pero no pudiendo estos sufrir por mas tiempo el t.-IGL ATERRA. espectáculo de las…</t>
  </si>
  <si>
    <t>C, Francisco de</t>
  </si>
  <si>
    <t>Francisco de C</t>
  </si>
  <si>
    <t>…dicha demanda con sola la audiencia del defensor judicial nom cimiento el cobro de lo* 4&amp; nsr á que estáobligado. brado,.^ sus actuaciones les parará ei perjuicio que baya lugar. D. Francisco de C*4»)l»r. y CaaríUa pj»f* la-Flor de Lis : exen _ Instrucción militas, ó sea Recopilación de penas militares, to por ser la concesión anterior á toda imposición. según: ordenanza y Reales .órdenes; contiene la obligacioni del D. Isidro Barsi para ídem: pagó en…</t>
  </si>
  <si>
    <t>C, Francisco Tadeo de</t>
  </si>
  <si>
    <t>Francisco Tadeo de C</t>
  </si>
  <si>
    <t>…e sea de una persona sario á su cumpIimiento.=Está rubricado de la Real manonEn que profesa opiniones liberales, prueba á ¡o menos que esta ¡nsurPalacio á 16 de Febrero de i8ag.=A D. Francisco Tadeo de C* - reccion es obra délos realistas de Caracas, y que el yugo da Bo lomarde. lívar y sus secuaces les molesta y abruma. (R. F.)</t>
  </si>
  <si>
    <t>C, Josef Alvarez</t>
  </si>
  <si>
    <t>Josef Alvarez C</t>
  </si>
  <si>
    <t>…re en el almacén nuestro Señor presentar para una canongía de la iglesia catedral de música de la carrera de S. Gerónimo, en donde se hallarán de Almería, vacante por promoción de D. Josef Alvarez C.en- venales los números anteriores, y toda dase de música. EN LA IMPRENTA REAL</t>
  </si>
  <si>
    <t>Ca</t>
  </si>
  <si>
    <t>…breseer en la sumaria por no resultarle cargo , en n de Febrero ojos del público, y en un lugar adonde el hombre puedq alcan de 1825: cuya determinación fue aprobada por el Excmo.Sr. Ca zar con la mano, proporciona el fácil manejo, y se da toda la pitán general. ' luz ncccsaria desde el principio hasta el fin del espectáculo sin el D. Ignacio Sol, Doña Josefa Puente, su consorte, Doña mal olor del humo, y sin tener todos los demas inconvenie…</t>
  </si>
  <si>
    <t>Ca, Gregorio de</t>
  </si>
  <si>
    <t>Gregorio de Ca</t>
  </si>
  <si>
    <t>…r 24. Se suscribe solo en Madrid en el estable posturas de Francisco Recio , sus herederos , Sta. iglesia magis cimiento de grabado yestampadode música del profesor Wirmbs, tral y D. Gregorio de Ca!zada.=Una tierra de cuatro fanegas en calle de Hortaleza, núm. 37 , cuarto bajo, casi frente de la Esel camino de Daganzo, dentro de dicho camino á mano izquier cuela-Pia; v en el almacén de música de la Carrera de S. Ge/ • * da, ¡inda tierras de Juan de Dios…</t>
  </si>
  <si>
    <t>Ca-</t>
  </si>
  <si>
    <t>…último, anunciado en Ja gaceta del 26 de dicho mes por tercero dos; mas en realidad, como hay poco dinero, es muy probable y último, para que los acreedores ignorados del difunto D. Ca-; qué estos perezcan, lo que aumenta el descontento., de cientos de simiro Domínguez de la Torre acudan á reclamar sus créditos en familias. Como cada Estado debe mantener sus empleados, y los' el juicio de su testamentaria pendiente en el mismo juzgado; y. me…</t>
  </si>
  <si>
    <t>Caba, Andrés</t>
  </si>
  <si>
    <t>Andrés Caba</t>
  </si>
  <si>
    <t>…, por su ejército: D. Josef Juana Pinilla, Contador general de Valores: ilustración , talentos y conocimientos prácticos en las diversas Don Luis Gargollo, del comercio de Cádiz: D. Andrés Caba carreras y profesiones. En consecuencia, y en virtud de lo quemé llero, del comercio de Madrid: D. Agustín Perales, Intendente propusieron en 16 de Agosto último mis Secretarios del Despa de Marina, secretario, sin voto. Me reservo nombrar los demás cho de Gu…</t>
  </si>
  <si>
    <t>Cabal, Dionisio</t>
  </si>
  <si>
    <t>Dionisio Cabal</t>
  </si>
  <si>
    <t>…ifestado al público el importante descubrimiento accidental D. Gregorio Yañez, grado de teniente coronel: sub del Dr. Civiale, tan honroso para su autor, como consolante tenientes D. Dionisio Cabal y D. Fernando Lasterius , grado de para la humanidad (1); y no queremos privar á nuestros lecto teniente: capitán D. Juan Francisco Almiron , gtado de teniente res de los pormenores siguientes sobre la cura que por la vez ca coronel: subteniente D. josef María Nieto, teniente efecti…</t>
  </si>
  <si>
    <t>Caballé, Juan</t>
  </si>
  <si>
    <t>Juan Caballé</t>
  </si>
  <si>
    <t>…nte D. Pedro Alcántara Borcante por el de D. Vicente fiuach, á D. Ramón Llóreos: para ges, grado de teniente de ídem: sargento primero D. Mariano otra por el de D. Magín Jobani, á D. Juan Caballé ; y para otra G'oll, grado de subteniente de idem. .</t>
  </si>
  <si>
    <t>Caballero, Antonio</t>
  </si>
  <si>
    <t>Antonio Caballero</t>
  </si>
  <si>
    <t>…iones. ,, Yo capellanía á D. Francisco Saenz Heredia: para una media ración no podré divertirme, dijo, mientras vea á tantos infelices der de la catedral de Córdoba, por muerte de D. Antonio Caballero, ramando lágrimas.” Esta acción es tanto mas loable, cuanto este á D. Manuel María Gutiérrez Rabé: para la dignidad de chan joven no ha querido decir su nombre. tre de la iglesia colegial de Baeza , obispado de Jaén , por promo — En las audiencias de los últi…</t>
  </si>
  <si>
    <t>Caballero, Juan Francisco Alonso</t>
  </si>
  <si>
    <t>Juan Francisco Alonso Caballero</t>
  </si>
  <si>
    <t>…............... J4Í á 15 valor. para la vara de alcalde mayor de la ciudad de Palma, en Ma No consolidados.............................................. 13 i á -í ídem. llorca , á D. Juan Francisco Alonso Caballero. Consolidados.................................................... 26$ á 274 ídem. ' Concluye el artículo de las causas de la comisión de Málaga, Intereses de vales............................................. 4 Ídem. Josef Ramón Gómez (alias Alejo), natural d…</t>
  </si>
  <si>
    <t>…viva y buenos almacenes de todo género de víveres, ,de Paredes de Nava á D. Juan Teran: para la de Palma de Sevi no tiene necesidad alguna de comunicarse con los demas hom- lla á D. Juan Francisco Alonso Caballero: para la de Valdecaba-, bies. Tiene consigo á su muger é hijos La caverna es muy espa lleros á D. Felipe Mingojuan: para la de Vega de Valcarce á Don ciosa, y su entrada casi inaccesible, la cual ha hecho él mucho Lucas Navarro: para la de Viilalba de Alcor á…</t>
  </si>
  <si>
    <t>Caballero, Manuel</t>
  </si>
  <si>
    <t>Manuel Caballero</t>
  </si>
  <si>
    <t>…juzgado de la capitanía en Sevilla en la de Caro: en Granada en el convento de Santa general de esta provincia á usar de su derecho en cientos autos Cruz, y en Santiago en casa de D. Manuel Caballero, á 10 rs. que se siguen en el mismo; con apercibimiento que pasado dicho Los suscriptores á la colección general de canciones españolas término sin haberlo verificado les parará el perjuicio que haya y americanas con acompañamiento de piano forte y guitarra,…</t>
  </si>
  <si>
    <t>Caballero, Marques</t>
  </si>
  <si>
    <t>Marques Caballero</t>
  </si>
  <si>
    <t>…Cruz de S Genaro: pagó en 17 de Enero 3500 rí. por ser la con Intereses de vales............................................. 4 á 4Í idem. cesión anterior á la fecha del decreto.. Sr. Marques Caballero, Gran Cruz de la Concepción de Villaviciosa: pagó igual suma en la misma fecha por igual razón. ANUNCIOS. Excmo. Sr. duque de Villahermosa para el uso de la Gran Canción realista titulada: Desenfado de un amante de tu Re Cruz de Cristo: pagó igual cantidad en…</t>
  </si>
  <si>
    <t>Cabañas, Sebastian Vicente</t>
  </si>
  <si>
    <t>Sebastian Vicente Cabañas</t>
  </si>
  <si>
    <t>…o salido de Puerto Cabello una expedición de varios mingo Sánchez Gijon, á D. Josef Ramón Romeral, D. Venan transportes para Panamá con tropas en socorro de Bolivar, se cioGarcía, D. Sebastian Vicente Cabañas, D. Manuel Juan Be dispersaron aquellos de resultas de un recio temporal, y dos de nito Rena y D. josef Ventura de Marcos: para otra del colegio ellos entraron en Santiago de Cuba antes de la salida de esie bu de Saneti Spiritus deja ciudad de Santiago, por f…</t>
  </si>
  <si>
    <t>Cabe.zas, Josef</t>
  </si>
  <si>
    <t>Josef Cabe.zas</t>
  </si>
  <si>
    <t>…18 tomos folio, en pa.cjsco Antonio Navarro de los Paños: para la de. Reliará Don . peí 486 rs., y 684 en pasta. (Jir continuara). ¿Vicente Mico: para la de Callosa de.Ensarriá á D. Josef Cabe.zas; y para la de Castellón del Duque á D. Josef González de la Vega. Por providencia del Sr. Diez de Prado, teniente corregidor Y en atención á los méritos y servicios del teniente coronel de est». villa, se celebra junta general de acreedores y demás in D. Ange…</t>
  </si>
  <si>
    <t>Cabezas, Ramón</t>
  </si>
  <si>
    <t>Ramón Cabezas</t>
  </si>
  <si>
    <t>…ejero de Guerra jubilado D. Martin Fernandez de Horna, teniente coronel mayor de brisares de Fernando vn: capi Navarrete,y su oficial de detall el capitán de fragata D. Alonso tán D. Ramón Cabezas, grado de teniente coronel de caballería: de la Riva. Inmediatamente subieron SS. MM. v AA. á la sala teniente D. Antonio Mur, grado de capitán de ídem: alféreces de la biblioteca donde examinaron los trabajos en que se ocupa D. Francisco Fernandez Pividlal y…</t>
  </si>
  <si>
    <t>Cabezón, Josef Miranda y</t>
  </si>
  <si>
    <t>Josef Miranda y Cabezón</t>
  </si>
  <si>
    <t>Gaceta de Madrid n.º 124</t>
  </si>
  <si>
    <t>…Blanca, de la madre de nuestro Sto. Rey! Los.es al mándo,del mariscal de campo, segundo cabo de la isla de Cu fuerzos de los revolucionarios se estrellarán contra el ultimo ba ba D. Josef Miranda y Cabezón, compuesta de los cuerpos de luarte de la cristiandad. La España se salvará por su ley ci,vii, nominados ligero g.° de Cataluña, 3.?. ídem de Galicia, de por sus clases aristocráticas, por sus instituciones municipales,¡ una brigada de artillería^ y de . las…</t>
  </si>
  <si>
    <t>Cabrera, Rafael</t>
  </si>
  <si>
    <t>Rafael Cabrera</t>
  </si>
  <si>
    <t>…dad, y de aumento Pierola y D.. Fermín Ribero, grado de teniente «fe ídem: sar en su agricultura y artefactos; al tiempo mismo que . se. hizo gentos rrimefos D. Francisco Capitán, D. Rafael Cabrera, Don católica apostólica romana ,mas por el ejemplo que daban aque Vicente Cuba, D. Di eco Gutiérrez, D. Josef Veíásco, D. Blas llos virtuosos varones que por las palabras. El desinterés, la Platón y Q. Mariano Fuentes, grado de subteniente de ídem. continenc…</t>
  </si>
  <si>
    <t>Cabrerizo, Micaela Marti de</t>
  </si>
  <si>
    <t>Micaela Marti de Cabrerizo</t>
  </si>
  <si>
    <t>…rcelana.... D. JuanFranciscoPiterreryD.TomasGaspar. No consolidados............... 12* 413*. Consolidados................. 28 á 29.En Zaragoza.... D. Angel Polo. En Valencia...... Doña Micaela Marti de Cabrerizo. Intereses de vales.............. 4 4 4* ídem. En Murcia........ D. Josef Benedicto. En Málaga....... D. Francisco Martínez Aguilar. En Granada..... D. Juan Gabaldon. En Oviedo.......... D. Francisco García Longoria. ANUNCIOS. En León......... D. Marcos Delga…</t>
  </si>
  <si>
    <t>Cabrero, Pablo</t>
  </si>
  <si>
    <t>Pablo Cabrero</t>
  </si>
  <si>
    <t>…liano de Sajonia y la augusta Hermana ¿ los ocho dias. de la Reina nuestra Señora. __ El Sr. Legracieux, ex-editor responsable del Courrier frotáis, Los dueños del establecimiento D. Pablo Cabrero y Doña lia sido condenado á tres meses de prisión y 20 francos de multa Josefa Martinez con su oficial mayor salieron á recibir á SS. MM. por haber excitado al odio y desprecio del gobierno del Rey en y AA. á la entrada del edificio, pasando al templete, oficina del…</t>
  </si>
  <si>
    <t>Cabriada, Manuel Rodriguez</t>
  </si>
  <si>
    <t>Manuel Rodriguez Cabriada</t>
  </si>
  <si>
    <t>…oras positivas, y el arreglo total de mi diante á que por falta-de ella se ha privado del respectivo medio Real Hacienda, de modo que ni se grave á mis pueblos, ni se fal sueldo á D. Manuel Rodriguez Cabriada y D. Miguel Ramirez; te á llenar las obligaciones de mi Corona , exige jue los Conse sé-ha servido S.- M. resolver que el haber de los .empleados suje jeros que tengo á bien nombrar, escogidos por su lealtad , cono tos á purificación se rehabilita ó cesa desde la fecha de la Rea…</t>
  </si>
  <si>
    <t>Cáceres, Diego de Lora y</t>
  </si>
  <si>
    <t>Diego de Lora y Cáceres</t>
  </si>
  <si>
    <t>…bien á su pesar algunos europeos esSaiz: para la de Santisteban á D. Antonio Sánchez Zarca: para pañoles en aquella capital del Perú, tan célebre antes por su es la de Tenerife á D. Diego de Lora y Cáceres; y para ia de Ve- tupenda opulencia , y reducida hoy á la miseria por el furor re lorado á D. Francisco Benito Perez. volucionario. Al acercarse á ella el ejército del Rey al mando - Asimismo se ha servido nombrar S. M. para una plaza de del leal Canterac pub…</t>
  </si>
  <si>
    <t>Cáceres, Rafael de</t>
  </si>
  <si>
    <t>Rafael de Cáceres</t>
  </si>
  <si>
    <t>176</t>
  </si>
  <si>
    <t>…rial, / disfruta en el dia Ramón del cuerpo humano, ó sea la miológia recopilada y puesta en García.rrOrra tierra mas arriba de la anterior , de tres fanegas; verso castellano por D. Rafael de Cáceres, profesor de medicina la disfruta Rafael Escovar, linda con tierra de Nicolás Martin. y cirugía &amp;c. Se vende á 5 rs. en Madrid en la librería de Calleja. sOtra tierra donde llaman el Alto dei Pozuelo,- de caber trefc _Las tarde/ de la Granja, cuya obra se anu…</t>
  </si>
  <si>
    <t>Cadalso, Josef</t>
  </si>
  <si>
    <t>Josef Cadalso</t>
  </si>
  <si>
    <t>…por su parlé que ANUNCIOS. ' no sean estériles é infructuosas: ;y á quién nías que á vosotros — j . , 1 t interesa que ¡a paz y él sosiego público fio tengan alteración? Obras de D. Josef Cadalso, comandante de escuadrón del re ,,Pueblos comerciantes é industriosos: Contad con el llenó gimiento de Borbon , y caballero del hábito de Santiago: tres to de mis facultades para conseguirlo; pues queádentificado en prin mos en 8.° mayor. Esta nueva edición ,…</t>
  </si>
  <si>
    <t>Cadierno, Josefa Martínez y Manuela</t>
  </si>
  <si>
    <t>Josefa Martínez y Manuela Cadierno</t>
  </si>
  <si>
    <t>…0 rs. anuales. canciones; pero sin que dicho apercibimiento trascienda á su María Catalina Carrera 2 rs. día ríos.- opinión política. Todas estas sentencias han sido aprobadas por Doña Josefa Martínez y Manuela Cadierno 4 rs. idem. el comandante general. Doña Micaela de los Reyes 1880 rs. anuales. Una causa formada contra Blas Arbizu, residente en Sangüe Paula Trijueque 2 rs. diarios. sa , á quien se le formó el correspondiente sumario por la policía Inés Maquibar 4 rs. idem…</t>
  </si>
  <si>
    <t>Cádiz, Nicolás de Lamas y Par</t>
  </si>
  <si>
    <t>Nicolás de Lamas y Par Cádiz</t>
  </si>
  <si>
    <t>…Hamburgo.......................... 00 ción de íá iglesia Catedral de Tiiy, por ascenso de D. Josef Pe- Genova..............................- 00 noucos á canongía de la de Lugo , á D. Nicolás de Lamas y Par Cádiz................. ............... 1 á 1 Jporroo pérd. do: para el arcedianato titular de.Cádiz , por muerte de D&lt; Ma Sevilla............................... i4 idem. nuel Valentín de Nicolás, á D. Manuel García &lt;Valdeavellano: Valencia..........................…</t>
  </si>
  <si>
    <t>Cádiz, Sinforoso</t>
  </si>
  <si>
    <t>Sinforoso Cádiz</t>
  </si>
  <si>
    <t>…0 na á D. Isidro Santiago de las Cuevas: para ladeOrotava ¿Don Hamburgo.......................................................... 00 Manuel Aceituno Dávalos; y para la de Aillon á D. Sinforoso Cádiz.................... ............................................. i á f. Esquiroz y Pagóla. Sevilla................................................................ 1. . Málaga.............................................................. Par. Seal Caja de Amo…</t>
  </si>
  <si>
    <t>Cadolino, Ignacio</t>
  </si>
  <si>
    <t>Ignacio Cadolino</t>
  </si>
  <si>
    <t>…reveses, aquel'a inmobilidad de cante en la iglesia catedral de Cuenca, por fallecimiento de Don derechos, de gracia, de valor, á cuya presencia cede toda oposi Josef Amarillas, á D. Ignacio Cadolino, camarero secreto su ción, yse extinguen todos los resentimientos. Estos Reyes, estos pernumerario del Santo Padre, y su Ablegado Apostólico par» héroes, estas víctimas llevan todos un sello común: saben morir. ja presentación de la birreta cardenalicia con q…</t>
  </si>
  <si>
    <t>Cáelos</t>
  </si>
  <si>
    <t>…rio , teniente coronel mayor: teniente graduado de, capitán Don obras hermosas de este género. Mariano Herreros, capitán efectivo de infantería. Regimiento infantería Real Infante D. Cáelos, primer batallón. NOTICIAS DE ESP AÑA. Comandante D. Pedro Aznar, teniente coronel mayo¡r efectivo: Madrid ty de Enero. capitanes D. Rafael Basave y D. Vicente Ruiz Mcodívil, grado de teniente coronel de infantería:, tenientes P..Juan,Barroso y S. M. se ha se…</t>
  </si>
  <si>
    <t>Caílis, Jósef</t>
  </si>
  <si>
    <t>Jósef Caílis</t>
  </si>
  <si>
    <t>…á, para iglesia catedral, á D. Martin Haras; y para otra canongía de la que los interesados residentes en esta corte y números respectivos misma colegial, vacante por promoción de D. Jósef Caílis á ca que marque cada aviso acudan á recoger su certificación. nongía de la catedral de Vich, á D. Narciso Puig.de la BellaCAMBIOS BEL BIA 20. Casa; y para un beneficio de la iglesia catedral de Lérida, vacan te por fallecimiento de D. Manuel Blavia , á D. Ped…</t>
  </si>
  <si>
    <t>Cajide, Pedro</t>
  </si>
  <si>
    <t>Pedro Cajide</t>
  </si>
  <si>
    <t>…0 rs. anuales. dos los límites de la decencia, empieza ya á modificar su lengua- Josef Carbajal 2 rs. diarios. , ge , sentando que no se ofenderán -los intereses de la Inglaterra, D. Pedro Cajide 2500 rs. anuales.' aunque se acceda á algunas de sus peticione». El Mortúnt-Post, Tomas Castan 2 500 rs. por una vez. por decirlo de una vez, desea que se rompan algunas de las ca Josef Collado 2 rs. diarios. denas de los católicos, con tal que á los pequeños…</t>
  </si>
  <si>
    <t>Cal, Pedro</t>
  </si>
  <si>
    <t>Pedro Cal</t>
  </si>
  <si>
    <t>…a contra las personas y cuatro idiomas, aleman , ingles, francés y español, en otras tan bienes de los vasallos pacíficos de S. M.: tas columnas. „Nueva edición de las comedias de D. Pedro Cal «Considerando que la Puerta Otoman.av potencia con quien derón de la Barca , cotejadas con las mejores ediciones hasta 'auro se halla en paz S. M., se vé empeñada algunos años há en una ra publicadas:' corregidas y dadas á luz por Juan JorgeKeiljcoq guerra co…</t>
  </si>
  <si>
    <t>Calde, D- Antonio Gómez</t>
  </si>
  <si>
    <t>D- Antonio Gómez Calde</t>
  </si>
  <si>
    <t>….............. 00 comisión de Inscripciones en el Gran Libro de la deuda conso Idem sin Ínteres................................................ 00 lidada , presidida por el Excmo. Sr. D- Antonio Gómez Calde— Intereses de vales.............................................. 3 valor. ion, consejero de Estado. Vales consolidados.......................................... 25 á 28. El Director de la Real Caja, que no ha omitido medio al Idem no consolidados............…</t>
  </si>
  <si>
    <t>Caldeira, Filibeno Gómez</t>
  </si>
  <si>
    <t>Filibeno Gómez Caldeira</t>
  </si>
  <si>
    <t>…ándose por ahora las shas n» nombradas de los Planes: la que igualmente tienen de composi Bahía 27 de Octubre. ción los caminos y carriles de indispensable tránsito de la pobla El coronel Filibeno Gómez Caldeira, gobernador de está ción á distintos puntos de precisa comunicación: Ios-reparos in provincia, fue asesinado antes de ayer á las seis de la mañana dispensables en las plazas de calcinación y alpendes de los iriine- en su misma casa por un destacamento de peri…</t>
  </si>
  <si>
    <t>Calderón, Antonio Gómez</t>
  </si>
  <si>
    <t>Antonio Gómez Calderón</t>
  </si>
  <si>
    <t>…! II ' I—■ ARTICULO DE OFICIO. „E1 Padre de las misericordias ha escuchado los gemidos de las inocentes criaturas, que poblaban los aires gritando dadnos, Real orden comunicada al Sr. D. Antonio Gómez Calderón, man Señor, pan; y he tenido el consuelo que el 26 se abriesen los dando formar una jimia de arreglo de sueldos y de reforma de cielos, produciendo lajluvia suspirada que ya alienta los ánimos gastos. con alguna esperanza. Deseando el Rey nuestro Señor que se…</t>
  </si>
  <si>
    <t>…n pública, experimenta sin em Para componer la susodicha junta se ha dignado.S. M. nom bargo mi Real ánimo el dulce consuelo de ver ya los buenos rebrar i sus consejeros de Estado D. Antonio Gómez Calderón y«ultados de mi perseverancia, y el progreso de las mejoras adop D. Jósef García de la Torre; al primero como presidente de ella, tadas, cuya continuación y mi constante solicitud por el bien y ai consejero honorario de Estado D. Diego.de la Cuadra comode mis…</t>
  </si>
  <si>
    <t>…as doce para el remate ae sión de Inscripciones en el Gran Libro de la deuda consolidada, la dehesa titulada Zuarraz, sita en término de la villa de Polan, presidida por el Excmo. Sr. D. Antonio Gómez Calderón, con á dos leguas de la ciudad de Toledo, compuesta de zU fanegas de sejero de Estado. tierra de superior calidad, en pasto y monte alto y bajo. Quien El Director de la Real Caja, que no ha omitido medio algu quisiere hacer posturas y mejoras á la llana acuda…</t>
  </si>
  <si>
    <t>Gaceta de Madrid n.º 156</t>
  </si>
  <si>
    <t>…virtud de Real orden la comisión de Insercio oe asi: nes en el Gran Libro dé la deuda consolidada , presidida por el Se ños ha pasado una carta de D. Roque de Gurucéta, co Excmo. Sr. D. Antonio Gómez Calderón, consejero de Estado. mandante del navio Asia, escrita á un amigo suyo, cuya publi En su consecuencia, y teniéndose presente el número de vales cación creemos será grata á nuestros, lectores; y de cuya autenti no consolidados de la.creacion. de Enero que debe…</t>
  </si>
  <si>
    <t>Calderón, Eugenio</t>
  </si>
  <si>
    <t>Eugenio Calderón</t>
  </si>
  <si>
    <t>Gaceta de Madrid n.º 96</t>
  </si>
  <si>
    <t>…. M. se dignó mandarlo-asi, Atienza, que se vende'judicialmente para pago á-snssacreedotes, concediendo á los.acreedoresinscritos ¿1 beneficio de. percibir., al acuda al oficio de D. Eugenio Calderón, que se lies admitirán las tiempo dé r.ecogef sus inscripciones,¡que llevarán la.ffch* dc. t *° posturas y mejoras que hiciesen, siendo justás y arregladas; pre de Enero def corriente^ los intereses del primer semestre, vencido viniéndoles que sü: remate está…</t>
  </si>
  <si>
    <t>Calderón, Francisco</t>
  </si>
  <si>
    <t>Francisco Calderón</t>
  </si>
  <si>
    <t>…causas de _ la Comisión militar de Castilla la Vieja. te se propone S. E. visitar en el mes de Setiembre próximo las plazas de T0I0S3, Bayona áte., y que se detendrá en Tolosa al D. Francisco Calderón, de edad de 38 años, y D. Antonio gunos dias con él Cardenal Arzobispo de aquella ciudad. Calderón; de 18, labradores', y vecinos de Vieño, provincia de __ Nada se sabe aun de positivo en Roma respecto á la sociedad Santander., procesados por haber proferido…</t>
  </si>
  <si>
    <t>Calderón, Josef</t>
  </si>
  <si>
    <t>Josef Calderón</t>
  </si>
  <si>
    <t>…ria a ios referidos Francisco Terreros, y D. Ramón Villachica.rrOtra de cinco fa sus padres, para ellos y descendientes; mandando se haga noto negas en la Garena, lindante viña de D. Josef Calderón, la Gario todo por la gaceta del Gobierno en demostración de lo muy rena y S. Justo.=Otra de ocho celemines ídem, linda camino de gratos que han sido á S. M. los servicios del benemérito sacer Paracuellos y Cirate.sKDtra de cinco fanegas en lo alto de la Ga l…</t>
  </si>
  <si>
    <t>Calderón, Josef Catalan y</t>
  </si>
  <si>
    <t>Josef Catalan y Calderón</t>
  </si>
  <si>
    <t>…en y y D. Salvador Rosal. término sin haberlo hecho, les parará el perjuicio que haya Asimismo para la vara de alcalde mayor de la ciudad de Te lugar. ruel se ha dignado nombrar a D. Josef Catalan y Calderón: pa _Se halla vacante en la v;lla de Haro, en la Rioja , la plaza ds ra la de Viüafranca del Panadés á D. PaJndio Duran y Julia ; y rector de su hospital. Su dotación consiste en 33300 rs. anuales, para la de-ía villa de Enguera á D. Tomas Belda y Soler. paga…</t>
  </si>
  <si>
    <t>Calera, Joaquín de</t>
  </si>
  <si>
    <t>Joaquín de Calera</t>
  </si>
  <si>
    <t>…to para idem: exento por traen su origen del pueblo soberano.” (Es discurso muy pro ser de concesión anterior á toda imposición. pio de Ja cabeza del cura Morelos ó Ramos Arispe.) D. Joaquín de Calera para idem: pagó en 28 de Mayo d* 1816 3© rs. al hospital. NOTICIAS DE ESPAÑA. D. Rafael de Hore é Iturralde para idem: ha pagado al fon do de establecimientos piadosos 1500 rs., con obligación de sa Cien pozuelos i.° de Abrí’. tisfacer el resto de 2© rs. á la…</t>
  </si>
  <si>
    <t>Callejás, Josef María</t>
  </si>
  <si>
    <t>Josef María Callejás</t>
  </si>
  <si>
    <t>…particular, formando de Real orden el plan general Gascúe.y D. Andrés Costa: idem á los de igual clase graduados de estudios y arreglo de universidades y el de las escuelas de la D. Josef María Callejás y D. Francisco Palmes: Ídem al capitán tinidad y primeras letras del reino, en los cuales han dado nue graduado D. Juan Uribe y al subteniente D. Josef Cuarteto. vas pruebas al Rey nuestro Señor de su literatura , zelo por el - J?&gt;¡ las compartías de voluntarios de Mérito. G 'ido…</t>
  </si>
  <si>
    <t>Calomarde, Francisco Tadeo</t>
  </si>
  <si>
    <t>Francisco Tadeo Calomarde</t>
  </si>
  <si>
    <t>…y las aguas están al pare R, P. Fr. Cirilo Alameda; Duque del Infantado; Duque de San cer reunidos para llevar consigo la consternación todo el mun Cirios; D. Luis Alaria Suiazar; D. Francisco Tadeo Calomarde, do, otro elemento no menos temible se presenta para completar como Secretario del Despacho de Gracia y Justicia; D. Luis Ló la escena mas espantosa en el Canadá v partes seotent-ionaies de pez Ballesteros, como Secretario del Despacho de Hacienda; los Estado…</t>
  </si>
  <si>
    <t>Calomarde, Francisco Tadeo de</t>
  </si>
  <si>
    <t>Francisco Tadeo de Calomarde</t>
  </si>
  <si>
    <t>….. 264 á 18. Villaviciosa de Portugal: ha pagado en 14 de Abril pasado los Intereses de vales............. .................... 4 por too. 3500 rs. asignados á su uso. Excmo.’Sr.: D. Francisco Tadeo de Calomarde para ja Gran Cruz de Santiago de Avis de Portugal: pagó en 7 de Febrero ó!-, ' anuncios. timo 3500 rs., á que estaba obligado. En junta celebrada por les acreedores Líos bienes quedados D. Jpsef del Peral para ia Flor deLis: pagó en 20 de Setiem por fallecimi…</t>
  </si>
  <si>
    <t>Calonge, Josef</t>
  </si>
  <si>
    <t>Josef Calonge</t>
  </si>
  <si>
    <t>…trataba idem: subtenientes D. Josef González y D. Francisco Menendez, mas bien de quitar que de dar á la Corona? Esta restitución es grado de teniente de idem: sargentos primeros D. Josef Calonge tanto mas justa y necesaria cuanto el patrimonio Real en el dia y D. Mariano Prado, grado de aiférez de idem. consiste mas bien en fincas de lujo que de utilidad , y de consi Regimiento de Dragones de la Union. Capitán D. Josef ligar guiente dejarlo en este e…</t>
  </si>
  <si>
    <t>Calvete, Fructuoso</t>
  </si>
  <si>
    <t>Fructuoso Calvete</t>
  </si>
  <si>
    <t>…a el 31 de Diciembre de es-te año los 2© restantes á la campeche 6© quintales de 9 á 10 francos- caja de amortización. „Se han hecho compras considerables de trigo para las costas D. Fructuoso Calvete para ídem: lia pagado en 17 del mes de España, su precio ha subido de 15 por 100 , á saber: el trigo próximo pasado 1500 rs. al fondo de establecimientos piadosos, duro vale de 27 á 30 francos: blando 20 á 24: el de Alejandría y 2© i la caja de amortización.…</t>
  </si>
  <si>
    <t>Calvete, Ramón</t>
  </si>
  <si>
    <t>Ramón Calvete</t>
  </si>
  <si>
    <t>….. 00 Hamburgo......................... 00 En Salamanca... D. Vicente Blanco. En lato............ D. Josef Pujol y Baffen. Génova...................... ...... do En la Camila..... D. Ramón Calvete. Cádiz................................, * por 100 daña En Santiago...... D. Francisco Rey Romero. Sevilla........................... . i 4 1 idem. En Santander.... D. Inocencio de Ala. Valencia........................ * idem. En Bilbao.......... D. Martin Gar…</t>
  </si>
  <si>
    <t>Calviílo, Miguel Perez Román</t>
  </si>
  <si>
    <t>Miguel Perez Román Calviílo</t>
  </si>
  <si>
    <t>…no. Eguiluz. _Ha ocurrido un ejemplo reciente del furor de los zelos que Asimismo se ha servido nombrar S. M. para el corregimien manifiesta una crueldad refinada. to de Almonte á D. Miguel Perez Román Calviílo: para el de La dama L.... vivía muchos años há en compañía del relo Niebla á D. Juan Pedro Ta'asac: para el de Lerma á D. Anto jero W...., de quien tenia algunos hijos; y advirtiendo que este nio Merino Calvo: para el de Albania á D. Josef Eranchat Al la desp…</t>
  </si>
  <si>
    <t>Calvo, Gregorio Ramírez</t>
  </si>
  <si>
    <t>Gregorio Ramírez Calvo</t>
  </si>
  <si>
    <t>…...........-.........■.'Sevilla. ruel , vacante pg.r promo^ipn del Sr. D. Juan López Sicilia á la 10.815.. .. 1000.......................... Madrid. ialee'a y obispado de Coria: á D. Gregorio Ramírez Calvo para 14.781.. .. icoo........................... Idem. el priorato.de la iglesia colegial de S. Pedro el V:e;o de Huesca, 9,249.... 1000........................... Idem. de nueva creación: pu a ina canongía de la iglesia colegial ce 12.981.. .. 500...........…</t>
  </si>
  <si>
    <t>Calvo, María Teresa AlmeicJa y</t>
  </si>
  <si>
    <t>María Teresa AlmeicJa y Calvo</t>
  </si>
  <si>
    <t>…dante general de las islas de Canaria da parte al no de tres meses á todos los parientes dentro del cuarto grada Excmo. Sr. Secretario del tkspacho de la Guerra, con fecha de 3 de Doña María Teresa AlmeicJa y Calvo, vecina y difunta de lp de Febrero próximo pasado, que aquella misma mañana habia ciudad del Puerto de Sta. María, para que se presenten en el juz dado ála vela con buen viento y con direccioná América una ex gado de dicha ciudad á usar de su derecho sobre, l…</t>
  </si>
  <si>
    <t>Calvo, Ramón</t>
  </si>
  <si>
    <t>Ramón Calvo</t>
  </si>
  <si>
    <t>…haya lugar. D. R «/t??;; Calvo y Lopm, comerciante, natural de Sevilla, Arancel, de ^derechos que pagan los géneros, frptos y efectos ha declarado,, judicialmente rí.solicitud de D. Ramón Calvo y extrangeros á su, entrada en el reino y salida al.extrangero y Valenzueta', administrador de la imprenta Real, que habiendo nuestras Américas: contiene los premios que tienen señalados al emigrado aquel; do Guayaquil á California, y de allí á Cádiz en gunos…</t>
  </si>
  <si>
    <t>Calza-, Gregorio de</t>
  </si>
  <si>
    <t>Gregorio de Calza-</t>
  </si>
  <si>
    <t>…e á dicho párroco. fanegas y media en la senda de Conejo, lindante dicha senda, Por providencia del Sr. Diez de* Prado, teniente corregidor Ji an de Dios Recio Cirate, y tierra de D. Gregorio de Calza- de esta villa &amp;c. se cita y emplaza á todas las personas que se da.=Otra de seis idem en lo alto del valle, que linda tierra que crean con derecho ¿ Los bienes quedados por fallecimiento de Don labTÓ Doña Cirila de Fuentes, y otra que labrójuan de Dios Re- Ma…</t>
  </si>
  <si>
    <t>Calzada, Gregorio</t>
  </si>
  <si>
    <t>Gregorio Calzada</t>
  </si>
  <si>
    <t>…experimentado las can Doña Simona de Calzada.=Otra de ocho celemines en dicho sitio, ciones españolas y americanas propiamente nacionales, las mas Enda tierras de Félix Martínez, D. Gregorio Calzada y herede de ellas adecuadas para el baile, y los pedidos que se hacen de to ros de Francisco Recio.rrütra de ocho fanegas en el arco de la das partes, han animado al profesor D. Bartolomé YVirmbs, di Cuba , linda mayorazgo de Marichalar, sacramental de Santia…</t>
  </si>
  <si>
    <t>Calzada, Gregorio de</t>
  </si>
  <si>
    <t>Gregorio de Calzada</t>
  </si>
  <si>
    <t>…fue el siguiente al Montero, y mediodía corral de la Sínoga.=Otra tierra de cua del fallecimiento de su ilustre hijo; y ademas concede S. M. la tro fanegas en Sta. Rosa, linda con D. Gregorio de Calzada, extraordinaria recompensa de nobleza hereditaria a ios referidos Francisco Terreros, y D. Ramón Villachica.rrOtra de cinco fa sus padres, para ellos y descendientes; mandando se haga noto negas en la Garena, lindante viña de D. Josef Calderón, la Gario todo…</t>
  </si>
  <si>
    <t>Calzada, Simona</t>
  </si>
  <si>
    <t>Simona Calzada</t>
  </si>
  <si>
    <t>….........dia en donde dicen la Utrera, metida en una de las monjas de No consolidados.......... .......................-......... 14 idem.Sta. Ursula , que linda de dichas monjas, Doña Simona Calzada, Consolidados............................................ . 28 idem.mayorazgo de Justa y memoria de S. Justo.=Otra de dos y Intereses de vales........................................... 4¿ idem.media ídem en el arroyo de Camarmilla, linda dicho arroyo, camino…</t>
  </si>
  <si>
    <t>Calzada, Simona de</t>
  </si>
  <si>
    <t>Simona de Calzada</t>
  </si>
  <si>
    <t>…juicio tado á 120 rs. en pasta. que haya lugar. Una tierra de seis fanegas en las Torreras, linde Instrucción que deben observar los empleados de policía de tierras de S. Felipe y Doña Simona de Calzada.=Utra de siete Madrid. Se vende en el despacho de la Imprenta Real a 2 reales. fanegas en el corazón de la Condesa, frente del canto de la le Escuela de costumbres ó reflexiones morales é históricas so gua; linda con el mayorazgo de Berzosa rrOtra de cuatro f…</t>
  </si>
  <si>
    <t>…canas, con acompañamiento de pianoforte y guitarra. La linda mayorazgo de Tellez, camino del Juncar, Manuel Oñoro y falta de publicidad y circulación que han experimentado las can Doña Simona de Calzada.=Otra de ocho celemines en dicho sitio, ciones españolas y americanas propiamente nacionales, las mas Enda tierras de Félix Martínez, D. Gregorio Calzada y herede de ellas adecuadas para el baile, y los pedidos que se hacen de to ros de Francisco Recio.rrütra…</t>
  </si>
  <si>
    <t>…y sostener pupilos. Se proveerá tres idem en las Zorreras , linda tierras de las monjas de S. Juan, por oposición en el mas benemérito el 27 del corriente mes de PP. Recoletos, y Doña Simona de Calzada.=Otra de nueve Enero. Los que quieran optar á él se presentarán para el citado idem en el arco de Buenavista, que linda la dicha senda, tierra dia con los títulos de su aprobación Real, y atí-informe del mostrenca, y otra que labra D. Lorenzo de ¡a Torre. ayu…</t>
  </si>
  <si>
    <t>Calzada.neOtra, Simona</t>
  </si>
  <si>
    <t>Simona Calzada.neOtra</t>
  </si>
  <si>
    <t>…ca él ó sus herederos i lez, y herederos de Cirila de Fuentes: las disfrutan la primera An dar razón; y al mismo tiempo se suplica que si alguno pudiese tonio Molina, y la segunda Doña Simona Calzada.neOtra de dos dar noticia en el asunto, la comunique á dicho párroco. fanegas y media en la senda de Conejo, lindante dicha senda, Por providencia del Sr. Diez de* Prado, teniente corregidor Ji an de Dios Recio Cirate, y tierra de D. Gregorio de Calza- de esta villa…</t>
  </si>
  <si>
    <t>Calzada.r, Simona de</t>
  </si>
  <si>
    <t>Simona de Calzada.r</t>
  </si>
  <si>
    <t>…provincias &amp;c. Se hallará á 6 rs. en las librerías de Kuzula , de y sepda del citado arco.crOtra de cuatro ídem, en las Zorreras, Barco y de Cuesta., linda tierras de S. Felipe y Doña Simona de Calzada.r:Otra de Suscripción á ia colección general de canciones españolas y dos y media ídem, detras de las huertas de la puerta de Madrid, americanas, con acompañamiento de pianoforte y guitarra. La linda mayorazgo de Tellez, camino del Juncar, Manuel Oñoro y falta…</t>
  </si>
  <si>
    <t>Camacho, Bartolomé</t>
  </si>
  <si>
    <t>Bartolomé Camacho</t>
  </si>
  <si>
    <t>…sidad denas deMcntchermoso; grados de tenientes coroneles á ‘los ca— del-¡venerable deán y-cabildo y al infatigable «lo del ■ digno.co- , pitaneí D. Francisco ¡Javier -dé Veitia-, D. Bartolomé Camacho mandante de los Voluntarios el coronel D. Alonso Leal y Tpvár.. y D.-Gabriel de Cárdenas: el -de’ cájfitartes veteranos á-los tenien— i*í'Ef batallón de infantería, heroiosanfente equipados -.y- ¿r|»a- tes t). 'Andrés Beques-yíD. Josef Mastrati: el de capitan…</t>
  </si>
  <si>
    <t>Camachó, Gregoriá</t>
  </si>
  <si>
    <t>Gregoriá Camachó</t>
  </si>
  <si>
    <t>…500 rs. por una vez. por decirlo de una vez, desea que se rompan algunas de las ca Josef Collado 2 rs. diarios. denas de los católicos, con tal que á los pequeños electores (forty Doña Gregoriá Camachó 1600 rs. anuales. shillingfree holders) se les prive del voto activo en las eleccio Tomas Blasco 39 rs. por una vez. nes. Preciso es que este periódico, que ha sido siempre ministe Marías Blasco 4800 rs. ídem. rial y, afecto al partido’ anticatólico, haya pre…</t>
  </si>
  <si>
    <t>Camarlot, Josef</t>
  </si>
  <si>
    <t>Josef Camarlot</t>
  </si>
  <si>
    <t>…egas.=Otra lindando »on la mis litar y político de Talárni, en Cataluña, que resulta vacante, al ma, al saliente.con tierra de D. Juan de Madrid,, de siete facbronél de infantería D. Josef Camarlot. nega$.=Otra que linda á la sierra con otra de D. Juan de Ma drid, y al saliente con el mismo, de 14 fanegas.=:Olr» donde se REALES LOTERIAS. llama el Arroyo Aguas de Vallecas, linda con D. Bernardo Es En la extracción dé la Real Lotería primitiva celebrada e…</t>
  </si>
  <si>
    <t>Camba, Andrés García</t>
  </si>
  <si>
    <t>Andrés García Camba</t>
  </si>
  <si>
    <t>…as de Europa ? No es otra cosa que la horrible in- Dragones del Perú. Coronel graduado, segundo ayudante ge ,,(hienda de los clérigos en este país. ¡Por qué razón se juzgará neral D. Andrés García Camba, coronel efectivo de caballería, ,,hemos defendido con tanto calor la causa de los constituciona- primer ayudante general. ,,les de España ? No es otra que porque estábamos seguros de que Imperial. Capitán graduarlo de teniente coronel, segundo ,,librarían al…</t>
  </si>
  <si>
    <t>Camba, Manuel de</t>
  </si>
  <si>
    <t>Manuel de Camba</t>
  </si>
  <si>
    <t>…m : pagó en $ de Marzo igual número de5escopetas , dos yeguas , un caballo;, y un sin de 1818 3S) rs. al hospital., . . número de efectos robados; siendo la voluntad de S. M.sé pu D. Manuel de Camba para ídem: exento por resolución de blique en la Gaceta pá'rá satisfacción de los interesados. S. M. de 17 del'corriente en atención á sus méritos. ’ D. Juan Ostoll para ídem: ident , idem. Lista de los que habiendo cumplido &lt;m io preterido en ti Real de D. J…</t>
  </si>
  <si>
    <t>Camello, Joaquin</t>
  </si>
  <si>
    <t>Joaquin Camello</t>
  </si>
  <si>
    <t>…omar sus vestidos clericales para ocu silio Sanroman , D. Josef María Ulloa: Secundo piloto D. Juan par un destino en las oficinas del director general del culto Guerrero: Tercero D. Joaquin Camello: Maestres D. Santiago católico. Ochoa y D. Ginés Ocaña. Sargentos primeros Miguel Iduri: Idem PORTUGAL. de marina Juan Argiielles : Asistentes Antonio Arias, Pedro Grelo, Josef María Castilla y Jacinto Alartinez: Tripulación 5IJ Lisboa 9 de Noviembre. hombres…</t>
  </si>
  <si>
    <t>Camin, Antonio Pío y</t>
  </si>
  <si>
    <t>Antonio Pío y Camin</t>
  </si>
  <si>
    <t>…ercero el uso de la plan resultar cargo contra ellos. cheta y otros instrumentos simples para medir por el aire con AVISO. facilidad y exactitud, y nivelar terrenos; compuesto por Don Antonio Pío y Camin: tercera impresión: se hallará en la libre En el puerto de Burdeos, y con destino ti de Alvarado, en ría de González. EN LA IMPRENTA REAL.</t>
  </si>
  <si>
    <t>Caminaba</t>
  </si>
  <si>
    <t>…troz delito de haber entrado en la villa de Benahavis procla que ha sufrido esta desgracia, ni será el último, según informa. mando la abolida constitución, por cuyo crimen fueron conde Caminaba con una escolta armada, y ella misma hizo capa á los nados el 15 de Setiembre á la pena dé ser pasados por las armas, salteadores, desapareciendo hasta los mismos conductores de la la cual sufrieron al inmediato dia 16. rica remesa que acababa de llegar de Lo…</t>
  </si>
  <si>
    <t>Camp</t>
  </si>
  <si>
    <t>…ón. Sin embargo doolath, que consiguió salvarse. Un destacamento del cuerpo hay esperanzas de que se restablecza el augusto Enfermo. que se habia apoderado de Arracan, se juntó aL general Camp — Se asegura que se van á poner en barrios cerrados á los judíos bell, quien se dirige hácia Proina, donde el ejército ingles debe que hay en casi todas las ciudades de los Estados romanos. Por establecer sus cuarteles de invierno. El redactor del Courier, qu…</t>
  </si>
  <si>
    <t>Campa, Joaquín Martínez Diaz</t>
  </si>
  <si>
    <t>Joaquín Martínez Diaz Campa</t>
  </si>
  <si>
    <t>…cialmente á los gefes de cuerpos, oficiales de Estado ma ciudad de Patencia á D. Josef de Vargas: para el de Niebla á yor , ayudantes &amp;c. Comprende las circunstancias que deben te D. Joaquín Martínez Diaz Campa y a: para el de la Puebla, de. nerse presentes, para colocar los puestos avanzados del modo mas Alcocer á D. Josef,Benito Pensado: para la vara de alcalde rpa- conveniente pata la seguridad de un ejército acampado ó en mar 'or de Béjar a D. Vicente Sanahujá y…</t>
  </si>
  <si>
    <t>Campal, Bernardo</t>
  </si>
  <si>
    <t>Bernardo Campal</t>
  </si>
  <si>
    <t>…1810.'Carlos x, en el momento misino que el trono se ha D. Manuel Aza, grado de teniente coronel de idem: tenientes vuelto á cimentar y consolidar ¡sacará menos partido que el que D. Bernardo Campal y D. Manuel Balda , grado de capitán de sacó Luis xvi de una.asamblea y de una época en que se trataba idem: subtenientes D. Josef González y D. Francisco Menendez, mas bien de quitar que de dar á la Corona? Esta restitución es grado de teniente de idem: sargentos primeros D.…</t>
  </si>
  <si>
    <t>Campana, Josef Alvarez</t>
  </si>
  <si>
    <t>Josef Alvarez Campana</t>
  </si>
  <si>
    <t>…eal litio de S. Ildefonso. ficios que les proporciona la leche materna que maman casi to dos los niños que permanecen en la ciudad, es una prueba evi El capitán genera! de Granada D. Josef Alvarez Campana, dente de la saludable ¡niluencia que ejerce la pureza del aire en que acaba de tomar el mando de dicha provincia, y el segundo la salud de los recien nacidos. Esta influencia es tal, que com cabo de la misma D. Josef O’Lawlor, han dado parte alGobierpensa co…</t>
  </si>
  <si>
    <t>Campbell</t>
  </si>
  <si>
    <t>329</t>
  </si>
  <si>
    <t>…que el Devonshire es un foco de supersticiones, por que debia penetrar en el reino de Ava por la parte deL Norte. El que ftiera de esta muger fanática de que se ha hablado, los ha general Campbell, al frente de 7 á 80 hombres cipayos ó ingle bitantes de este país tienen una multitud de supersticiones. Un ses, embarcados en barcos de trasporte, y escoltados por naves periódico dice que creerían ser desgraciados todo el año si no ma de guerra, entró en e…</t>
  </si>
  <si>
    <t>…abe que Ibrahim- para el Gobierno despachos de los directores de la compañía de 25 bajá sé Kabia puesto en camino con 2© hombres, dirigiéndose al de Mayo. Por ellos se sabe que el general Campbell habia emra-, Slir de la Morea para Modon, á fin de recibir un refuerzo de 89 do en Proma sin hallar resistencia en los birmanes. El caudillo hombres que se esperaban de Alejandría. Ocupaban á Tripolitza Bundoolath había desaparecido, y no se sabia donde parab…</t>
  </si>
  <si>
    <t>…paso las poblaciones, granos, jandría el r 5 del corriente, vió en las aguas de Fano una divi barcos &amp;c. sión de 2? naves griegas. El capitán, también austríaco ^ Mateo Cuando el general Campbell entró en Proma se hallaban á Coborich, que ha llegado hoy, procedente del mismo puerto, ha corta distancia tropas de refresco y 30 piezas de artillería. Sus sido visitado por dos piratas, querobaron 8o9 duros á uuoa soldados se habían dispersado, mucha parte…</t>
  </si>
  <si>
    <t>Campillo, Josef del</t>
  </si>
  <si>
    <t>Josef del Campillo</t>
  </si>
  <si>
    <t>…ntes en-el termino nio deUlloa. de 15 dias* * 17. D. Pablo de Santa María, el P. Die^o Lainez, Fr. Ge .Los sincriptores á )a; traducción del diccionario de Ciencia» rónimo Gradan, D. Josef del Campillo, el Cardenal D. Fran médicas acudirán á recoger el tomo 27 4- la librería-de-Calleja, cisco de Mendoza y D. Alfonso de Cartagena. y en las provincias á lo*piintos donde sé hubieren suscrito. Con 18. D. Pedro Fernandez de Velasco, Juan Sebastian del Ca tiene e…</t>
  </si>
  <si>
    <t>Campiño</t>
  </si>
  <si>
    <t>…ndan á la república, y que puede ser envuelta de un momento á otro en males interminables.” Con „EI Rby nuestro Señor, previos los informes que ha tenido este motivo propuso dicho diputado Campiño que se disolviese el i Ufen tomar acerca de las exposiciones del ayuntamiento de la congreso; y habiéndose tratado de este proyecto con todo el ar ciudad de Badajoz, de D. Pedro Manuel Jiménez, vecino de dor de las pasiones, fue desechado por 24 votos contra…</t>
  </si>
  <si>
    <t>Campo, Manuel Ramón del</t>
  </si>
  <si>
    <t>Manuel Ramón del Campo</t>
  </si>
  <si>
    <t>…ndo silencio 1 ba de la de Lugo; y para una canongía de la santa iglesia metropo jo el de los Antoninos se habitúan todos á la felicidad, se hacen litana de Sevilla, por muerte de D. Manuel Ramón del Campo, mas delicados, mas irritables; el menor accidente produce que á D. Juan de Montemayor y Carrasco. jas y murmuraciones. Si se penetrase la conciencia de esos gran des reformadores, de esos campeones, siempre armados para lo El Rey nuestro Señor se ha dignado…</t>
  </si>
  <si>
    <t>Campo, Tomas Antonio del</t>
  </si>
  <si>
    <t>Tomas Antonio del Campo</t>
  </si>
  <si>
    <t>…............ 36} á f «sendas, distinto de otros que hasta ahora lian salido á luz, Paris............................................................... 15-8 c. í g.. compuesto por D. Tomas Antonio del Campo, profesor de pri Cádiz.............................................................. J porioodaño. meras letras en esta corte. En él se procura evitar la monotonía Sevilla........................................................... i idem, idem. y rutina, que…</t>
  </si>
  <si>
    <t>Campos, Saturnino</t>
  </si>
  <si>
    <t>Saturnino Campos</t>
  </si>
  <si>
    <t>…n crecido numero de con D. Lucas Gutiérrez: para la de Epila á D. Manuel Perez Bretón vidados: á retaguardia iba el batallón armado y uniformado, y Heredia: para la de Riba roja á D. Saturnino Campos: para precedido de los comandantes y planas mayores, cuyo orden 1* de Navarrés á D. Josef Sanz; y para ia de Fedreguer á Doa presentaba el mastiernoespectácnlo, victoreando sin cesar al Rey Andrés López. absoluto. En este brillante paseo se dispuso que un niñ…</t>
  </si>
  <si>
    <t>Canales, Pedro González de</t>
  </si>
  <si>
    <t>Pedro González de Canales</t>
  </si>
  <si>
    <t>…pagó en 10 de Setlembr* tantas pruebas da á sus pueblos de su amor, nos vea reunidos de 1816 33 rs al Hospital general. lodos en rededor del Trono, convenciéndonos de que la verda D. Pedro González de Canales, para idem, pagó en 20 ¿c dera felicidad solo puede hallarse en este ornamento de reconci Noviembre de 1816 rs. al Hospital eencral. liación y de unión. Viva el Rey nuestro Señor, la augusta D. Juan A ntonio Cobo Calleja, para ídem, pagó en 9 de Familia Real,…</t>
  </si>
  <si>
    <t>Canciller</t>
  </si>
  <si>
    <t>…e gracias al Rey, consolidados 93J__Idem en cuenta 931—Tres por 100 reduci la cual fue apoyada por el vizconde Gort. dos 94 §. __Tres y medio por 100 ioi¿.«Idcm reducidos 101J. El lord Canciller leyó lá respuesta. «Cuatro por roo 106._Acciones del banco 234. Lord King reprueba él pasage donde se incita á tomar medi ti discurso del Rey no ha producido ningún efecto sensible das severas contra los católicos de Irlanda, diciendo que la In sobre los fond…</t>
  </si>
  <si>
    <t>…ley, y que creará en todas las clases de vuestros súbditos la iden la una de la mañana. tidad de intereses, de principios y de costumbres, que es lo. _En la Cámara de los Pares el lord Canciller presentó el lit que constituye la verdadera fuerza y la unidad de un imperio. óos peticiones firmadas por ministros protestantes contra la „No nos queda ninguna duda de que la emancipación termi emancipación de los católicos. nará para siempre las disensiones…</t>
  </si>
  <si>
    <t>…ez lá fórmula Le Rui te tilu Mr. Brouhgam se dirige contra el Duque de Yorck, contra el che &amp;c.; pero los que la oyeron lo afirman. Todos nuestros Re Obispo de Cbester y contra el lord Canciller; y concluye invi yes han seguido la costumbre de bendecir, inn'cd;atam&lt; nte des tando á Mr.,Canning y sus compañeros í que renunciasen sus pués de la consaeración á los enfermos atacados de tamramnes. empleos. . Solo Henriqúe tv difirió) este acto de caridad…</t>
  </si>
  <si>
    <t>…el imperio. — El club de Pin ha celebrado el aniversario del aran n inistro de que toma nombre de un modo capaz de hacer dfc esta tiesta ITALIA. indiferente un asunto político. El lord Canciller , los condes de Milán 22 de Mayo. Liverpool, Westmoreland y Bathurst y el honorable Mr. Peel Las noticias que recibimos de Corfú del 10 de Mayo dicen se hallaban presentes; es decir, la mayoría triunfante del Minis que Ibrahim-bajá se ha atrincherado en su pr…</t>
  </si>
  <si>
    <t>Gaceta de Madrid n.º 74</t>
  </si>
  <si>
    <t>…quivo visitar á los Príncipes y Princesas , y fue acó '■añado, después i caciones escandalosas para la iglesia anglicana. su habitación con el mismo ceremonial que habv venido. El lord Canciller se opone al btll. „Negar, dice, la divini Los tres plenipotenciarios del Rey de Ing’ ^rra encargados dad de nuestro Señor Jesucristo es contravenir á la ley común de asistir á la ceremonia de este dia eran él iuque de Nortbum— de-la nación. Es menester que la…</t>
  </si>
  <si>
    <t>que tienen que litigar en ella todos los dias, sin poder terminar raba como no residentes con tal que llenasen tus funciones en otro jamas sus causas. El lord Canciller contestó que si es cierto hay lugar, en cuyo caso solo en la diócesis de este Obispo hay 43 peste en la Cámara a no será difícil decir qué nombre tiene. no residentes de esta clase. Se ha leido por segunda vez en la Cámara de los Pares el bilí Mr. Canning se…</t>
  </si>
  <si>
    <t>Cándano, Felipe</t>
  </si>
  <si>
    <t>Felipe Cándano</t>
  </si>
  <si>
    <t>…as y pantanos de otros Vicente Saez, D. Josef Lucena , D. Jaime Torres, D. Ensebio países v-porque es preciso confesar que también en otras partes las Salgado, D. Rafael Martínez, D. Felipe Cándano y D. Dionisio hay tan perjudiciales á la población como la de los Estados pon Cabal, grado deteniente de ídem: sargentos primeros D. Josef tificios. López, D. Francisco Yori , D. Juan Morales, D. Simón Infan Es verdad, sin embargo, que los pantanos de Francia y aun te, D.…</t>
  </si>
  <si>
    <t>Candel, Félix</t>
  </si>
  <si>
    <t>Félix Candel</t>
  </si>
  <si>
    <t>…de te fue la misma en ambas partes, y el público, que ve sustituir las niente de infantería. semillas de la piedad en la juventud en vez de las raiecs de la li Vitoria. Tenientes D. Félix Candel y D. Manuel Arrese, cencia que se introdujeron en ella los años pasados, bendice al grado de capitán de infantería: subteniente D. Bruno Zegarra, Sorrrano que ha dispuesto el modo de hacer devotos y pruden grado de teniente de ídem. tes á Jos que después han de servir á la Reli…</t>
  </si>
  <si>
    <t>Candelaria, María</t>
  </si>
  <si>
    <t>María Candelaria</t>
  </si>
  <si>
    <t>…e sus an de ello y de los antecedentes del asunto, ha acordado el1 referido tecesores 7 otros á la corporación y otremal tesorero ó procura supremo Consejo, se cite á la expresada Doña María Candelaria dor actual, aunque todos ellos pertenezcan a una. misma.comu-v Rubalcava, para que en el término de 90 dias comparezca en el nidad, en. cuyo caso, si ño precediese endoso á favor de un solo mismo tribunal á usar de su derecho en los precitados autos; con repr…</t>
  </si>
  <si>
    <t>Candía</t>
  </si>
  <si>
    <t>…resado de 4 de julio de 1820 , y en la memoria presenta viembre, tuvo un encuentro algunos dias después en las aguas d« da al Gobierno por el director general de minería de Méjico Don Candía con la de los insurgentes, quienes perdieron ocho bru Fausto Elhuyar, en todo aquello que no se oponga á lo que aquí lotes sin haber hecho daño alguno á los turcos, y ambas escua queda indicado, ó no se halle ya ordenado por disposiciones pos dras se dispersa…</t>
  </si>
  <si>
    <t>Cano, Cámara</t>
  </si>
  <si>
    <t>Cámara Cano</t>
  </si>
  <si>
    <t>…sta corte en el año de 1822 al hospital General. . al 23, para que dentro del término preciso de un mes comparez D. Joaquín de las Doblas para id., pagó en 20 de Noviem ca ante el Sr. Cámara Cano, corregidor de Madrid, y juez priva bre 1815 39 rs. al hospital General. tivo de los teatros y cómicos del reino, por la escribanía de Sane, D. Miguel Boltri parala., pagó en 23 de Junio de 1818 39 á decir y exponer lo qué á su derecho convenga en Ja demanda…</t>
  </si>
  <si>
    <t>Cano, Miguel</t>
  </si>
  <si>
    <t>Miguel Cano</t>
  </si>
  <si>
    <t>…Angelo Maio acaba de encontrar algunos fragmentos bas sentencia ha sido aprobada por el Excmo. Sr. Capitán general. tante extensos de los libros de Polibio y DioJora que se creian D. Miguel Cano, natural de Málaga, edad 25 años, acusado perdidos. También se habla de un libro entero de este último: de infidencia; fue absuelto en 21 de Enero de 1825, respecto a no Contiene preciosos pormenores acerca de los fenicios. Asimismo probársele dicha acusación…</t>
  </si>
  <si>
    <t>Cánovas, Gonzalo</t>
  </si>
  <si>
    <t>Gonzalo Cánovas</t>
  </si>
  <si>
    <t>…ron la ley marcial, llamando de 15 á 50 años á las armas. viduos siguientes del mismo regimiento provincial de Lorca. Las consecuencias de esta campaña han hecho ver la ignorancia D. Gonzalo Cánovas, teniente coronel. tnilitar de Bolívar, que sin plan ni previsión penetró 120 leguas D. Julián de la Hpz, sargento mayor. del punto de sus recursos, confiando en su presunción, que algu Los capitanes D. Bartolomé Gómez, D. Francisco Pérez, nas veces sale erra…</t>
  </si>
  <si>
    <t>Canterac</t>
  </si>
  <si>
    <t>…D. josef de la Serna, de infantería : subtenientes D. Pedro Goizueta y D. Francisco conde de los Andes, había ya bajado del Cuzco, y reunídosc Mora, grado de teniente de ídem. el general Canterac. Gerona. Segundo comandante teniente coronel mayor de in fantería D. Domingo Echezarraga, grado de coronel de infante El cónsul de S, M. en Hamburgo participa que con motivo ría: capitán D. Agustín de Fuentes, grado de teniente coronel de los abusos introduci…</t>
  </si>
  <si>
    <t>…bücaciones, es decir,«abe también que el Sr. Virey Laserna había salido del Cuzco el el valor representativo al cambio del día, de 1 10,160 fr.;dsdía 8 de Agosto para, reunirse al general Canterac con un respe consiguiente habí.i recibido el 17-* por 100 de su dinero.table cuerpo de tropas de infantería y caballería perfectamente Si seguimos la operación para los años siguientes, t ndremosequipado y disciplinado. El 9 de dicho mes se hallaba ya el V¡pa…</t>
  </si>
  <si>
    <t>…as batallas de los cuerpos de ejército del Excmo. Sr. virey conde de los de Granada: todas 8o.=Vista de la isla de Malta,.á 4&gt;=Vista Andes y del general Valdes con el ejército del general Canterac, del puerto y grao de Valencia, á 5.=Seis estampas dei poema de inspiraba á todos las mas fundadas esperanzas de ver en breve la música, á 16.=Cua tro estampas de devoción, por Carmona, ¿8. completamente derrotado el rebelde Bolivar, y triunfante en (i# conti…</t>
  </si>
  <si>
    <t>…sentación y en Hacienda de S. Juan, Octubre jo de 182j. ,,Estimado amigo: trega de las cartas de seguridad, cada juez en su comarca forma esta solo sirve‘para decir á vmd. como el general Canterac se ha rá dos listas de los extrangeros residentes en su distrito, las cua cubierto de honor respecto á haber dado una acción en la cual les se organizarán según el método adjunto núm. i.°, apuntando se coronó de gloria. El detalle es como sigue: El dia 23 á c…</t>
  </si>
  <si>
    <t>Canturri, Juan</t>
  </si>
  <si>
    <t>Juan Canturri</t>
  </si>
  <si>
    <t>…oner en práctica el principéis obsta, que ra, á D. Miguel Escarravil; y para otra de ¡a m’sma colegial, es la base de toda la política. llamada Sacristía, vacante por promoción de D. Juan Canturri .... Algunos de estos despechados dirigen sus quejas á la San •1 priorato primera silla de aquella colegial, á D. Manuel Cata-Alianza, exigiéndole cuenta de todo lo que les melancoliza, trecasas. tanto en la política de los Gobiernos como en la marcha de loa…</t>
  </si>
  <si>
    <t>Capdevila, Luis</t>
  </si>
  <si>
    <t>Luis Capdevila</t>
  </si>
  <si>
    <t>…alen* tima evanimella de Lineo, que Hita á la dé Tudescos, núm. 7 y 8, cuarto segundo. suelen hilar sobre los manzanos y ciruelos. Esta industria singu .Ignorándose el paradero de D. Luis Capdevila, hijo-del ciru lar recuerda las tentativas que en otro tiempo se hicieron para jano de Cámara de S. M. D: Josef Antonio Capdevila , por ha •újetar al mismo trabajo al insecto de la Pavonia mayor, y se ber desaparecido de la casa de su padre el diz 2 de Máyó d…</t>
  </si>
  <si>
    <t>Capi</t>
  </si>
  <si>
    <t>…niendo el fausto porvenir á causa de los adelantos de la educa general para que se reuniesen todos los habitantes y pudiesen so ción primaría y elemental. A continuación el Excmo. Sr. Capi correr los lugares inmediatos amenazados, enviando sugetos á tán general distribuyó los premios siguientes: que reconociesen el volcan; ios cuales, habiendo cumplido con. Educación. Niños. Diez, premios de banda , y una medalla de su comisión, regresaron dand…</t>
  </si>
  <si>
    <t>Capitán</t>
  </si>
  <si>
    <t>…todo derecho, y se.' procederá luego de pasado La de Bartolomé Peña y consortes, marineros de la falúa del dicho término al reparto de los fondas existentes. Igualmente se Excmo. Sr. Capitán general del departamento de Cartagenaso hace saber á todas las demas, que .en lo sucesivo obtuvieren dere bre voces V gritos sediciosos en el Puerto; sentenciados el Peña, cho á la misma manda pia, que acudan á-formar su oposición en Sebastian Balaguer y Agus…</t>
  </si>
  <si>
    <t>…en esta corte. * por no resultarle cargo alguno, en ía de Enero de 182; : cuya ^.Mr. Angelo Maio acaba de encontrar algunos fragmentos bas sentencia ha sido aprobada por el Excmo. Sr. Capitán general. tante extensos de los libros de Polibio y DioJora que se creian D. Miguel Cano, natural de Málaga, edad 25 años, acusado perdidos. También se habla de un libro entero de este último: de infidencia; fue absuelto en 21 de Enero de 1825, respecto a no C…</t>
  </si>
  <si>
    <t>…íolo _ucrpu -adíante, es'incontestablemente dicho, vigile su conducta: cuya disposición ha sido aprobada mayor que la del antiguo fanal;.de modo que al mismo tiempo por el Excmo. Sr. Capitán general. que los objetos están colocados en una sombra perfecta, no hay Andrés Aguilar , reciño de la villa.de HLutte, acusado de. in ua solo ángulo en que no se pueda leer cualquier papel sea impre fidencia; fue declarado absuelto de toda culpa, y se mandó s…</t>
  </si>
  <si>
    <t>…erá hasta su salida para Reims. pensación déla presunción que les resulta: ’cuya disposición fue _El Príncipe de Metternich salió de París á las nueve de la aprobada por el Excmo. Sr. Capitán general. mañana del 21. El dia anterior comió en casa del barón Vincent. D. Antonio Alciator , natural de Cerdeña , de edad-de; 37 Los embajadores de Rusia y de Austria lo visitaron en la mis-r años, acusado de infidencia; fue absuelto de dicho cargo en 3 ma…</t>
  </si>
  <si>
    <t>…Carlos t Rey de do, quien se aprovecho para la im.tacion del original que fran Inglaterra, el cardenal de iCichelieu le dió por confesor al Padre queo y conduce á Manila el Excmo.Sr. Capitán general de aque Cipriano (Jamarchc. be habia ignorado hasta el día que el Padre llas islas, obra perfectísima del inmortal López, pintor de cáma Cipriano hubiese escrito sobre los acontecimientos de la Ingla ra de S. M. terra en aquella época memorable. En la…</t>
  </si>
  <si>
    <t>…er la monarquía. Hay El día 30 todas las autoridades españolas y francesas pasaron muchos de estos que no tienen mas bienes que su fidelidad, y en cuerpo á cumplimentar al Excmo. "Sr. Capitán general de este que hasta ahora no han disfrutado de otra recompensa que la ejército y principado, que dió también un magnífico banquete, vuelta de los Borbones. y por la noche hubo otra iluminación general, en que se distin Pero ;se quiere saber cómo entiend…</t>
  </si>
  <si>
    <t>Gaceta de Madrid n.º 71</t>
  </si>
  <si>
    <t>…uperiores de la milicia. Como los voluntarios Realistas merecen particular favor y protección del Rey , en este dia tuvieron el honor de hacer la guardia en el palacio del Exento. Sr. Capitán general con prefe- ANUNCIOS. xencia á los demás cuerpos. Se dió fin á la celebridad repitiendo en la noche de este dia la pública iluminación, que fue igualmen te vistosa que la del anterior. Continúa ti catálogo dt las obras venales en la Imprenta Real. Rose…</t>
  </si>
  <si>
    <t>…ústica 8 rs. de Abril de 1825 á la pena ordinaria de horca; mas no habién Idem con la República francesa en 1795,4,°, en papel 3 rs., dose conformado con dicha sentencia el Excmo, Sr. Capitán ge y 3 en rústica. neral de esta provincia, pasó la causa, según lo prevenido en el artículo 11 del Real decreto de 13 de Inero del año próximo Por providencia del Sr. Diez de Prado, teniente corregidor pasado, i examen de los tres alcaldes de la Real Casa y…</t>
  </si>
  <si>
    <t>…en rústica 20 rs. Salamanca, procesado por retener unos versos anónimos y sub Exinteno. Del origen y reglas de la música, 4 tomos, 8.°, versivos; fue condenado, oido por el Excmo. Sr. Capitán general en papel 72 rs., en pasta 92. el parecer de tres Sres. ministros de esta Real Chancillería de Fuente. Observaciones sobre la fiebre amarilla, 8.°, en pasta Castilla la Vieja, á cuatro años de presidio; y á D. Juan Josef 14 rs., y 10 en rústica. Pastor…</t>
  </si>
  <si>
    <t>…a vida, serín las que segun las circunstancias se impongan á los contraventores por Zaragoza ai de Agosto. sus delitos. Y para que begando á noticia de todos nadie pueda El Excmo. Sr. Capitán general del ejercito y reino de Ara en la falta de su cumplimiento alegar ignorancia , mando fijar el gón.ha publicado el siguiente bando: presente en los parages públicos acostumbrados. Zaragoza íy de ,,Zaragozanos: Vuestro üápitan general se ve con sentimie…</t>
  </si>
  <si>
    <t>…ernador, dejándole sin embargo la facul El Cónsul de España en Liorna con fecha 28 del pasado ha tad de continuar sus funciones con la gente que le quedaba, ó comunicado al Excmo. Sr. Capitán general de este principado de marcharse con su bajá. Al mismo tiempo otros bethlemitas el siguiente aviso, que recibió aquel del Cónsul español residente reforzados por algunos árabé9 y otros del país, cayeron sobre las 'en Trípoli , con la data de 10 del mis…</t>
  </si>
  <si>
    <t>…de Antoñana; apercibidos que de lo contrario, también en el campo yen los pueblos. El incansable zelo del sin mas citarles ni emplazarles, les parará el perjuicio que haya Excmo. Sr. Capitán general actual y la vigilancia de la policía lugar. . . ‘ , legraron exterminar tal semillero de malvados, destinando á es Por el Subdelegado de bienes mostrencos de la ciudad de Al tos infelices, que estaban abandonados de sus padres; á trabajos calá , y con…</t>
  </si>
  <si>
    <t>Capitán, Francisco</t>
  </si>
  <si>
    <t>Francisco Capitán</t>
  </si>
  <si>
    <t>…paña gozó de tranquilidad, y de aumento Pierola y D.. Fermín Ribero, grado de teniente «fe ídem: sar en su agricultura y artefactos; al tiempo mismo que . se. hizo gentos rrimefos D. Francisco Capitán, D. Rafael Cabrera, Don católica apostólica romana ,mas por el ejemplo que daban aque Vicente Cuba, D. Di eco Gutiérrez, D. Josef Veíásco, D. Blas llos virtuosos varones que por las palabras. El desinterés, la Platón y Q. Mariano Fuentes, grado de subteniente…</t>
  </si>
  <si>
    <t>Capmany, Antonio de</t>
  </si>
  <si>
    <t>Antonio de Capmany</t>
  </si>
  <si>
    <t>…osef Lucio Sánchez, grado de subteniente ds ídem. ejemplares por que estuvieren suscritos. Batallón veterano de Chiloe. Teniente graduado de capitán Filosofía de la elocuencia por D. Antonio de Capmany._ D. Josef Antonio Rubio, capitán efectivo de infantería. Compendio dé los elementos teóricos y prácticos del . juego del Milicias Urbanas de Lampa. Teniente D. Josef Vicente An- ajedrez, un tomo-en 8.° Sehallarin.cn has librerías da Sanz y drade , grado de c…</t>
  </si>
  <si>
    <t>Capo-d'Ts</t>
  </si>
  <si>
    <t>…nceos de que ya ha vuelto á rayar sobre nuestro horizonte Ñipóles, v de los empleados de su Real servidumbre. la aurora de la felicidad, y que si alguno tratara de oscurecerla _EI conde Capo-d'Ts*ria, Secretario de Estado de Rusia, llegó cón borrascas, vuestro General le prepara y promete en recom e! 10 á Francfort de vuelta de los baños dé Ems. pensa de sus quiméricos proyectos el resultado que de los de __El Rey de Cerdeñá ha mandado construir á las…</t>
  </si>
  <si>
    <t>Car</t>
  </si>
  <si>
    <t>Gaceta de Madrid n.º 12</t>
  </si>
  <si>
    <t>…ntos; y conde de la Torrcalta, é igualmente conceder grado de coronel vosotros querréis hacerlo en un cuarto de hora ('risa). de la misma arma, y empleo de teniente coronel vivo i D. Car 5.* Se pagará por el tesoro Real la suma extraordinaria de los Benvenuti, en consideración á los servicios , padecimientos y seis millones para los gastos del funeral del difunto Rey, y los ■acrisolada lealtad de estos individuos. de la coronación del Rey rei…</t>
  </si>
  <si>
    <t>…ovidencia de ios Sres. de la primera sala de la Real au señaladas sueldos considerables, á los cuales no tienen menos ape diencia de Sevilla, se llama á los ac'eodoree del difunto D. Car go que al objeto de su misión. Enseñan el ingles á una docena los de Iscué, para que en el término de 30 dias comparezcan á de niñosmaronitas: han hecho ya dos conversiones, la de un usar del derecho que tengan á sus bienes ante dicho tribunal, judío viejo qu…</t>
  </si>
  <si>
    <t>Carafa</t>
  </si>
  <si>
    <t>…levará muy á mal la' Inglaterra este favor díanos)', cuyo relato es nuevo; pero la música se ha tomado del concedido á una potencia rival; y si.se niega podrá dicha es profesor el caballero Carafa. cuadra americana hacer daño á la Puerta , dando socorros á los Roma 12 de Octubre. griegos. De todos modos es fácil que el Di van con un poco de habilidad saque una grande ventaja de esta rivalidad, para'impe La salud del Soberano Pontífice es poco segura: s…</t>
  </si>
  <si>
    <t>Carazo, Pedro Josef</t>
  </si>
  <si>
    <t>Pedro Josef Carazo</t>
  </si>
  <si>
    <t>135</t>
  </si>
  <si>
    <t>…dirigido á S. M. por medio de sus socios zaguirre, María Tgnacia, Vicenta de Salsamendi y Antonia Ibacomisionados en esta corte D. Victoriano de Encima y Piedra y. ñez 2 rs. idem. D. Pedro Josef Carazo con una muestra de sus útiles tareas en Paula Sun Martin 3 rs. idem. varias palas de nopal ó tunas de España y América, pobladas de '• Lucía Liado y Roura y Teresa Bcsano 2 rs. idem. estos animalitos, fecundados ya y multiplicando sus crias. Ente Magdalena Ca…</t>
  </si>
  <si>
    <t>Carballar, Josef Barragan y</t>
  </si>
  <si>
    <t>Josef Barragan y Carballar</t>
  </si>
  <si>
    <t>…para otra plaza de oidor de la de Aragón. ■ . ’ &gt;■., '-Li .1 ■ :................................. , .7 •' Asimisnío’, y-á'consulta'de la Cámara, se ha servido nomBr vir- S. - M. i D. Josef Barragan y Carballar para la fiscalía de la: Continúa la venta de las estampas en la Imprenta Real. i .i .diencia de Canarias: para el corregimiento político dq Murcia: Continúan los cuadernos de Varones ilustres. t¡.° ■ D. Juan-de. á D, Juan Antonio Ruano : para .el de letras de…</t>
  </si>
  <si>
    <t>Cardeña</t>
  </si>
  <si>
    <t>…ón fúnebre por Plaza del Callao. D. Dámaso Moyano, coronel efectivo de el Rmo. P. Mtro. Fr. Pedro Duro,' ex-abad del monasterio de infantería: D. Josef María Casariego, ídem ídem: coronel Don Cardeña, fue trasladada la urna á la capilla titulada de nuestra Dámaso Moyano, brigadier. Señora de Monserrat, sepulcro antiguo de los monges. Regimiento infantería Imperial Alejandro, segundo Batallón. La asistencia de las autoridades, comunidades religiosas, ca Te…</t>
  </si>
  <si>
    <t>Cardenal</t>
  </si>
  <si>
    <t>…vía qué forma dará á su proposición, si la-pre nión al Rey y á -la Familia Real, quienes oyeron en seguida otra sentará á la Cámara coiné MI distinto dei frmcipal, ó como misa. El Sr. Cardenal La Fare estaba junto i Mfdama la De!» tldusui* de este. fina: Un gran húmero de fieles • concurrió para ser testigo de Tampoco podrá decir á cuánto ascenderá el censo electoral; este acto de piedad, habiendo reinado en la iglesia el. mas grande ■in embargo cree que n…</t>
  </si>
  <si>
    <t>Málaga y.de Mallorca, siendo consagrante el Emb. Sr. Cardenal para Tampico la goleta nueva nuestra Sra. de Guadalupe, per Arzobispo.de Toledo, y prelados asistentes los Exentos. Sres. Pa teneciente á los Sres. D. P. Lucadon, sobrino y compañía, de triarca de las Indias y Arzobispo de Búrgos. Fueron padrinos aquella plaz…</t>
  </si>
  <si>
    <t>…experimentado no produjo en los griego* Tolos a 12 de Setiembre. marítimos efecto alguno sensible, porque ocupados del peligro que Carta cerrada de S. M. Carlos x al Eminentísimo Sr. Cardenal, les amenaza, no están para detenerse en la desgracia de un hom Arzobispo de Tolosa , Duque y Par &amp;c. bre. Por ‘otra parte los speciotas y los ipsariofas, y aun parte' „Arzobispo de Toiosa, mi primo: en la noche del 15 al 16 de los hidriotas, no quieren á Con…</t>
  </si>
  <si>
    <t>Cardenal, Placido</t>
  </si>
  <si>
    <t>Placido Cardenal</t>
  </si>
  <si>
    <t>…y el Sumiller de Corps, y llegados SS. MM. y AA. se diri El presente edicto &amp;c. Dado á 14 de Diciembre de 1824.=: gieron todos al oratorio, en donde después de celebrado el Santo D. Placido Cardenal, vicario. sacrificio de la misa, el Ablegado presentó á S. M. el correspon diente brevedel Santo Padre, acompañándole con una corta aren FRANCIA. ga en latín, después de la cual se procedió á la lectura de aquel París 8 de Enero. por el Notario mayor de la Re…</t>
  </si>
  <si>
    <t>Cárdenas, Antonio de</t>
  </si>
  <si>
    <t>Antonio de Cárdenas</t>
  </si>
  <si>
    <t>…e con una hermosa iluminación-por la tenientes coroneles á los capitanes D. Cárlos Duarte, D. Jdsef noche 5 sin que en ella ni en el discurso del día se turbase el con Sotolongo y D. Antonio de Cárdenas: el de capitanes á los te tento general por el mas leve disgusto. nientes D. Pedro Alvear y D. Mapuel Perez: el de tenientes á los subtenientes D. Ignacio de Ayala y D.-Tomas de Sotolongo; . . Madrid 18 de Febrero. y el de alféreces á los cadetes D. Juan Brun…</t>
  </si>
  <si>
    <t>Cárdenas, Juan Bruno de</t>
  </si>
  <si>
    <t>Juan Bruno de Cárdenas</t>
  </si>
  <si>
    <t>…ientes D. Pedro Alvear y D. Mapuel Perez: el de tenientes á los subtenientes D. Ignacio de Ayala y D.-Tomas de Sotolongo; . . Madrid 18 de Febrero. y el de alféreces á los cadetes D. Juan Bruno de Cárdenas, Don S. M. lia pasado los dos dias anteriores sin la menor novedad, Manuel Granados y sargentos primeros D. Francisco Suarez y y hoypor la mañana sigue del mismo modo. D. Santiago Frutos. * En el cuerpo de Ingenieros. Cruz de la Real orden Americana ’ En cons…</t>
  </si>
  <si>
    <t>Caries</t>
  </si>
  <si>
    <t>…n en tenciones, y las que también ocasiona la inutilidad de la sustan- las causas en que ei valor de lo aprehendido, aunque no pase de ciacion en estrados, cuya máxima consagró el Sr. D. Caries m io3 rs., llegue á 63, hacer de oficio consulta al Superintendente en la instrucción dada el año de t/86 para las causas de Mos general de la Real Hacienda, y esperar su resolución. De oidea trencos, que son mas de recelar cuando se manejan los primeros de S…</t>
  </si>
  <si>
    <t>Carlos</t>
  </si>
  <si>
    <t>…as, comandante su en seeuida una plática análoga el catedrático de Religión, con pernumerario de caballería de línea. arreglo á lo dispuesto en el último plan de estudios. Infante D. Carlos. Teniente graduado de capitán ídem ídem La acreditada elocuencia y zelo del orador, el silencio reli D. Tadeo Picazarri, capitán efectivo de infantería. gioso de un concurso tan crecido, y la circunstancia de haber Ingenieros. Corone! graduado segundo ayudant…</t>
  </si>
  <si>
    <t>…ciertas personas del barrio poseía la virtud de junto con la suntuosidad del edificio, debido á la munificencia del acertar los números que debian salir. La adivina (¿ aconsejó se Sr. D. Carlos m, mereció de S. A. el nombre de grande estable hiciese con una calavera,'encendiese delante de ella una vela, la cimiento. mirase fijamente por espacio de media hora, y que esta opera S. M. y ci Sermo. Sr. Infante D. Carlos fijaron particular ción lúgubre le…</t>
  </si>
  <si>
    <t>Cárlos</t>
  </si>
  <si>
    <t>…ad, á ocu las Angustias á 4-=Nuestra Sra. del Sagrario á 4.=La Sta. Cruz parse &lt;:n su remedio, y proporcionar á aquella hermosa parte de y S. Miguel; cada una á 4.=Retrato del Rey D. Cárlos iv, por la España las ventajas que merece por su comercio, agricultura Bruneti á 8.=Dos estampas de la obra del Salustio, por Carmo7 artes. Al efecto propuso al Rsv nuestro Señor el estableci fia, cada una á 8.=La Herodías, grabada por Selma, á 8.sTrejri mien…</t>
  </si>
  <si>
    <t>…sistema constitucional;’fiie sentenciado á Continúa la venta de las estampas en la Imprenta Real. ■' seis méses-de presidió-córreccional. Aprobada en 15 de Agostoq Retrato del Rey D. Carlos tv, por Selmaj á q..—Un viacriicis, La -formada sobre la1 fijación de cuatro: pasquines sediciosos inventado: ppr D. Vicente López , grabado por D. Miguel Ganíque-se hallaron en la villa’de Monzon; y nó: habiendo:-resultado borino, á go.rrrDiez y ocho estampa…</t>
  </si>
  <si>
    <t>Gaceta de Madrid n.º 30</t>
  </si>
  <si>
    <t>…Cuzco á 29 de Junio de i8¿4.c=Josef de tra el tirano Napoleón. Comprende los principales sucesos del' J.asema.=Eulogio de Santa Cruz, secretario interino del vireina- reinado del Sr. D. Carlos iv; y los ocurridos desde 1807 hasta to.=Es copia~Euiogio de Santa Cruz. que entró en Madrid el Sr. D. Fernando vii el 13 de Mayo de' 1814: cuatro tomos. Se vende en las librerías de Perez, Collado aviso orrctAt y Razóla. Habiendo resuelto el Rey nuestro Seño…</t>
  </si>
  <si>
    <t>…A. I. el gran Du el Emperador de Rusia , el duque de Northumbe-land, Embaja que Constantino, y su satisfacción al ayudante de campo ge dor extraordinario de S. M. británica, y el conde Carlos de neral conde de Vincent Rojnestky, comandante de la caballería Laewenhielin, Enviado extraordinario de S. M. el Rey de Sue polaca, á los comandantes de división y de brigada, coroneles y cia, se despidieron ayer antes de misa, del Rey y de la Real fa oáciat…</t>
  </si>
  <si>
    <t>…se y Real armada, con el producto de aquellos y el de otras gracias ha servido resolver , conformándose con el parecer del supremo que ¡a piedad de S. M. y de su augusto abuelo el Sr. D. Carlos m Consejo de Ja Cámara, que los curas párrocos agraciados coa tuvo á bien consignar para el propio objeto; y considerando por prebendas tomen inmediatamente posesión de ellas, sin que de otra parte, que si las penas deben alcanzar solamente á los auto ningún…</t>
  </si>
  <si>
    <t>Carlos, Juan</t>
  </si>
  <si>
    <t>Juan Carlos</t>
  </si>
  <si>
    <t>Gaceta de Madrid n.º 77</t>
  </si>
  <si>
    <t>…Uno de 1960 rs. de capital, y el otro de 1640 y 23 mrs. ma D. Juan vi y de su augusto Nieto el Sr. Infante de España con réditos de 3 por 100 impuestos sobre una casa calle del Ru D. Juan Carlos, pasó á cumplimentar á SS. MM. y AA. el ca bio, señalada con el núm. 43 de la manzana 472. Y habiendo ballero D. Joaquín Severino Gouiez, secretario de la embajada resultado de las primeras diligencias que con efecto no lo tienen, de Portugal, por indisposici…</t>
  </si>
  <si>
    <t>Carlota, Luisa</t>
  </si>
  <si>
    <t>Luisa Carlota</t>
  </si>
  <si>
    <t>…entos priuneros.D. Fel;x_Hueras yD. Nicolásiplmos, Francisco de Paula, y. las Sermas. Infantas sus Consortes Doña grado de subteniente de idem. . . ’. "• María Francisca de Asís y Doña Luisa Carlota^, ¡con los Señores Batallón de Arequipa infantería .de lítiea. - CoroneLeraduado Infantes sus hijos; la Serma. Sra. Princesa de Eeira, y su hijo el teniente coronel mayor D. Mateo Ramírez, cotonel'efectivo de Sermo. Sr. Infante D. Sebastian, y el Sermo. Sr. P…</t>
  </si>
  <si>
    <t>Carmena, Josef</t>
  </si>
  <si>
    <t>Josef Carmena</t>
  </si>
  <si>
    <t>…elona á rs. vn...................................... 00 D. Francisco Pellicer , cabo primero de ídem idem. Idem á pesos fuertes................................... 4 á 4 beneficio. D. Josef Carmena, cabo primero de idem idem, Bilbao par ................................................... i pérdida. D. Francisco Oñate, cabo primero de ídem idem. Murcia...........................'....................... ...... 14 á 2 ídem. D. Gerónimo Gago, cabo primero d…</t>
  </si>
  <si>
    <t>Carmona, Casimiro</t>
  </si>
  <si>
    <t>Casimiro Carmona</t>
  </si>
  <si>
    <t>…se debiese la pacificaciou de toda aquella provincia, no ■ comándente supernumerario de ídem: capitanes D. Josef Rufo, querían admitir otro párroco que el raschado, nombre que dan D. Casimiro Carmona, D.'Felipe Sánchez, D. Francisco Paula al hábito franciscano. Martínez, p. Juan de Dios Coeceda , D. Vicente Mango," Don Lo mismo en la dilatada del Potosí, Tejas, Sonora, asi co Agustín Sánchez y D. Vicente Pastor, grado de teniente coron el mo por las Calif…</t>
  </si>
  <si>
    <t>Carmona, Diego García de</t>
  </si>
  <si>
    <t>Diego García de Carmona</t>
  </si>
  <si>
    <t>…dos suscriptores, yá 3 dantede Realistas, y sufra la pena de cuatro años de presidio, para los demás, y puede encuadernarse á continuación del to-^ redimibles con 200 ducados: que D. Diego García de Carmona, nió'4.°‘ ’ ■ alcalde segundó, por haber faltado á la religión del juramento,y Se está imprimiendo, y se publicará con la posible brevedad,; autorizado con su firma actuaciones judiciales d que no asistió, el toólo 5.0, que constará de unas 400 páginas, y con…</t>
  </si>
  <si>
    <t>Carmona, Gabriel</t>
  </si>
  <si>
    <t>Gabriel Carmona</t>
  </si>
  <si>
    <t>…innecesaria y gravosa á los interesados la hace la Dirección general en papel de 4 del corriente, con mo práctica de tomar razón de algunos de dichos documentos en la tivo de que D. Gabriel Carmona, administrador interino de contaduría general de Distribución; pero que á pesar de esto, ni Cazalla, solicita el sueldo de 10S) rs. que disfrutaba en Améri las secretarías de la Cámara y demas tribunales por donde se ex ca; y S. M., teniendo presente que en l…</t>
  </si>
  <si>
    <t>Carmona, Mannel Morote y</t>
  </si>
  <si>
    <t>Mannel Morote y Carmona</t>
  </si>
  <si>
    <t>…a el hasta el rg de Julio próximo por él mode cia por cuatro años; siendo puesto en libertad D. Vicente Jóma rado precio de i6 rs. en rústica en laS- mismas librerías deiJíloles, D. Mannel Morote y Carmona, Juan Bautista Tapiador, driguez, Novillo y Quiros,, donde se,vende, el Resúmen de ¡ávi Nicanor López y Andrés Buitrago: apercibidos los cinco prime da y fsctit'os del Filósofo Ranció, í medio real—El nombre so ros de que se abstengan en adelante de faltar á…</t>
  </si>
  <si>
    <t>Carnicer, Ramón</t>
  </si>
  <si>
    <t>Ramón Carnicer</t>
  </si>
  <si>
    <t>116</t>
  </si>
  <si>
    <t>…stre, que contienen las canciones míms. 6.? y y.», tituladas La peti Consolidados.......................................................... 27 á 284. ción y el caramba, música, de D. Ramón Carnicer. Continúa Intereses de vales.......................................... 4. ■ abierta la suscripcion.=Cólécc¡pn dq‘contradanzas y valses par» guitarra sola, dé los mejores autores, núm. 7.0 Cóntiené séiá valses y uno alemaridado £ 6 rs. Ádiciónés' á la palinodi…</t>
  </si>
  <si>
    <t>Caro, Francisco Javier</t>
  </si>
  <si>
    <t>Francisco Javier Caro</t>
  </si>
  <si>
    <t>…caminos para su inversión , en tér Por el de Gracia y Justicia D. Francisco Marin, del Conse minos que desde i.° de Abril deberá correr el pago por cuenta jo Real y de la Cámara; D. Francisco Javier Caro, del Conse de la Dirección de caminos de Granada, si es que ha de conti jo supremo de Indias. nuar la empresa, como ya lo tengo avisado al Capitán general Por el de Guerra el teniente general marques de la Reunión del mismo Granada; no quedando ya asi á este…</t>
  </si>
  <si>
    <t>Caro, Juan</t>
  </si>
  <si>
    <t>Juan Caro</t>
  </si>
  <si>
    <t>…sido recibidos SS. AA. en la i todos. escalera del mismo edificio por el Excmo. Sr. capitán general del ' Por una carta escrita á bordo de la fragata Constelación, fe principarlo D. Juan Caro, Real audiencia , ayuntamiento y ca cha 12 de Noviembre en la bahía de Ancón á 20 miílas Norte de bildo eclesiástico de esta ciudad, intendente'de policía marques Lima, se sabe que varios buques americanos habian ido allí i des de Puertonuevo y otros gefes: h…</t>
  </si>
  <si>
    <t>…dió á las cinco de la tarde un nuel de Rojas. espléndido banquete, y concurrió personalmente, acompañado Del mismo modo se ha servido S. M. nombrar para una del Excmo. Sr. Capitán general D. Juan Caro y de otros varios plaza de oidor de la Real audiencia de Cataluña a D. Magia generales españoles y franceses , á los cuarteles donde la tropa ma Ferrer: para otra plaza de oidor de la de Aragón á D. Anto nifestaba en sus alegres comidas el placer que rebosaba…</t>
  </si>
  <si>
    <t>…a la de Va lencia al teniente general D. Josef María Carbajal y Urrutia: pa ra la de Castilla la Nueva ti teniente general D. Joaquín de la Pezuéla: para la de Granada al teniente general D. Juan Caro para la de Cataluña al teniente general marques de Campo Sa-- ANUNCIOS.«grado: para la de Guipúzcoa al teniente general D. Vicente' Quesadá: panel gobierno militar y político de la plaza de Má*: Por el presente se cita, llama y emplaza á los acreedores i la l…</t>
  </si>
  <si>
    <t>Caro-, Juan</t>
  </si>
  <si>
    <t>Juan Caro-</t>
  </si>
  <si>
    <t>…nte pata dicho Real sitio, á pe Idem 29. A las 'doce delé' noche pirtió tfe ésta éiüdád’ pari sar de un recio viento y de hallarse la mar alborotada. S. M. y la Junquera él Excmo. Sr. D. Juan Caro-, 'dignísimo capitán ÁA. disfrutan la mas perfecta salud. neral del principado, con el tfchiente de Rey Di Manuel'Ere' NOTICIAS DE ESPAÑA. ron y elsecretario de'S. Ei; pira acompañar bástala frontera á los Scrmos. Sres. Príncipes de Sajonia, qué había ido i re…</t>
  </si>
  <si>
    <t>Carpegescuela, Ramón</t>
  </si>
  <si>
    <t>Ramón Carpegescuela</t>
  </si>
  <si>
    <t>…a al de Saldañs, dignidad de la de opoíicion principiando estas el 17 de Mayo. León , Í D. Apolinar de Viñas: para la dignidad de maestre Quien supiese la existencia y paradero de D. Ramón Carpegescuela de la misma iglesia catedral de Astorga, per fallecimiento na, naturalde Roma, alférez que fue de Reales Guardias A-Va de D. Joief Santos de Prada, á D. justo Antonio Santa JV.Vari- lonas, el cual salió en el año 1811. empleado para ia isla de aa: para una ca…</t>
  </si>
  <si>
    <t>Carpenter, Josef</t>
  </si>
  <si>
    <t>Josef Carpenter</t>
  </si>
  <si>
    <t>…ede aun en el dia refrescarse los labios en la misma carta , D. Manuel Sebastian, D. Francisco Antiga, D. Francisco fuente, á la cual refiriéndose aquel célebre poeta dijo: Costa, D. Josef Carpenter, D. Josef Villaronte, grado de te Ora manusque tua lavitnus, Feronia limpha. niente coronel de infantería: tenientes D. Juan Morato , Don Francisco Serralta , D. Pedro Barriento, D. Josef Cristau, Don Las personas á quienes no interesan demasiado las noticias…</t>
  </si>
  <si>
    <t>Carras, Eulogio</t>
  </si>
  <si>
    <t>Eulogio Carras</t>
  </si>
  <si>
    <t>…e Cataluña, ó i la Dirección general de Correos en esta corte, á ANUNCIOS. examinar el plano de la obra indicada. Podrán igualmente pre Los acreedores á los bienes de los difuntos D. Eulogio Carras sentar sus proposiciones en,la primera secretaría de Estado y del coso y Alonso de Prades, acudirán á D. Cipriano y AntonioDespacho, que serán admitidas en razón de las ventajas y mayo Prades, de Moratilla de los Meleros, dentro de dos meses conres garantías…</t>
  </si>
  <si>
    <t>Carrasco, Francisco Javier</t>
  </si>
  <si>
    <t>Francisco Javier Carrasco</t>
  </si>
  <si>
    <t>…a á C^dlZa»a"«MM»&gt;á»&gt;M»ÍHaá*aas»»^rMataas«ra)taa »••••••»•• t por toó-dado. Mayordomía mayor. , : . Sevilla........................................................... i- ¡demi v ' D. Francisco Javier Carrasco de la Torre, para ídem: exento ValehciaJ...........í......^i¿V.i..i...?..........j...... / f ídem. por concedida en 1814» anterior á toda asignación. ... - Barcelona á rs. vn..;...................................... . 00 D. Juan Martínez-para ídem: exento por…</t>
  </si>
  <si>
    <t>Carrasco, Juan</t>
  </si>
  <si>
    <t>Juan Carrasco</t>
  </si>
  <si>
    <t>…prescribe la Iglesia. Trenos clel pasagt. __Se está reimprimiendo la obra de fisiología de Domas, tradu Para Rio-Janeiro 250 ps. fs. en la cámara y iig bajo cu cida al español por D. Juan Carrasco, adoptada en el nuevo plan bierta. de estudios para la enseñanza de la medicina en las universidades y Para los puertos de Chile y Perú 400 en la Cámara y 20» colegios; y podrá publicarse para principios del ciyso inmediato. bajo cubierta. Sé suscribe en la l…</t>
  </si>
  <si>
    <t>Carrasco, Juan de Montemayor y</t>
  </si>
  <si>
    <t>Juan de Montemayor y Carrasco</t>
  </si>
  <si>
    <t>…os Antoninos se habitúan todos á la felicidad, se hacen litana de Sevilla, por muerte de D. Manuel Ramón del Campo, mas delicados, mas irritables; el menor accidente produce que á D. Juan de Montemayor y Carrasco. jas y murmuraciones. Si se penetrase la conciencia de esos gran des reformadores, de esos campeones, siempre armados para lo El Rey nuestro Señor se ha dignado admitir á D. Diego Ma que llaman causa del pueblo; si escudriñásemos el fondo de sus rín Capdevila…</t>
  </si>
  <si>
    <t>Carrasco, Pablo Lorenzo Largo</t>
  </si>
  <si>
    <t>Pablo Lorenzo Largo Carrasco</t>
  </si>
  <si>
    <t>…gó en 30 de Uo, y en 360 millas de persecución puede decirse que son muy Enero de 1818 3© rs. al Hospital general. pocos los que se salvarían. Bolívar llegó á Guayaquil extenuado: D. Pablo Lorenzo Largo Carrasco, para la Espuela de Oro, mató tres caballos en su fuga (tal seria la carrera); y despachó pago en 9 de Julio de 1818 3§ rs. al Hospital general. órdenes á Panamá, adonde llegaron el 19 de Octubre, para sus D. Juan de la Cruz Ceruelo de Velasco, para usar la F…</t>
  </si>
  <si>
    <t>Carreño, Matías</t>
  </si>
  <si>
    <t>Matías Carreño</t>
  </si>
  <si>
    <t>…tiene propiedades análogas á las de la quina, y puede produ Batallón ligero de la Union. Capitanes D. Esteban Miranda, cir los mismos efectos, aunque se emplee en menor cantidad. D. Matías Carreño, D. Cayetano Valdés, D. Tomas María Al __En la Cámara de los Diputados se han presentado estos días cántara y D. TadeoGamarra, grado de tenientes coroneles: sub varios proyectos de ley , entre ellos los mas interesantes son: el tenientes eradnados de teniente…</t>
  </si>
  <si>
    <t>Carretero, Francisco Sales</t>
  </si>
  <si>
    <t>Francisco Sales Carretero</t>
  </si>
  <si>
    <t>…e Suplemento á las 47 Cartas del Filósofo Rancio. Consta de lito , y sí comprobado que fue una atroz calumnia por parte de. un diálogo y de dos artículos comunicados al Procurador general D. Francisco Sales Carretero, comandante de Realistas de la vi del Rey, pasando uno de estos pór el último escrito del autor. lla de Malagon, apoyado por la justicia de dicha villa, fue pues El diáíog'', que es,entre dos canónigos de Sevilla, versa sóbrela to el Cepeda en libertad el 19…</t>
  </si>
  <si>
    <t>Carretero, Santos</t>
  </si>
  <si>
    <t>Santos Carretero</t>
  </si>
  <si>
    <t>…ídem ídem. ' y copiosos frutos que han de producir algún día las preciosas se D. Manuel Julia, idem de ídem ídem. millas de la virtud cristiana, que es el primer objeto del nuevo D. Santos Carretero, idem de idem idem. 1 ■ plan de estudios,,y sin la cual toda ciencia és vana y peligrosa. Exento. Sr. D-,Blas Fournas para .usar la Cruz de caballero BendigamoSalDios de las misericordias; y bendigamos al Sobe de S. Luís qué le fue. concedida. por ,S. M. Cris…</t>
  </si>
  <si>
    <t>Carrillo, Andrés</t>
  </si>
  <si>
    <t>Andrés Carrillo</t>
  </si>
  <si>
    <t>…n demasiado las noticias Simón Poch, D. Agustin de Fuentes y D. Juan Hospital, grado históricas y arqueológicas leerán con mas gusto en la obra de de capitán de idem: subtenientes D. Andrés Carrillo, D. Juan Mr. Prony la parte mas grave relativa á la utilidad pública, y Gutiérrez, D. Juan Almiron, D. Francisco Sánchez, D. Cle verán que todos los trabajos ejecutados y para ejecutarse en las mente Fernandez, D. Andrés Castel, D. Francisco Brito, Don laguna…</t>
  </si>
  <si>
    <t>…a que con motivo ría: capitán D. Agustín de Fuentes, grado de teniente coronel de los abusos introducidos en los pilotages que los capitanes de de Ídem: tenientes D. Josef Lucena, D. Andrés Carrillo y Don los buques concedían á los pilotos y prácticos por la entrada en Juan Anaya , grado de capitán de idem: subtenientes D. Simón los puertos que no eran de su destino, y obligaban á ella los tem Infante y D. Juan Morales, grado de teniente. porales, exigiendo di…</t>
  </si>
  <si>
    <t>Carrillo, Manuel</t>
  </si>
  <si>
    <t>Manuel Carrillo</t>
  </si>
  <si>
    <t>…das todas sus esperanzas, cuando la muerte de duado de teniente coronel D. Manuel Manrique, comandante de Luis xvm hizo que pasase el cetro de Francia á manos de su le inlantería: teniente D. Manuel Carrillo, grado de espitan: sub gítimo sucesor, sin la mas mínima alteración en la marcha polí teniente D. Vicente Fernandez , grado de teniente de infantería: tica de !a Europa. El resultado feliz de esta crisis prueba bastan sargento primero D. Juan Rodríguez, subte…</t>
  </si>
  <si>
    <t>Carrion, Jesef</t>
  </si>
  <si>
    <t>Jesef Carrion</t>
  </si>
  <si>
    <t>…iembre po Valencia................................................ .............. 4 ídem. niéndolos en libertad. Barcelona á rs. vn............................................. 00 D. Jesef Carrion y otros dos de Sevilla, presos por sospe Idem á pesos fuertes......................................... 4 á | beneficio. chosos, fueron absueltos el 21 de Octubre. Vales comunes Setiembre................................ 15Í valor. Doña María Josefa Toledano, D…</t>
  </si>
  <si>
    <t>Carrion, Pedro</t>
  </si>
  <si>
    <t>Pedro Carrion</t>
  </si>
  <si>
    <t>…allecimiento de D. Miguel Hospi Concluida la función de iglesia y ceremonia de la bendición, tal, á D. Ignacio Arrey; y para otra con el título de segunda el comandante del cuerpo D. Pedro Carrion arengó i los Vo de Prima, de nuestra Señora, vacante por muerte de D. Juan luntarios del modo mas expresivo, encargándoles el respeto que Colomer, á D. Josef Prat: para tres raciones de mensa de la debían á las autoridades, la subordinación á sus gefes, y la…</t>
  </si>
  <si>
    <t>Cartagena, Alfonso de</t>
  </si>
  <si>
    <t>Alfonso de Cartagena</t>
  </si>
  <si>
    <t>…raducción del diccionario de Ciencia» rónimo Gradan, D. Josef del Campillo, el Cardenal D. Fran médicas acudirán á recoger el tomo 27 4- la librería-de-Calleja, cisco de Mendoza y D. Alfonso de Cartagena. y en las provincias á lo*piintos donde sé hubieren suscrito. Con 18. D. Pedro Fernandez de Velasco, Juan Sebastian del Ca tiene este tonto los importíintevartículos:de (órgano del), no, Fr. Melchor Cano, el P. Alfonso Salmerón, D. Bernardo idem (enfermedades…</t>
  </si>
  <si>
    <t>Cárter</t>
  </si>
  <si>
    <t>…puerto de Manila el i.° de Marzo últí— tres horas, cruzándose las piedras por todos lados. Las ventanas mo, dejando en la mas completa tranquilidad aquel benemérito de la casa del doctor Cárter fueron hechas pedazos. Hombre bu- vecindario y demas islas, obedeciendo con el mayor placer el vo que no sabiendo donde poner en salvo á su muger la encerró legítimo gobierno del Rey nuestro Señor. El gran terremoto ex en un arca, de donde la sacaron moribund…</t>
  </si>
  <si>
    <t>Cas-, Joaquin</t>
  </si>
  <si>
    <t>Joaquin Cas-</t>
  </si>
  <si>
    <t>…nuel Uriz. otra de alcalde del crimen de la de Granada á D. Francisco bua- Igual solicitud ha dirigido al Rey nuestro Señor D. Francis rez Valdés: para el corregimiento de Ubeda á D. Joaquin Cas- co Benito Eraso, vecino de Garinoain, é individuo también de tells y de Montaner: para el de Albacete á D. Félix Herizo y ia misma extinguida Junta de Navarra; y S. M. no solo ha oido Morales: para la vara de alcalde mayor de Astudillo á D. Juan con especial…</t>
  </si>
  <si>
    <t>Casa-, Josef</t>
  </si>
  <si>
    <t>Josef Casa-</t>
  </si>
  <si>
    <t>…................ Idem. Rafael Besér, á D. Gaspar Vilaprefio: para otra de la misma 18.532.. .. 500........................... Idem. iglesia, vacante por el de D. Celedonio Puig, á D. Josef Casa- 10.475.. .. 5°°........................... Idem. des y Goncer; y para otra de la propia iglesia, vacante por fa 16,990 ... 500........................... Idem. llecimiento de t&gt;. Miguel Caballería, á D. Josef Pejoan y Navel. CAMBIOS DEL DIA 11. En atención á…</t>
  </si>
  <si>
    <t>Casal, Ignacio</t>
  </si>
  <si>
    <t>Ignacio Casal</t>
  </si>
  <si>
    <t>…io- Puerto Rico, se ha servido S. M. promoverle á teniente general seco.—La congregación de la misión de Barcelona.^ D. Josef de sus Reales ejércitos. Goin.Marte!, de Sanlúcar. r= D. Ignacio Casal, de Cádiz.— Dpn El Rey nuestro Señor, en consideración al estado de indígena Mariano Reinoso, de Valladolid.=:EI cabildo de la Sta. iglesia cía y calamidades á que está expuesta la isla de Mallorca, según de Burgos—El comercio de Vitoria.=D. Alonso Diez, de V…</t>
  </si>
  <si>
    <t>Casanova, Guillermo</t>
  </si>
  <si>
    <t>Guillermo Casanova</t>
  </si>
  <si>
    <t>Gaceta de Madrid n.º 122</t>
  </si>
  <si>
    <t>488</t>
  </si>
  <si>
    <t>…practican en la perspectiva: en todo conformes con la obra de matemáticas de la Real academia ds 18,572.... 20,000 ps. fs............... . Sevilla. ' San Fernando. Se publica por D. Guillermo Casanova, arqui 5,165.... 8000...................... Cádiz. tecto y director dé perspectiva de la misma: un cuaderno en fo 14,655.... 3000........................ Madrid. ' ' lio inarquilla de 16# pliegos, con nueve estampas del mismo ta 17,050.... 2000...............…</t>
  </si>
  <si>
    <t>Casanova, Josef Ignacio</t>
  </si>
  <si>
    <t>Josef Ignacio Casanova</t>
  </si>
  <si>
    <t>…xento por concedida en en elpuhto de la dehesa llamada del Martel, término de Ecija, 1814 antes de toda Imposición. capturando tres famosos facinerosos, tres rameras, dos retacos, D. Josef Ignacio Casanova para ídem : pagó en $ de Marzo igual número de5escopetas , dos yeguas , un caballo;, y un sin de 1818 3S) rs. al hospital., . . número de efectos robados; siendo la voluntad de S. M.sé pu D. Manuel de Camba para ídem: exento por resolución de blique en la Gac…</t>
  </si>
  <si>
    <t>Casanovas, Antonio</t>
  </si>
  <si>
    <t>Antonio Casanovas</t>
  </si>
  <si>
    <t>…tanta gravedad. Piquete veterano de Dragones del Cuzco. Alférez graduado de teniente D. Manuel Marcó del Pont , teniente efectivo. NOTICIAS DE ESPAÑA. Batallón de Gerona. Capitán D. Antonio Casanovas, grado Madrid 7 de Enero. de teniente coronel de infantería. , Batallón de Vitoria, Capitán D. Mariano Lequirica, grado Signen ¡as gracias concedidas por el Rey nuestro Señor al ejército de teniente coronel. lleal del Perú. Regimiento infantería de Búrgos'. C…</t>
  </si>
  <si>
    <t>Casanovas, Ramón</t>
  </si>
  <si>
    <t>Ramón Casanovas</t>
  </si>
  <si>
    <t>…medidas, que dejando sin acción hasta á los junta de Aranceles en 7 de Febrero último , acerca de una ins menos sospechosos de adictos á las novedades pretendidas entre tancia de D. Ramón Casanovas y D. Eduardo Comía, fabrican los que se ejercitan en los diferentes ramos de la interesante edu tes de ácidos en Barcelona, dirigida por aquella junta de Co cación de la juventud, y subrogados con otros, adornados de los mercio, en solicitud de que se prohíba la entrada del ext…</t>
  </si>
  <si>
    <t>Casapia, Bernaido</t>
  </si>
  <si>
    <t>Bernaido Casapia</t>
  </si>
  <si>
    <t>…es, y antemural donde la cúbala, la rebe Marcos Gallegos, grado de capitán de idem: sargento primero lión y la ambición orgutlosa lian de ver estrellarse sus proyectos distinguido D. Bernaido Casapia, alférez efectivo de idem. abominables. Continuando la vigilancia y prudencia de los Ga Compañía de caballerea guardia de honor del Excmo. Señor binetes amaestrados por una larga y constante experiencia. se Virey. Teniente D. Josef Luna, grado de capitán de i…</t>
  </si>
  <si>
    <t>Casariego, Josef María</t>
  </si>
  <si>
    <t>Josef María Casariego</t>
  </si>
  <si>
    <t>…nunciada en seguida una piadosa oración fúnebre por Plaza del Callao. D. Dámaso Moyano, coronel efectivo de el Rmo. P. Mtro. Fr. Pedro Duro,' ex-abad del monasterio de infantería: D. Josef María Casariego, ídem ídem: coronel Don Cardeña, fue trasladada la urna á la capilla titulada de nuestra Dámaso Moyano, brigadier. Señora de Monserrat, sepulcro antiguo de los monges. Regimiento infantería Imperial Alejandro, segundo Batallón. La asistencia de las autoridade…</t>
  </si>
  <si>
    <t>Casas, Buenaventura</t>
  </si>
  <si>
    <t>Buenaventura Casas</t>
  </si>
  <si>
    <t>…de reunión y confraternidad entre ambos mun Vich, vacante por fallecimiento de D. Mariano Susanna , y re dos. Las bendiciones del arrepentimiento proclaman'en Italia el nuncia de D. Buenaventura Casas, á D. Miguel Sargatal; para nuevo reinado: en España la sedición disfrazada con el augusto otra canongía de la iglesia colegial de Ullá, diócesis de Gero nombre que profanaba, cae al suelo á la voz del Soberano;1 de na, vacante por fallecimiento de D. Josef B…</t>
  </si>
  <si>
    <t>Casillas, Josef</t>
  </si>
  <si>
    <t>Josef Casillas</t>
  </si>
  <si>
    <t>…Odiseo ha deja y Aidaca: para la de Casares y Manilva á D. Josef Agustín Ro do á sus compañeros de armas para retirarse á una caverna en mero del Mármol: para la de Garrobillas á D. Josef Casillas y la falda oriental del Monte-Parnaso. Con el auxilio de una fuen Castilla: para la de Iznajar á D. Agustin Josef Méndez : para ia te de agua viva y buenos almacenes de todo género de víveres, ,de Paredes de Nava á D. Juan Teran: para la de Palma de Sevi no t…</t>
  </si>
  <si>
    <t>Casqueiro, Lorenzo</t>
  </si>
  <si>
    <t>Lorenzo Casqueiro</t>
  </si>
  <si>
    <t>…r había obtenido el voto del pueblo, iglesia catedral de Orense, por promoción de D. Ramón Gome* contestó con entereza: el voto de la nación no fuede ser un legíti «l de Zamora, á D. Lorenzo Casqueiro, cura párroco de Paleo, mo título sino cuando se extingue toda la familia Real. El vir con la pensión que S. M. tenga a bien imponer á dicha dignidadv tuoso Mr. Riols había cumplido ya 73 años. para una canongía de la iglesia catedral de Guad¡x,.por promo Níf…</t>
  </si>
  <si>
    <t>Castaños, Francisco Javier</t>
  </si>
  <si>
    <t>Francisco Javier Castaños</t>
  </si>
  <si>
    <t>…interior y exterior de mis dominios, para pró- Art. 6.a Compondrán esta junta desde luego las personas si iorcionar empréstitos que cubran el déficit yaz resultare desde guientes: D. Francisco Javier Castaños, Consejero de Estado, y fa posibilidad á la necesidad, atendiendo al mismo tiempo con Capitán general de mis ejércitos, Presidente: D. Anselmo de religiosa exactitud al pago de intereses de las legítimas deudas Rívas, Consejero de Estado: D. Diego de la Cuadr…</t>
  </si>
  <si>
    <t>…os-Unidos. Una carta de lLUoeveil Maino , sn fecha Marques de Zambrano, como Secretario del Despacho de la 10 de Octubre último , dice: todo este país está adi endo en una Guerra; D. Francisco Javier Castaños; Marques de Villa verde; extensión, mas o menos de ¡00 ro llas, liemos perdido i co acres Alarqucc de 1 i Reunión;-Conde de VenaLto; D. Joscf- García de bosques en Ripley, y tres ciudades vecinas; Ejeter casi dest*</t>
  </si>
  <si>
    <t>Castel, Andrés</t>
  </si>
  <si>
    <t>Andrés Castel</t>
  </si>
  <si>
    <t>…grave relativa á la utilidad pública, y Gutiérrez, D. Juan Almiron, D. Francisco Sánchez, D. Cle verán que todos los trabajos ejecutados y para ejecutarse en las mente Fernandez, D. Andrés Castel, D. Francisco Brito, Don lagunas Pontinas son aplicables á las lagunas y pantanos de otros Vicente Saez, D. Josef Lucena , D. Jaime Torres, D. Ensebio países v-porque es preciso confesar que también en otras partes las Salgado, D. Rafael Martínez, D. Felipe C…</t>
  </si>
  <si>
    <t>Castelló, Juan</t>
  </si>
  <si>
    <t>Juan Castelló</t>
  </si>
  <si>
    <t>…a de esta ■bajo de la casa da’ los Reales Consejos , donde se manifestarán ■corte se abrirá el curso escolástico el i.° de Octubre con una las condiciones. ... ? oración que leerá D. Juan Castelló, su catedrático. Los que quie CAMBIOS DEL DIA 14. ran matricularse en clase de latinos presentarán certificación de Londres........................ .......................... 38# á Jiaber estudiado latinidad, lógica y física experimental; ó tres París........…</t>
  </si>
  <si>
    <t>Castil'o</t>
  </si>
  <si>
    <t>…24 hubo una larga discusión sobre la Puerta, acaba de ser nombrado por su Soberano.Embajador la destrucción de una capilla metodista por los habitantes de la extraordinario; y &lt;1 caballero Castil'o, cónsul general de España isla de la Barbada; La oposición y el ministerio se unieron para en Odesa, fia llegado á Constantinopla con el carácter de Encar expresar el disgusto* que semejante conducta les había causado. gado de Negocios. - Mr. Huskisson propus…</t>
  </si>
  <si>
    <t>Castilla, Manuel</t>
  </si>
  <si>
    <t>Manuel Castilla</t>
  </si>
  <si>
    <t>…s ministros jubilados del Consejo de Isabel la Católica al brigadier D. Anastasio de Arango; gra Real D. Miguel Alfonso Villagomez, D. Josef Antonio Lat- do de coronel al teniente coronel D. Manuel Castilla; y el de te nimbide;y D. Francisco Marín, y ios padres maestros Fr. Cle niente coronel a! espitan D. Manuel Pastor. mente Barbagero, ex-general de la orden de S. Bernardo, y Fr. En el cuerpo de Artillería. Cruz de la.Real orden America D. Manuel Martínez, Obi…</t>
  </si>
  <si>
    <t>Castilla, Tomas</t>
  </si>
  <si>
    <t>Tomas Castilla</t>
  </si>
  <si>
    <t>…los productos mas preciosos que tiene. Ya en estos, últi Se cita y emplaza á los acreedores á los bienes del difunto mos años se principió en la husma ciudad de Sevilla y en la de D. Tomas Castilla, teniente coronel agregado que fue al Estado Palma de Mallorca á extraer el ácido cítrico de los limones, y mayor de la plaza de Valladolid, para que en el término preci no es desconocido de muchos su uso apreciabilísimo por la co so y perentorio de 15 días,…</t>
  </si>
  <si>
    <t>Castro, Ignacio</t>
  </si>
  <si>
    <t>Ignacio Castro</t>
  </si>
  <si>
    <t>…Durante los -&gt;o años de la ocupación D.Juan Felipe Vaca, grado de capitán de idem. francesa se multiplicaron mucho los suicidios, y no hacian tam Asamblea de Tarma. Sargento mayor D. Ignacio Castro de poco tanta sensación en el público. Después acá no ha disminui Negreiros , grado de teniente coronel de Milicias. do este mal; y si se consultan los registros de los muertos, tal Voluntarios de Oruro. Capitán D. Francisco Ruiz Sorzano, nez se hallará que s…</t>
  </si>
  <si>
    <t>Castro, Manuel de</t>
  </si>
  <si>
    <t>Manuel de Castro</t>
  </si>
  <si>
    <t>…uales. Continúa la venta de las estampas en la Imprenta Real. Manuela Larriñaga 4 rs. diarios. En pliego de marca imperial. Venus y Adonis, de ¡6 pul A los cinco hijos deí difunto D. Manuel de Castro, barón gadas y 6 líneas de alto, 14 y 9 líneas de ancho : pintada por de Santi Joanne, rs. anuales á cada uno. P. Veronés, y.grabada por Patas, á 30 rs.reCéfalo y Procris, de Antonio Centelles 3 rs. diarios. 16 pulgadas y 6 líneas de alto, 14 y 9 líneas de an…</t>
  </si>
  <si>
    <t>Castro, Rosa Marina de</t>
  </si>
  <si>
    <t>Rosa Marina de Castro</t>
  </si>
  <si>
    <t>…Rosa Macip, Sandalia Merino y Sabina Ibañez 1 rea Anuario universal, 6 almanak enciclopédico de noticias para les Idem. el año de 1825: un tomo en 8.u Contiene un calendario astro Doña Rosa Marina de Castro 3 rs. idem. nómico qiie presenta para cada dia la edad y lugar de la luna , y Martin Navas, Josefa González y Vicenta Bernal 2 rs. Idem. la hora á que sale y se pone: el lugar del sol y demás planetas, y Alaría Josefa Pcrez Tudela 4 rs. idem. horas á que esto…</t>
  </si>
  <si>
    <t>Castroverde, Luis</t>
  </si>
  <si>
    <t>Luis Castroverde</t>
  </si>
  <si>
    <t>…z y duración qué tenían los Altea á D. Roque Francés y Romeq : para la de Aspe á D. Pe antiguos. La durez que adquiere el cobre por su aleación con dro Aparicio: para la de Nuks á D. Luis Castroverde: para la el estaño hacia imposible el acuñarlo con seto el balancín; y era de Chelva, á D, Josef Fita y Capellá: para la de Albaida á Don menester hallar un modo por el cual se.consiguiese el efecto de Lúeas García y Marín : para la de las villas de Pplop, Nu…</t>
  </si>
  <si>
    <t>Cata-Alianza, Manuel</t>
  </si>
  <si>
    <t>Manuel Cata-Alianza</t>
  </si>
  <si>
    <t>…lítica. llamada Sacristía, vacante por promoción de D. Juan Canturri .... Algunos de estos despechados dirigen sus quejas á la San •1 priorato primera silla de aquella colegial, á D. Manuel Cata-Alianza, exigiéndole cuenta de todo lo que les melancoliza, trecasas. tanto en la política de los Gobiernos como en la marcha de loa ■&lt; Asimismo se ha servido S. M. nombrar, á consulta de dicho negocios.... tribunal, para la plaza de regente de la Real audiencia de M…</t>
  </si>
  <si>
    <t>Catalá, Josef</t>
  </si>
  <si>
    <t>Josef Catalá</t>
  </si>
  <si>
    <t>…ende y Vaílcjo: para la de Tar dose cada dia mas en grande, llegará á ser una fuente abundante ragona, á D. Pedro Hernaiz de Segura:,para la de Mataró, á de riqueza para la Rusia. D. Josef Catalá jr Cruaúes: para la de Daroca á D. Blas Peina __Hace mucho tiempo que se ha tratado de sustituir el cobre dor y Pino .parala de la villa de Mprella á D. Josef Morant con el bronce en la fabricación de medallas, á fin de dar á estos y Sagarra: para la de Pegp…</t>
  </si>
  <si>
    <t>Cataluña, Josef Segismundo</t>
  </si>
  <si>
    <t>Josef Segismundo Cataluña</t>
  </si>
  <si>
    <t>…e leal, se deci funtos consortes D. Josef y Popa María A¡mar y Torres /idió á perderlo todo-, y aprovechándose de su crédito militar en guen contra jos,albaceas Yestaipentarios de D. Josef Segismundo Cataluña, se puso á la cabeza de los defensores de S. M., expo Botér, se cita y emplaza á todos y cualesquier,acreedores de di niendo su vida mil veces hasta verlo restituido á la plenitud de cho D. JqsCf Segi&amp;mundo Botér y Arnau, difunto, vecino y del su soberanía. L…</t>
  </si>
  <si>
    <t>Católica, M.</t>
  </si>
  <si>
    <t>M. Católica</t>
  </si>
  <si>
    <t>…es-ále-jibras,esterlinas al:de las. exportadas en el último tri - 3.?. Habiéndome dignado nombrar mi embajador cerca de mestre de 18^3; en-una palabraeL valor de las exportaciones Sr. M. Católica al conde de Sub-Serra, i quien me habia servido del año 1814 asciende á 5ó$58,'8ab libras esterlinas. Conclu designar para ocupar igual cargo en la corte de Londres, he te yendo el orador , dijo que seria muy bien recibida una mu mido á bien nombrar mi embaja…</t>
  </si>
  <si>
    <t>Católico</t>
  </si>
  <si>
    <t>…o individuo culpable ser hecho cuartos vivo, y después quemado; suplicio que no ha de robo, si este se ha cometido de noche, ó por dos ó mas per ce muchos años sufrió un venerable cura Católico llamado- Hugo sonas , en un edificio consagrado á la religión del Estado. Greens: seria pues menester mucha desvergüenza para declamar iit. m.-_De los delitos cometidos en las iglesias, 6 sobre objetos contra la Inquisición de España (que no era por otra part…</t>
  </si>
  <si>
    <t>Cavia</t>
  </si>
  <si>
    <t>…... 4. de Castilla la Nueva. Polonia Benito , natural del Toboso (en la Mancha), proce ANUNCIO. sada por robo de varias prendas viejas de ropa dentro d« la cor Por providencia del Sr. Cavia, alcalde de casa y corte, se te; y hallándola confesa y convicta de dicho delito al tiempo del cita y emplaza á los legatarios que dejó nombrados el difunto fallo de la causa en 21 de dicho Marzo, se la sentenció á la pena D. Lambertó Iranzo, y son la Sta. he…</t>
  </si>
  <si>
    <t>Cavia, Mariano</t>
  </si>
  <si>
    <t>Mariano Cavia</t>
  </si>
  <si>
    <t>…............................................ pago por resolución de S. M. de 27 de Diciembre de 1823. Idem á pesos fuertes....................................... -i á J beneficio. D. Mariano Cavia ídem, ídem. Zaragoza............................... .............. 1 por 100 daño, D. Agustín Tavira Ídem, idem. Murcia................................................ .......... . li á 2 idem. D. Ramón Rodríguez de Ribera para la Flor de Lis: pagó Bilbao....…</t>
  </si>
  <si>
    <t>Cayetano</t>
  </si>
  <si>
    <t>…el termino de 13 días. y puso en libeTtad por no resultarle culpa alguna. La sagrada Biblia, nuevamente traducida de la vulgata latina D. Pedro- Josef Azpiazu, D. Josef Earreiro, D. Cayetano al español, aclarado el sentido de algunos lugares con la luz que Basurto y D. Isidoro Bermejo de Iturriaga, presos por la policía dan los textos originales hebreo y griego, é ilustrada con varias de esta plaza por sospechosos, y pasado el sumario á esta comi…</t>
  </si>
  <si>
    <t>Cayetano, Diego</t>
  </si>
  <si>
    <t>Diego Cayetano</t>
  </si>
  <si>
    <t>…de Lis: pagó en 23 de Setiem Otra contra Eugenio Greúo, residente en dicha ciudad de bre de 1817 3© rs. al hospital. Viana, de estado casado, oficio herrador, acusado de haber ver D. Diego Cayetano de la Vera para la Flor da Lis: pagó en tido expresiones de adhesión á la constitución abolida: fue pues 5 de Diciembre de rotó 3© rs. ai hospital General. to en libertad, sirviéndole de castigo los sei* meses qus ha pade-</t>
  </si>
  <si>
    <t>Caymo, Fernanda</t>
  </si>
  <si>
    <t>Fernanda Caymo</t>
  </si>
  <si>
    <t>…idrografía y á la geometría aplicada á la economía fantería D. Valentín García, idem:.subteniente de artillería pííblica; la otra parte menos difícil contiene particularidades muy D. Fernanda Caymo,-grado de teniente de infantería: sargentos interesantes para todos aquellos que tienen alguna instrucción. primeros D. Josef Bayeto y D. Martin García, grado de subte £1 atlas que acompaña la obra no. ofrece para los lectores comunes sino dos excelentes carr…</t>
  </si>
  <si>
    <t>Cayon, Pablo</t>
  </si>
  <si>
    <t>Pablo Cayon</t>
  </si>
  <si>
    <t>…comunes Setiembre.......................... 15 por 100 valor. *cDt Josef Iturriaga, cajf) segundo de idem idem. No consolidados.......................................... 134 idem. D. Pablo Cayon, cabo segundo de idem idem. Consolidados............................. 264 á 27D. Pedro Cermeño, guardia , de idem idem. D. Josef Velóla, idem de idem idem. D. Júifn Conde, Ídem de ídem idem. ANUNCIOS. D. Melchor OChoa, idem de idfem idem. En virtud de Real or…</t>
  </si>
  <si>
    <t>Cclis, Leandro Rubin de</t>
  </si>
  <si>
    <t>Leandro Rubin de Cclis</t>
  </si>
  <si>
    <t>…e los dias tumultuosos que tanto tiempo han atiigido á Josef Julián de Ortega: para la de Tobarra á D. Josef Antonio las naciones. Herrero y Zanon: para la de la villa del Prado á D. Leandro Rubin de Cclis: para la de Villafrcchos á D. Josef Alberto El Gobierno acaba de recibir noticias de oficio del Callao</t>
  </si>
  <si>
    <t>Cecilia, Cecilio</t>
  </si>
  <si>
    <t>Cecilio Cecilia</t>
  </si>
  <si>
    <t>…la paz, iniluyendo Primer regimiento infantería de linea del Cuzco. Sargentos pri en los pueblos duplicada adhesión á sus Gobiernos legítimos, y meros D. Juan Andrés Sagastegui , D. Cecilio Cecilia y D. Mi 'enlazando las varias regiones del globo con vínculos indisolubles, guel Cortés, grado de subteniente de infantería : distinguido Don quebrados por la revolución, sin que por ello haya podido des Antonio Aguirre, grado de subteniente de idem. truir los fundam…</t>
  </si>
  <si>
    <t>Cedrón, Juan Vila y</t>
  </si>
  <si>
    <t>Juan Vila y Cedrón</t>
  </si>
  <si>
    <t>…acaba de recibir el Gobierno , con fecha 29 diego á D. Benigno Martínez Vidal; y para la de Villarejo de de Agosto próximo pasado desde el Callao, se sabe que el ejerci Fuentes á D. Juan Vila y Cedrón. to Real del norte del Perú se halla operando desde el 6 del mis mo mes al frente del rebelde Bolívar, y que todos sus movi Siguen las gracias concedidas por el Rzr nuestro Señor al ejército mientos presagiaban que una próspera y decisiva campaña coro Real de…</t>
  </si>
  <si>
    <t>Cegama, Fermín Ladrón de</t>
  </si>
  <si>
    <t>Fermín Ladrón de Cegama</t>
  </si>
  <si>
    <t>…de Mr. Doyle, obispo de Kildare, del duque de quierdo y Anaya: parados plazas de alcalde del crimen de li Leinster y de otros varios católicos interrogados, cuán estimados misma á D. Fermín Ladrón de Cegama y D. Carlos Solarte, y eran los jesuítas irlandeses en aquel país, y ios grandes servicios para la fiscalía del crimen del mismo tribunal á D. Tiburcio que harían instruyendo á los habitantes de aquel reino. Eguiluz. _Ha ocurrido un ejemplo reciente del furor de los zelos que As…</t>
  </si>
  <si>
    <t>Celes</t>
  </si>
  <si>
    <t>…rificado, sin mas citarles ni emplazarles, se procederáá los forasteros los puños contra los que' llaman alzados de; la ban ■Ha- entrega de dichos bienes, en defcctode aquellos, á Doña Celes da oriental, y según el mismo capítulo de Londres, se hallaban tina Chillaron, heredera instituida en su testamento por la refeya victoriosos (los brasileños) en las cercanías de Buenos-Ai -rida Doña María Sánchez de la Torre, su tía. res, y el 14 de Setiembr…</t>
  </si>
  <si>
    <t>Cembrero, Pedro García</t>
  </si>
  <si>
    <t>Pedro García Cembrero</t>
  </si>
  <si>
    <t>…Monarquía , y dirigidos al doble ob nacio López: para el de Mancha Real á D. Rodrigo Sanjurjo: jeto de mantener la paz en los pueblos, v sostener en tcxlo su para el de Paradas á D. Pedro García Cembrero: para la vara lusrre la diadema; son el garante mas seguro del orden público, de alcalde mayor de Ayamonte á D. Miguel Galvan y Larar y el signo mas visible de que no volverán á amanecer en nuestro para la de Huelva á D. Juan Galvan: para fa de Ronda á Dop ho…</t>
  </si>
  <si>
    <t>Centeno, Manuel</t>
  </si>
  <si>
    <t>Manuel Centeno</t>
  </si>
  <si>
    <t>…z de esta crisis prueba bastan sargento primero D. Juan Rodríguez, subteniente efectivo de te que los pueblos y los Gobiernos de esta parte del globo cami ídem: sargentos primeros D. Manuel Centeno , D. Máximo Me nan con pasos firmes y agigantados al deseado fin de una trun-, rmo y D. Mateo Chaves, grado de subteniente de infantería. quilidad general casi imperturbable, y nunca apoyada mas sóli Batallón ligero Je la Reina. Primer comandante D. Josef dam…</t>
  </si>
  <si>
    <t>Cerain, Teresa López</t>
  </si>
  <si>
    <t>Teresa López Cerain</t>
  </si>
  <si>
    <t>…Aloreno 39 rs. por una vez. fidelidad y amor á su Real Persona y Familia del consejero de Aliguel Maní 2 rs. diarios. guerra D. Josef de Morejon, asi como á los importantes servi Doña Teresa López Cerain 3 rs. idem. cios que ha contraído en favor de sus imprescriptibles derechos Alaría de Liona 2 rs. idem. y libertad, durante la última desgraciada época, ha venido S. M. D. Diego López 1600 rs. anuales. en concederle la Cruz de fidelidad militar de primera cla…</t>
  </si>
  <si>
    <t>Cerezo, Francisco Javier</t>
  </si>
  <si>
    <t>Francisco Javier Cerezo</t>
  </si>
  <si>
    <t>…nzas militares: comprende la ins Mayor, á D. Matías Pinedo, D, Antonio Feliciano Azofra, trucción del recluta, el manual de guias, y una colección, de figu D. Francisco Diez Mate, D. Francisco Javier Cerezo y D. Eva ras que demuestran las señales del mando militar: obra útil para risto Simón González dePenalba: para dos capellanías de coro la instrucción de los batallones Realistas: nn tomito que se pue de la iglesia colegial del Salvador de la ciudad de Granada , por de…</t>
  </si>
  <si>
    <t>Cermeño, Pedro</t>
  </si>
  <si>
    <t>Pedro Cermeño</t>
  </si>
  <si>
    <t>…undo de idem idem. No consolidados.......................................... 134 idem. D. Pablo Cayon, cabo segundo de idem idem. Consolidados............................. 264 á 27D. Pedro Cermeño, guardia , de idem idem. D. Josef Velóla, idem de idem idem. D. Júifn Conde, Ídem de ídem idem. ANUNCIOS. D. Melchor OChoa, idem de idfem idem. En virtud de Real orden se saca i pública subasta las obras D. Candido Aparicio, ídem de ídem ídem. necesarias para…</t>
  </si>
  <si>
    <t>Cerquero, Josef Sánchez</t>
  </si>
  <si>
    <t>Josef Sánchez Cerquero</t>
  </si>
  <si>
    <t>…sita en el arrabal de S. Roque, que se vas para la observación de los planetas en longitud y latitud, compone en su planta baja de portal, cocina y cuadra, cocede- dispuestas por D. Josef Sánchez Cerquero, actual director del 10 de vino con tinajas, corral grande con pozo, y un caño de mismo Observatorio.Su precio 20 rs.en rústica. Véndense ambas bodega, también con tinajas: en el piso alto, de sala, dos alco obras en el despacho de la Dirección de Hidrografía…</t>
  </si>
  <si>
    <t>Ceruti, Carlos</t>
  </si>
  <si>
    <t>Carlos Ceruti</t>
  </si>
  <si>
    <t>…e ha servido á cuantos se consideren con derecho á una partida de .mármoles, S. M. elegir para Ja iglesia y obispado de Teruel, vacante por- en cuya negociación fueron interesados D. Carlos Ceruti, Don fallecimiento del limo. Sr. D. Felipe Montoya Diez, á.p.1. Ja Vicente Rabeta, y la casa de D. Vicente Rosi y compañía de cinto Rodríguez Rico, deán de la iglesia catedral de Zamora: (Jarrarayen Italia';'por la que fueron remitidos en 1818 , á con para cu…</t>
  </si>
  <si>
    <t>Cervera, Teresa</t>
  </si>
  <si>
    <t>Teresa Cervera</t>
  </si>
  <si>
    <t>…. diarios, pende mas cada día a favorecer á los católicos Un periódico, Sebastian Criado Borrego 39 rs. por una vez. que hasta aqui ha- vertido «u odio contra ellos, excediendo to Doña Teresa Cervera 2500 rs. anuales. dos los límites de la decencia, empieza ya á modificar su lengua- Josef Carbajal 2 rs. diarios. , ge , sentando que no se ofenderán -los intereses de la Inglaterra, D. Pedro Cajide 2500 rs. anuales.' aunque se acceda á algunas de sus peticio…</t>
  </si>
  <si>
    <t>Cesar, Julio</t>
  </si>
  <si>
    <t>Julio Cesar</t>
  </si>
  <si>
    <t>…pitándolos por este medio en un los tenientes D. Josef Velasco y D. Simón Torres, el ayudante abismo de males:'la confianza que le prestan vuestra honradez D. Francisco Ortega, el sargento Julio Cesar y tres soldados y lealtad á nuestro augusto Soberano, le obligan á que se en mas, todos (excepto el general y coronel) del regimiento i.° de cuentre firmemente persuadid r que Zaragoza, el pueblo heroico línea de caballería., antes de Santiago, encargo á toda…</t>
  </si>
  <si>
    <t>Cevallos, Juan Miranda</t>
  </si>
  <si>
    <t>Juan Miranda Cevallos</t>
  </si>
  <si>
    <t>irt Kcgucrueta, á D. Juan Miranda Cevallos; y para la capellanía el pormenor de! arreglo de la minería en el Perú, conforme á las dc Sres. Reyes Nuevos de la ciudad de Toledo, vacante poTr ordenanzas y disposiciones soberanas, publicado en el Cuzco por muerte de D. Columbino Galindo y Ponz, á D. Josef…</t>
  </si>
  <si>
    <t>Chacón</t>
  </si>
  <si>
    <t>…l origen e intención de tales voces. ha servido mandar que propongan .*1 distintivo que estimen con „ insertamos con gusto, dice el Messtngtr, un artículo del veniente á favor del comandante Chacón : que se de una mesada Courier muy á propósito para desvanecer las voces esparcidas de sus haberes respectivos a D. Francisco Marzo, capitán del cou referencia á la consagración en lLhcims ; y pues se presenta regimiento caballería 2.° de línea , al alférez d…</t>
  </si>
  <si>
    <t>Chacón, Cristobalina Alaría del Carmen Cozar y</t>
  </si>
  <si>
    <t>Cristobalina Alaría del Carmen Cozar y Chacón</t>
  </si>
  <si>
    <t>…sttategui, Fermina tente entre Andahuailas y Abancay á 4» leguas al Norte del Baquedano y Carmela Beltran 2 rs. idem. Cuzco; que el ejército del Rey se componía de iq.3 hombres de Doña Cristobalina Alaría del Carmen Cozar y Chacón 3 rs. tropas aguerridas, bien disciplinadas, y ansiosas de llegar á las idem. manos con los enemigos de su legítimo Soberano, y que entre Agueda Donaire 4 rs. ídem. ellas hay varios regimientos de sobresaliente caballería, de la Manuela Perez y Benita Pedrall…</t>
  </si>
  <si>
    <t>Chacón, Josef Cortés y</t>
  </si>
  <si>
    <t>Josef Cortés y Chacón</t>
  </si>
  <si>
    <t>…segundo regimiento de la guardia de S. M. B. El Rey nuestro Señor, en atención al mérito, servicio* y Este regimiento se formó en 1661. Al momento que se ve acrisolada lealtad de D. Josef Cortés y Chacón, capitán de la rificó la restauración de Cirios 11, le nombró el Rey regimiento Guardia Real de infantería, se ha servido concedería el empleo Real de la Reina. Esta, para darle un testimonio de su afecto, re de teniente coronel vivo y efectivo de infantería…</t>
  </si>
  <si>
    <t>Chacón, Juan Manuel</t>
  </si>
  <si>
    <t>Juan Manuel Chacón</t>
  </si>
  <si>
    <t>…ingenieros Juicio crítico de la América española, 8 rs. en rústica. D. Juan Angel Arruinbide, y el comandante del resguardo Lacava. Prontuario anatómico del cuerpo humano, folio, D. Juan Manuel Chacón han contraido conla tropa de su man en papel 89 rs., y 80 en rústica: idem marquilla 100. do en el pueblo de Jabugo, en el reino de Sevilla., cogiendo 350 Lañes y Duval. Arte de la cria del gusano de seda, 8.°, en carga* de tabaco y otros efectos de ilícito c…</t>
  </si>
  <si>
    <t>Gaceta de Madrid n.º 107</t>
  </si>
  <si>
    <t>…cante la plaza de médico de la villa de Grajal de Leal.” Campos, provincia de León; su dotación 500 ducados anuales, con facultad de poder avenirse con los pueblos de Escovar y Vi=Don Juan Manuel Chacón, comandante del resguardo de llacreces, distante media legua, y con el de S. Pedro de las Rentas de Sevilla, ha cedido á favor de Ja Real Hacienda las Dueñas, que tiene un convento de Monjas, y dista un cuaito tres partes de dependiente que le correspondían e…</t>
  </si>
  <si>
    <t>Chacón, Martin Cortés y</t>
  </si>
  <si>
    <t>Martin Cortés y Chacón</t>
  </si>
  <si>
    <t>…smo mes, siguiéndose ademas el estar.dislocadas todas „He puesto al frente de la infantería al esclarecido espafiol ks fiestas movibles. La cuestión no es muy dificil.de resolver. D. Martin Cortés y Chacón , y al de la caballería al no menos Antes- del concilio de Nicea, verificado el año 3 2 g, celebra claro marques de Campo-Aras. Los demas oficiales que interina ban la Pascua algunas iglesias de Oriente el dia 14 dé la luna del mente y hasta la aprobación de…</t>
  </si>
  <si>
    <t>Chacón-</t>
  </si>
  <si>
    <t>…á D, Juan Antonio Ruano : para .el de letras de Medina del Cam Austria, - Fr. Luis de Granada, Martin de Azpilcüeta, Pedro, po á D. Tadeo Rico y Bononat: para el de Tordesillas á Don Chacón-, .D; Bernardino de Rebolledo y D. Luis.de. Góngo.ra. .0 Francisco Javier García dé Zamora: para el de Lucena a- D. Vi 6¡° - D. Alonso Tostado ,'Luis Vives, D. Diego: Hurtad,qrde¡ cente Girón; Villamandos: para el de Logroño á D. Josef Mace- Mendoza, D. Geróni…</t>
  </si>
  <si>
    <t>Chaperon, Francisco</t>
  </si>
  <si>
    <t>Francisco Chaperon</t>
  </si>
  <si>
    <t>…as y sus sepulcros. Habiendo co . El Rey nuestro Señor, en atención al mérito y servicios det menzado gloriosamente la restauración en el Louvre, ha venido brigadier de caballería D. Francisco Chaperon, se ha servido fi consumarse pacíficamente i nuestra-vista en las bóvedas de San Conferirle el empleo de mariscal de campo de sus Reales ejércitos. Dionisio. Luis xviii ha reproducido en su dinastía el ejemplo de aquellas muertes tranquilas, de que la revoluc…</t>
  </si>
  <si>
    <t>Chaptal</t>
  </si>
  <si>
    <t>…Mr. Dumont, que prometen notable rimentarán alguna mudanza. Según parece, lia espirado el tiempo perfección. por el que se habia renovado el tratado de Methuen. Se dice que -• El conde Chaptal presidia la sesión , acompañado del duque el viage de Mr. Huskisson á Francia ha tenido por objetó nego dr Doudeauvillí^ Ministro de palacio, y del conde de Gerando, ciar un tratado de comercio, y es evidente que sus esfuerzos ha consejero de Estado, secretar…</t>
  </si>
  <si>
    <t>Charrette</t>
  </si>
  <si>
    <t>…tiene de altura en algunas partes 7» te presenta el cuadro mas lastimoso. pies; y la solidez con que está hecha alianza la seguridad de mas —Va á erigirse en Lieja un monumento al general Charrette: so de 5$) personas que se colocarán en ella'. El trono Real7 se halla bre la misma plataforma que la estatua se edificará una capilla mas elevado que el púlpito, y su plataforma está 15 pies sobre bajo la advocación de nuestra Señora de Piedad, y se fundará…</t>
  </si>
  <si>
    <t>Chatam</t>
  </si>
  <si>
    <t>…cada año, para atender á la educación del hijo del duque de Se aguarda de un dia á otro al bajel Tribuno que manda el Cumberland. capitán Guión, el cual conducirá de Gibraltar al lord Chatam, Mr. Canning se queja del modo indecente con que algunos gobernador de esta fortaleza, cuya quebrantada salud le obliga á individuos se toman la libertad de censurar públicamente la con volver á Inglaterra. ducta privada de los hermanos del Rey. _La sesión de…</t>
  </si>
  <si>
    <t>Chavarria, Antonio</t>
  </si>
  <si>
    <t>Antonio Chavarria</t>
  </si>
  <si>
    <t>…la seguridad de un ejército acampado ó en mar 'or de Béjar a D. Vicente Sanahujá y Mehi: para lá de Burgui- cha i observaciones y preguntas que deben hacer los gefes de dia !jos á D. Antonio Chavarria: para la del Carpió á D. Juan Ma ¿ los comandantes de aquellos &amp;c. La 3.a, traducida del francés ría de la Vega":, para la de Eegahés á D. Pedro Alzorriz y Mor- del general Hugo, conviene á todas las clases ‘del ejército; y $« gado: para ¡a de Qrjivá á D. Jua…</t>
  </si>
  <si>
    <t>Chaves, Josef María Sánchez</t>
  </si>
  <si>
    <t>Josef María Sánchez Chaves</t>
  </si>
  <si>
    <t>…perables que ofrecia la empresa: la constancia tador mayor del tribunal de Cuentas do Lima al de las cajas de en ella los ha hecho desaparecer, y el Cuzco se ve hoy con una Potosí D. Josef María Sánchez Chaves, confiriéndole al propio casa de moneda constituida con todos sus elementos, y sin que tiempo honores de intendente de provincia: para la plaza de mi le falte artículo alguno de los necesarios para su giro, habiendo nistro contador de las cajas de Huamanga al…</t>
  </si>
  <si>
    <t>Chaves, Juan de Araujo</t>
  </si>
  <si>
    <t>Juan de Araujo Chaves</t>
  </si>
  <si>
    <t>…estado Peterslurgo 22 de Junio. en dichas circunstancias; y que habia merecido igual imperial El Emperador estará aquí de vuelta el 27. Luego que llegue aprobación la conducta del coronel Juan de Araujo Chaves, y S. Al. habrá gran revista en el campo de Marte, y la guardia del sargento mavor graduado Josef del Valle Pedresa , ambos imperial ocupará hasta mediados de Agosto un campo de recreo del regimiento de milicias de la misma provincia, que tanta par en Krasnoj…</t>
  </si>
  <si>
    <t>Chaves, Mateo</t>
  </si>
  <si>
    <t>Mateo Chaves</t>
  </si>
  <si>
    <t>…ueblos y los Gobiernos de esta parte del globo cami ídem: sargentos primeros D. Manuel Centeno , D. Máximo Me nan con pasos firmes y agigantados al deseado fin de una trun-, rmo y D. Mateo Chaves, grado de subteniente de infantería. quilidad general casi imperturbable, y nunca apoyada mas sóli Batallón ligero Je la Reina. Primer comandante D. Josef damente que cuando ha aparecido en el mundo esa Alianza gran Tadeo Lezama, grado de coronel de infanterí…</t>
  </si>
  <si>
    <t>Chico, Josef</t>
  </si>
  <si>
    <t>Josef Chico</t>
  </si>
  <si>
    <t>…CIAS.; - COMISIONADOS. é» 1#:Andalucía habí» .d^cho ¡que j»o daba ni • por r5$ duros la, parté:que -tenia,cn,.e:Ua; según, la veta y calidad de los.íneules Bddájd¿......,.¡did.'s¿ D. Josef Chico. Iju# presentaba. . ¡ Bbrrreltmd.......V.,.:... p. Mariano Figueras y Pou. nc .De beyilla escriben con fecha-,del; iodo que sigas*, ,-t BÜbáéL......P. Bernardino de Ibarguengoitia. ©V**Afuí.se hablamucho de -minas., y con variedad: lo que '€MtiL¡¡.....:ir.?..…</t>
  </si>
  <si>
    <t>Chíeano, Cayetano García</t>
  </si>
  <si>
    <t>Cayetano García Chíeano</t>
  </si>
  <si>
    <t>…toda la Real Fa cido sus legítimos soberanos derechos. milia. Fernando i,Monarca tan esclarecido por sus virtudes, co mo estimado por las bondades de su carácter, no existe ya. He D. Cayetano García Chíeano, oficial cuarto que fue de la aqui los detalles de este fatal é inesperado suceso. torre-vigía de Tavira , en Cádiz, y actual interventor de la El dia 29 de Diciembre salió S. M. para su casa de recreo Real aduana de la misma ciudad con el grado de alférez de…</t>
  </si>
  <si>
    <t>Chitty</t>
  </si>
  <si>
    <t>Gaceta de Madrid n.º 17</t>
  </si>
  <si>
    <t>…al correspondía al acto. La función se celebró en efecto dicho de un insulto hecho al pabellón francés. dia 23 en medio de un concurso numeroso, con un regocijo in ,.Parece que el capitán Chitty, comandante de la corbeta co explicable, y sin que ocurriese el menpr desorden ni disgusto da lombiana Venezuela , que estaba cruzando frente á Cartagena , en ninguna especie. Bendijo la Dandera elllmo.Sr. Obispo, esmerán contró al bergantín de guerra francos…</t>
  </si>
  <si>
    <t>Cid, Joaquín</t>
  </si>
  <si>
    <t>Joaquín Cid</t>
  </si>
  <si>
    <t>…an en yes; y para una canongía de la iglesia colegial del Salvador de la su alcance para concluir de una vez la campaña, y cuyos deta misma ciudad de Sevilla, por fallecimiento de D. Joaquín Cid lles se aguardaban por momentos. Carrascal, á D. Pedro Montilla Hidalgo. , De Gibraltar el 28 de Marzo. „Segtin los avisos que se reciben de varias plazas de comercio, vemos que el grande impulso dado A consecuencia del Real decreto de 9 de Agosto del año úl…</t>
  </si>
  <si>
    <t>Cid, Josef María</t>
  </si>
  <si>
    <t>Josef María Cid</t>
  </si>
  <si>
    <t>…llorca, por fallecimiento de campo D. Manuel Sanjuanena, comandante de infantería.- D. Antonio Almodovar, dotada en 600 rs. vn. mensuales; los Cantabria. Capitán ayudante de Campo D. Josef María Cid, médicos de ejército con Real nombramiento que quieran preten grado de teniente coronel de infantería. - derla, dirigirán sus solicitudes en el término de dos meses, conta Centro. Capitán de infantería, ayudante de órdenes' de los dos desde la publicación de…</t>
  </si>
  <si>
    <t>Cidanev, Pablo.'Benito</t>
  </si>
  <si>
    <t>Pablo.'Benito Cidanev</t>
  </si>
  <si>
    <t>…pas á la europea; y cuantos militares'extrangeros lle Por. providencia del vkario general de Tuy -se cita y emplaza gan aqui son empleados inmediatamente como instructores. Oteo á D. Pablo.'Benito Cidanev¿presbítero-, natural de la parroquia podrá alabar al Egipto y la fertilidad de sus campiñas; pera yo de S. Miguel de Pereyras, del mencionado obispado, para qua por mi parte no puedo hablar sino de sus chozas de tierra, y* de en el término de dos méseécotnpar…</t>
  </si>
  <si>
    <t>Cidrón, Antonio</t>
  </si>
  <si>
    <t>Antonio Cidrón</t>
  </si>
  <si>
    <t>…ibremente el 4 de Octubre. Josef y Josefa Llórente, de Ecija, acusados de retener una pintura ó retrato de Riego, se sobreseyó el 4 de Octubre po ANJJNCIOS. niéndolos en libertad. D. Antonio Cidrón, de Algeciras, y Josef Díaz, de nación Por providencia del alcalde ordinario de la villa de Velviesportuguesa, por haberle encontrado una carta subversiva, se so tre de Candemuño, provincia de Búrgos, se ha prorogado por breseyó el 8 de Noviembre. 30 dias mas…</t>
  </si>
  <si>
    <t>Cienfuegos, Francisco Javier</t>
  </si>
  <si>
    <t>Francisco Javier Cienfuegos</t>
  </si>
  <si>
    <t>Gaceta de Madrid n.º 123</t>
  </si>
  <si>
    <t>…las y regulares; pero algo desfiguradas por motivo ha dirigido á h» archicofradía miestro virtuoso prelado los dolores que le causa una enfermedad del Jugado muy invete el Excino. Sr. D. Francisco Javier Cienfuegos una alocución rada. Como á médico se dignó consultarme sobre el estado.de su propia de su zelo pastoral, excitándola á aumentar mas y mas mal; y quedó sorprendido al ver que mi dictamen era conformo en este pueblo piadoso la devoción á tan augusto Sacramento.…</t>
  </si>
  <si>
    <t>Cienfuegos, Josef Alvarez</t>
  </si>
  <si>
    <t>Josef Alvarez Cienfuegos</t>
  </si>
  <si>
    <t>…ñamiento de piano-forte y guitarra*, de Almería, vacantes por muerte de D. Francisco Javier Herrera, pasarán á recoger la primera y segunda entrega del cuarto y úlr y promoción de D. Josef Alvarez Cienfuegos al priorato de Ja timo trimestre de este año, que contiene las canciones núms. 19 y misma, á D. Benito Perez Hinojosa y D. Wenceslao Simón 20 tituladas: La Reconvenció»y el Consejo, modiiia brasileña. Con González: para una ración de la iglesia parroquial de…</t>
  </si>
  <si>
    <t>Cienfuegos, Josef María</t>
  </si>
  <si>
    <t>Josef María Cienfuegos</t>
  </si>
  <si>
    <t>…llevó el billete de Rodil á los buques ingleses? Enterado el Rey nuestro Señor de la causa formada al bri ¡y cómo dejar el paso libre á los oficiales para que pasasen á un gadier D. Josef María Cienfuegos por el capitán D. Antonio castillo bloqueado contra las leyes de la guerra? ;y por qué con Bango, como fiscal de la comisión militar ejecutiva de esa pro vidar solo á jos ingleses y á ningunos de las demas naciones? vincia , por imputársele haber proferido la…</t>
  </si>
  <si>
    <t>Cinque, Fernando del</t>
  </si>
  <si>
    <t>Fernando del Cinque</t>
  </si>
  <si>
    <t>…erdeña.!' de esta familia de héroes. Se espera en N.ayarin á Condurioti y á Han llegado igualmente á Turin el Príncipe Chastoryski y el Maurocordato con una fuerza considerables . caballero Fernando del Cinque, guarda noble de S. S. - i ,,El Gobierno ha dado:encargo al general Gomas para hacer —He aqui el discurso que el Cardenal de Clermont-Tonnerre di ■mirar en su deber á Qdyseo: se dice que este mismo ha solicita rigió á S. M. después que lo acompañó á su cuarto…</t>
  </si>
  <si>
    <t>Cipriano</t>
  </si>
  <si>
    <t>…y para aliviar el peso de los graves negocios inseparables del de teniente coronel de caballería: tenientes D. Dionisio Carras Trono. co, D. Francisco Becar, D. Juan josef Sarsau, D. Cipriano En la tarde de ayer cupo esta dicha á la Real Imprenta r Manteca y D. Pascual Molina, grado de capitán de ídem: alfé Calcografía. Recibidos SS. MM. y AA. á la puerta de la casa por reces D. Fernando Sánchez, D. Antonio Lucero, D. Manuel el superintendente de ell…</t>
  </si>
  <si>
    <t>Cirios</t>
  </si>
  <si>
    <t>…e las Dos Sicilias , perdida que solo puede re las aguas del rio Tardes, cu^o proyecto tuvo principio en el rei emplazar el Hijo, que con el Trono heredo tambiea todas Us nado del Sr. D. Cirios 11, a expensas de los participas de las re virtudes.</t>
  </si>
  <si>
    <t>…e les abona el tiempo de constitución, asi teísmo.modo y forma que lo estableció mi augusto Padre y Se también !e parece que la equidad y la justicia dictan que se haga ñor el Rey D. Cirios iv , que esté en gloria ; pero como- todos ixtensiva esta gracia á lo» individuos de tropa que, declarados los negocios graves se han de consultar con mi Consejo de Esta purificados, vuelven á continuar sus servicio-.; se ha dignado re do, cada uno de mis.Sec…</t>
  </si>
  <si>
    <t>Cisneros, Josef</t>
  </si>
  <si>
    <t>Josef Cisneros</t>
  </si>
  <si>
    <t>…e asudiú;á las inmediaciones. acudiráerr. el término dé 30 días, contados desde esta publica ción, ante el referido Sr. juez y escribanía de provincia, ai carAviso oficiad. go de- D. Josef Cisneros, donde- se admitirán las que se hicieren siendo arregladas. Anunciados.al público en,gaceta de 6 del actual.yen.las pro Sé halla vacante la plaza dé médico dé la villa de Ribera del vincias por sus respectivos comisionados los dos mil cincuenta Fresno, eir la…</t>
  </si>
  <si>
    <t>Cisvona, Miguel</t>
  </si>
  <si>
    <t>Miguel Cisvona</t>
  </si>
  <si>
    <t>…andante departida en Extremadura en 1820 y 24, ea Madrid. D. Francisco Ortega, Ayudante del regimiento de caballería i.° de línea, en Getafe D. Josef Velasco, Teniente, ídem ídem. D. Miguel Cisvona, ídem, Lealtad infantería 6.° de línea, en Madrid, D. Stmori Torres, idem, caballería i.° de línea, en Getafe. Molina de Aragón 26 de Agosto de iSzj.crConde de España.*. EN LA IMPRENTA REAL.</t>
  </si>
  <si>
    <t>Clapperton</t>
  </si>
  <si>
    <t>…stos dos últimos ▼iageros, é irán al lago Tsad, y después de haber recorrido y ÍIAMONTE. explorado sus costas, se dirigirán hacia la Abisinia. Turin 17 de Agosto. Se espera que el capitán Clapperton y sus intrépidos compa ñeros llegarán á Timbuctoo antes que e! marques Laing que Nuestra capital, que por su belleza siempre ha sido ponderada marché hace seis meses tomando el camino de Trípoli. entre las principales ciudades de la Italia, recibe cada dia de…</t>
  </si>
  <si>
    <t>Clarez, Pedro Mendez y Jaime</t>
  </si>
  <si>
    <t>Pedro Mendez y Jaime Clarez</t>
  </si>
  <si>
    <t>…e: aprobada en 27 de Zaragoza............................................................ 4 ¿ •. Noviembre. Vales comunes Setiembre............................... 14I »'abr. La de D. Pedro Mendez y Jaime Clarez, vecinos de la villa No consolidados............................................ 13 á 3 ¿ kkm . de Alhama, sobre expresiones subversivas: sobreseída por no ha Consolidados.................................................... 274 i. í8|. llarse mérito para cont…</t>
  </si>
  <si>
    <t>ClaudioBlaaco</t>
  </si>
  <si>
    <t>…3® rs: al hospital soldado, cabo y sargeoto.de infantería y caballería; pie y fuérz» general de Madrid* -u-. 1 ¿ dé lo» regimientos,di infantéría y cabhllería de 14 guardia Real, D. ClaudioBlaaco par* idoto:exento portesolucion deS*M. el de ias mismas armas de línea y ligera del ejército, con otros de 21 de M*yo de (824 comúhkadn á Maywfdomía núyor. , ; varios particukres para Ja exactitud en toda clase de servicio, D. Luis María de la Llama para: id«…</t>
  </si>
  <si>
    <t>Claver, Gaspar</t>
  </si>
  <si>
    <t>Gaspar Claver</t>
  </si>
  <si>
    <t>…enta un sacrificio á Esculapio, y el del otro Estado mayor general. Teniente coronel mayor, segundo ayu es una corona compuesta de plantas medicinales rodeando, una dante general, D. Gaspar Claver, grado de coronel de infante inscripción. La perfección y gracia de este-trabajo se deben á Mr. ría: comandante segundo; ayudante general, D. Vicente Ga Gayrard, uno délos grabadores mas hábiks, y autor de muchas rio , teniente coronel mayor: teniente graduad…</t>
  </si>
  <si>
    <t>Cle</t>
  </si>
  <si>
    <t>…ra de de capitán de idem: subtenientes D. Andrés Carrillo, D. Juan Mr. Prony la parte mas grave relativa á la utilidad pública, y Gutiérrez, D. Juan Almiron, D. Francisco Sánchez, D. Cle verán que todos los trabajos ejecutados y para ejecutarse en las mente Fernandez, D. Andrés Castel, D. Francisco Brito, Don lagunas Pontinas son aplicables á las lagunas y pantanos de otros Vicente Saez, D. Josef Lucena , D. Jaime Torres, D. Ensebio países v-…</t>
  </si>
  <si>
    <t>Cli</t>
  </si>
  <si>
    <t>…a junta , en la que se hallaron muchos y muy distinguidos indi vizconde, la opinión de los extrangeros en este punto, que un viduos de la primera nobleza. El conde de Shrewsbury , lord Cli— caballero ingles venido recientemente de París nos ha asegurado ford, lord Arundel y Mr. Francisco Canning dirigieron cartas al que los franceses no disimulan la alegría que les causa este bilí duque de Nordfolk, manifestándole cuánto sentían que el estado i…</t>
  </si>
  <si>
    <t>Clibarry, Juan Ciríaco</t>
  </si>
  <si>
    <t>Juan Ciríaco Clibarry</t>
  </si>
  <si>
    <t>…ra idem, ha pagado en 11 de Febrero bles. Voluntarios, ejército fiel, el Soberano está muy satisfecho 3500 rs- . . . . de que en la ocasión lo cumpliremos, porque ve nuestra disci D. Juan Ciríaco Clibarry, para idem, exento por resolución plina, el orden, el respeto á las autoridades, y porque como de S. M. de i.° de Marzo en atención á sus singulares méritos. Realistas hemos cumplido lo que hemos jurado. D. Miguel Tortosa Soriano, para idem, pagó en 24 de Ene…</t>
  </si>
  <si>
    <t>Cliden</t>
  </si>
  <si>
    <t>…o agua la sangre de los El obispo de Londres presenta otra semejante de los arcedia irlandeses. ... . nos de Gloclifester. ,,Triunfamos en el reinado de Jacobo n. Pero cuando tuEl vizconde Cliden desearla ver llegar un número mas creci vimos la fuerza en nuestra mano, ¿senos vió abusar de, ella do de peticiones fanáticas’dcl clero protestante, las cuales, dice, persiguiendo á los : protestantesí No! Sostuvimos nuestros'de fio hacen, no, sino apoyar ma…</t>
  </si>
  <si>
    <t>Clifden</t>
  </si>
  <si>
    <t>…or 63 protestantes de esta ciudad y sus — Los católicos de Londres celebraron el 26 junta general para contornos.” redactar una petición con ánimo de presentarla á la Cámara d» El vizconde Clifden, presentando varias peticiones en el mis los Pares, suplicándole no adopte el bilí admitido por la Cáma mo sentido, hace esta reflexión á la Cámara: ,,Si en dos años no ra dé los Comunes, dirigido á destruir la asociación católica de ha podido cerrar las soci…</t>
  </si>
  <si>
    <t>…el enunciado inspector general ,.al dar curso á las ins el-que. suprime las asociaciones ilegales de Irlanda. tancias para pensión, expresase en su informe á cuál de ellas cor El.vizconde Clifden presenta una exposición firmada por un respondía el causante, para concederla según á la que con efecto número considerable de protestantes distinguidos del condado de pérteneciesé. Y al propio tiempo se ha servido mandar S. M. Kilkeny; y el noble lord espera…</t>
  </si>
  <si>
    <t>Cliff’ord</t>
  </si>
  <si>
    <t>…ica para sostener allí la re en sus discursos á los oradores, principalmente á los protestan volución, fueron arrestados poco después de su arribo por el ge tes; pues de otro modo lord Cliff’ord , presidente, hubiera sin du neral Aguilera, y entregados al general Olaüeta, que los ha pues da llamado al orden á Mr. Silvcstop. to en seguridad mientras sean juzgados. Se acordó tributar gracias á los que cr. las últimas discusio __Se habla mucho en Brema…</t>
  </si>
  <si>
    <t>Climent</t>
  </si>
  <si>
    <t>…arregladas, y en metálico so dro García Cortezudo y Alfonso del Valle, en su cabeza. nanteCapellanía fundada por D. Gil de Quintana en la parroquial Pláticas dominicales del Unto. Sr. Climent, Obispo que fue de S. Justo y Pastor de esta corte, que ha recaído en la de San de Barcelona, para todos los domingos del año: tercera edición, Andrés de la misma. tres tomos en 4.0, encuadernados en dos, á 52 rs. en pasta. Doña María Antonia de Paz Sotomayor…</t>
  </si>
  <si>
    <t>Clo</t>
  </si>
  <si>
    <t>…Castilla -la Nueva los autos de-las testamentarías y juicio ,unk Doña Severiana. -muger del Mendez: vista la.causa en.20 del in versal de acreedores de Dv Juan Domingo Mariciac y Doña Clo dicado mes se condenó al Méndez'(prófugo) siendo habido , á la tilde de Camps, vecinos que fueron de esta corte, se ha manda pena ordinaria de horca y confiscación de todos sus bienes , oyén do citar y emplazar, como se hace, á todos los acreedores á ellas, d…</t>
  </si>
  <si>
    <t>Clua, Joscf</t>
  </si>
  <si>
    <t>Joscf Clua</t>
  </si>
  <si>
    <t>…Juan Arquimbau y D. Tomas Hernández, las Abadesas, diócesis de Vich, vacante por fallecimiento de grado de teniente de ídem: sargentos primeros D. Mariano.VosD. Jaime filanjart, á D. Joscf Clua: para seis canongía» de la mediano. y D. Eusebio Pelaez/grado de subteniente dé ídem. iglesia colegial de Vilabertran, diócesis de Gerona, á los sugetos Artillería. Capitán D. Francisco Duro, grado de teniente siguientes: para la vacante por promoción, de D.…</t>
  </si>
  <si>
    <t>Co-</t>
  </si>
  <si>
    <t>…El Gobierno ha comunicado una orden á la aduana para im próximo. pedir la salida de los buques destinados al Mediterráneo con ar — Una carta recibida ayer de Rio-Janeiro dice que lord Co- mas y municiones. Se supone que esta orden se ha expedido mas chrane ha escrito á un amigo de aquella ciudad; „que mientras particularmente contra los cargamentos que se están haciendo mande el actual ministerio del Brasil no piensa servir en la escua para io…</t>
  </si>
  <si>
    <t>Cobella, Antonio</t>
  </si>
  <si>
    <t>Antonio Cobella</t>
  </si>
  <si>
    <t>….plaza d« médico de ¿Ja, . villa de Pedroso» promisma;ciudad, vacantes por fallecimiento de D. Juan Bautista; yincia de Búrgps y partido de Sto. Domingo Je la Calzada (en Corriá y D. Antonio Cobella, á D»/ Josef Bonet ,y..D. Josef la'Rió|áJ: aii dotación es la de íD^i's/vn.'aníiales; siefidó dé su Mercé: para una ración dé la parroquial de Almchar,,diócesis obligación aá’stír aT ápejó ’dé feid¿s«5á qu:¿Jtiene 30' íéchibs, me de' Lérida ,-vacante por muer…</t>
  </si>
  <si>
    <t>Cochra</t>
  </si>
  <si>
    <t>…lta — Se lee en el diario del Norte la noticia siguiente, que nos ha mar un brick francés que pasaba de Sincnpore á Burdeos: este parecido muy chocante: „Se asegura que el célebre lord Cochra biick le entregó cartas para algunos negociantes de la ciudad. ne, acompañado de sir Roberto YVilson, se ha dirigido á Mar Son de fecha del mes de Abril, y anuncian la llegada á Sincapore sella, desde donde estos dos insulares van á ofrecer sus espadas á de u…</t>
  </si>
  <si>
    <t>Cochranc</t>
  </si>
  <si>
    <t>…n tenia LÓndres 34 de Agosto. para ttegasciar ni proponer que la nación griega volvería á re Fondos públicos. Tres por 100 consolidados 89 f á unirse con la comunión romana. _» El lord Cochranc no saldrá de esta capital hasta el 7y por la • N O T I C FAS DE ESPAÑA.mañana, después de haber tomado el permiso de los agentes de la Grecia. Habla con mucha confianza del éxito de su causa. Se . ; Cádiz 1,° lie Setiembre. aprobó con entusiasmo su plan de op…</t>
  </si>
  <si>
    <t>…s, que poco después de haber iyer en un consejo se determinó publicar un manifiesto para recibido la aduana esta orden, se pidió permiso para la salida ds impedir la expedición de lord Cochranc á favor de la Grecia. Se una nave egipcia cargada de víveres de guerra. (Times.') cree que la gaceta de esta tarde contendrá una orden prohibien FRANCIA. do ia exportación de armas y municiones que se destinan para los griegos. ( Times.) Saint Cloud g de Octu…</t>
  </si>
  <si>
    <t>Cochrane</t>
  </si>
  <si>
    <t>…al yugo de la esclavitud , incendiadas vuestras ca fragata Piranga. Esta nave debe dar la vela muy en breve para ías, devastados vuestros campos? Rio-Janeiro; pero no .se cree que lord Cochrane tnarbole allí, ,,S¡ la Grecia hubiera sucumbido en la cuna de su insurrec otra vez su pabellón, á pesar de que continúa dando órdenes pa« ción, en aquella época que no teníamos soldados, ni armas ni , ra armar de nuevo esta fragata. Se ha pagado á los mariner…</t>
  </si>
  <si>
    <t>416</t>
  </si>
  <si>
    <t>…acienda, aun cuando se manejan por direc mo tiempo que el vencedor. ciones, subdelegaciones ó autoridades especiales, se sujetarán á —Se ha dicho en la bolsa que la expedición del lord Cochrane la misma calificación, y deberán intentarla ett tina de las dos en favor de los griegos llevaría el título de Expedición auxiliar, citadas Juntas superiores, según la clase del destino ó destino» que pretendan. (1) Una milla inglesa equivale á 1925 varas cast…</t>
  </si>
  <si>
    <t>…o á una dipu de las conversaciones, contiene el Courier el artículo siguiente: tación de Obispos, que son los depositarios de ia fe de sus reba „No hay duda de que se han hecho al lord Cochrane varias ños, y que al mismo tiempo hubiesen podido dar testimonio de proposiciones por algunos ingleses que se interesan en favor de la la disposición de sus colegas ? Hasta aquí no vemos mas que un causa de los griegos, para determinarle á auxiliarles con tod…</t>
  </si>
  <si>
    <t>…ntando la ida y vuelta, exceptuándose los que se sión griega, y segun parece, será el navio almirante de la expe nombren por la provincia de Madrid; y 6.° que reunidosen dición de lord Cochrane. Se espera allí otro bajel de la misma junta el Sr. director del Real tesoro , los contadores de Valores marina comprado por dicha comisión , á pesar de las reclamacio y de Distribución , y VV. SS., propongan el profesor que mas nes que ha hecho el embajador…</t>
  </si>
  <si>
    <t>…ficencia. SS. MM. han vuelto á pero han vuelto á su primer valor. El empréstito griego, por las Castellamaro á bordo de la corbeta Galatea, escoltada por el voces de la salida del lord Cochrane, subió del id al 10 de des bergantín Aguila. cuento; pero bajó después al 18. (_Globe and Travtller.) El almirante ingles Neal ha pasado á la Galatea con todos — Podemos esperar noticias importantes de Rio-Janeiro. Las los oficiales de su escuadra, para ofrec…</t>
  </si>
  <si>
    <t>…D. JUEVES 6 DE OCTUBRE DE 1825. ARTICULO DE OFICIO. que en aquel pais produjo una gran consternación la salida del Real orden indultando á los militares ilegitima 6 fraudulentamen lord Cochrane, á bordo de Ja fragata Pirauga. Se decía que sa te casados, é imponiendo penas álos que contravengan en aáe- lió sin permiso del Emperador, llevándose toda Ja plata que sa ' ¡ante. có de- Fernambuco, de Marañon &amp;c., ademas de otros objetos Al reverendo Patria…</t>
  </si>
  <si>
    <t>…en la toma de Arracan , retí-1 __ Según las cartas de Pórtstnouth se ha fijado para el 20 del’ rando en medio de una nube de balas el cadáver de su capitán corriente la llegada de lord Cochrane. Si tiene ánimo de volver ingles muerto al pie de las trincheras de los birmanes. No se dudaal Brasil se verá precisado' á retardar la-salida, porque casi todos hoy de que se hallan europeos entre estos últimos. Se ha encon los marineros que componían la trip…</t>
  </si>
  <si>
    <t>…numeroso gentío. El mismo dia, á eso de las tres, de.los fondos de Inglaterra i el anuncio de la próxima llegada del 1 llegaron también á la misma ciudad SS. MM. el Rey y la Rema lord Cochrane con naves y tropas; en ti ti , mil promesas de esta, con la Princesa Mariana. especie dan á Maurócordato una superioridad real. ■; _S. A. I. y R. la Princesa de Orange ha regalado una excelen te colección de ejetnplaresde minerales rusos á la ciudad de Bru PO…</t>
  </si>
  <si>
    <t>Gaceta de Madrid n.º 152</t>
  </si>
  <si>
    <t>…Consejo Real, prohibiendo que los Ecle Las halagüeñas esperanzas que habían concebido los griegos siásticos se ausenten á largas distancias de las parroquias que con la llegada de lord Cochrane, se han desvanecido enteramente, están á su cargo, desde que se ha corrido la voz que no saüa la expedición pro Por el Excmo. Sr. Gobernador del Consejo se ha trasladado yectada que debía venir en su auxilio, y que el mismo Cochrane á él con fecha 13 de Novie…</t>
  </si>
  <si>
    <t>…Penas de Cá lidad ha llegado aquí muy oportunamente para calmar un poco mara, la de Regalía de Casa de Aposento, y demas estableci las inquietudes que la expedición proyectada del lord Cochrane mientos encargados de la adminissracion de los ramos que han había inspirado á los musulmanes. La posición de los ingleses en estado y están separados del conocimiento de la dirección gene Constantinopla ha debido ganar mucho sin duda ; pero con todo ral de R…</t>
  </si>
  <si>
    <t>Codes, Josef de</t>
  </si>
  <si>
    <t>Josef de Codes</t>
  </si>
  <si>
    <t>…su causa mo en Ja Real iglesia de S. Isidro, colegio imperial de.PP, jesuí el 9 de Julio, y aprobada el 3 de Agosto. tas de esta corte, de orden del Excmo. Sr. General en gefe del D. Josef de Codes y otros voluntarios Realistas del Haraal, ejército aliado, pronunció en idioma francés el Dr. D. Antonio acusados de promovedores de alborotos, fueron absueltos por la Casoii, capellán de honor, y predicador del Rey nuestro Señor, Real orden de 1.® de Julio ú…</t>
  </si>
  <si>
    <t>Codina, Juan</t>
  </si>
  <si>
    <t>Juan Codina</t>
  </si>
  <si>
    <t>…y el Trono vacilantes, y no tener invenci la iglesia colegial de S. Juan de las Abadesas, vacante por jíobles campeones en su defensa. Esperamos que seréis lo que fueron mocion de D. Juan Codina á la de S. Agustín de la misma, ¿ vuestros padres, y no hijos desnaturalizados , que miren con, in D. Eduardo Lapuja: para esta propia comensalía de S. Agustín, diferencia la desolación de lo que mas amamos. A la patria afli vacante por haber fallecido el exp…</t>
  </si>
  <si>
    <t>Codrington, Sir Eduardo</t>
  </si>
  <si>
    <t>Sir Eduardo Codrington</t>
  </si>
  <si>
    <t>…s de quienes por su calidad debía esperarse mayor rnente tiene-ya 52 pies de profundidad, y 13 bajo de madre dd moderación, son los que menos la guardan eir sus descargos. rio. El almirante Sir Eduardo Codrington, uno de los directores de la empresa, y el ingeniero Mr. Brunel bajaron con el Prínci SUIZA. pe. S. A. R. vió con admiración los progresos de los trabajos. Lausana 12 de Julio. Dentro de tres semanas ó de un mes se principiará á construir El 4 de este mes se…</t>
  </si>
  <si>
    <t>Coehrane</t>
  </si>
  <si>
    <t>…dor de sea, nosotros somos de opinión , que si sir Roberto es reintegra tan piadosa obra, S. Felipe Neri, han manifestado siempre ia do en sus honores, no debe tampoco olvidarse a lord Coehrane. mayor constancia en servir a los peregrinos evitando que nada les faltara. Los capuchinos no han dejado de ayudarles, siguiendo (Courier.j ... __Algunos periódicos ingleses anunciaron que Mr. \V att había la costumbre establecida por el mismo Santo en unión…</t>
  </si>
  <si>
    <t>CoIRANCIA</t>
  </si>
  <si>
    <t>487</t>
  </si>
  <si>
    <t>…. diferentes caata Cruz, sin dejar rastro ni memoria de ella.” tones.de la Suiza 20 asesinatos, 14 incendios y i0¿b8 r:fV s. —Escriben de Portsmouth que estaban allí las naves del lord CoIRANCIA. chrane reparadas y prontas para hacerse á la vela; pero que cor rían voces de que debía dirigirse hacia eL Brasil. París 27 de Setiembre. — Se sabe por cartas que se han recibido de Argel, con fecha de Los periódicos que han anunciado la llegada de S. M. el…</t>
  </si>
  <si>
    <t>Col, Pablo</t>
  </si>
  <si>
    <t>Pablo Col</t>
  </si>
  <si>
    <t>…- dé 1817 j9 rs. al hos El mismo para la'Gran-Gruz dé la Real drdén de Sajonia: pital, según lo prevenido entonces. lia pagado 89 rs. al fondo de establecimientos piadosos, y z9 i D. Pablo Col!. para la Legión de Honor: cxeny&gt; por reso la Caja -de amortización: r '• ~ lución de S. M. de 3 de Abril pasado en atención á sus servicios. : Aviso oficial. :'r' * D. Domingo Mínoves para la Flor de Lis: exento también El cónsul géneral ’de'S. M. en Génova…</t>
  </si>
  <si>
    <t>Colchester</t>
  </si>
  <si>
    <t>…de Junto, en que entra S. M. en París, su ayun— tra el bilí de emancipación, ha excedido aun á Mr. Peel: este ea tamientópresidido por el prefecto del Sena, tendrá el honor de el lord Colchester, antiguo orador de la Camara de los Comu Cumplimentarle en el arco triunfal que se. ha erigido junto á la nes, yenvejecido en las disputas parlamentarias. El noble lord barrerá de,S, Martin; y asimismo asistirá al Te Deum que se se había empeñado en probar qu…</t>
  </si>
  <si>
    <t>Colmena, Manuel de</t>
  </si>
  <si>
    <t>Manuel de Colmena</t>
  </si>
  <si>
    <t>…Consolidados.................................................. 2 f á 29. dentro del circuito de una legua, y á mayor distancia á'4. Loa’ pretendientes dirigirán sus solicitudes á- D. Manuel de Colmena res, por Burgos, Aguilar de Campoo , viHa de Potes. ANUNCIOS. ¿¿.Etr la villa de Villarejo de Fuentes/ se halla vacante una cate-/ dra de latinidad, cuya potación consiste en varias tierras y po sesiones, que bien administradas-pueden producir la renta anual…</t>
  </si>
  <si>
    <t>Colocot-oni</t>
  </si>
  <si>
    <t>…, alli imprudentemente en un combate, y-cuando ya no era'tienf- -sajonia. po de salir del lazo que les bebían preparado, se encontraron en - •" Dresde.£ de Julio.vueltos frente al general Colocot-oni, el cual había tonlado-todat las medidas para asegurar una victoria útil para su patria, y El Rey se halla mejor. S. M. ya sé pasea por su habitación-, loriosa para ¿1. Los turcos han sufrido en esta ocasión un gran- pero aun no puede subir ni bajar una escal…</t>
  </si>
  <si>
    <t>Colon, Cristóbal</t>
  </si>
  <si>
    <t>Cristóbal Colon</t>
  </si>
  <si>
    <t>…niente de idem; sargentos primeros D. Antonio lección de viages , donde están marcadas las derrotas y descubri Lucero, D. Vicente García y D. Tomas Mendoza; cadete Don mientos del almirante D. Cristóbal Colon. Y en otra sala el te Josef Mangudo, grado de alférez de idem. niente de fragata y primer piloto D. Andrés Baleato presentó el Compañía de Zapadores. Teniente D. Rafael Montero, gra piano de la ria de Guayaquil que acaba de trazar, y otras car do de capitán d…</t>
  </si>
  <si>
    <t>Com, L. de S.</t>
  </si>
  <si>
    <t>L. de S. Com</t>
  </si>
  <si>
    <t>…o, —. Lecciones de geografia, escritas en francés por el abate Gaul á los seis meses de trabajar no habrá un árbol que cortar en mu- ; tier, y traducidas con algunas adiciones por D. L. de S. Com chas leguas, y acabarán por consunción , á menos que no se en prenden un ejercicio geográfico, otro histórico, y otro sobre el cuentren minas dexarbon cerca de las de plata. Eidero empieza conocimiento de la esfera. Están dispuestas en preguntas y-res á disgu…</t>
  </si>
  <si>
    <t>Comendador, Infante</t>
  </si>
  <si>
    <t>Infante Comendador</t>
  </si>
  <si>
    <t>…ntroducción de cinco, declarándose en conse-, mitan para su elección según costumbre al apoderado general del cuerda las dos restantes en comiso; se ha servido S. M. mandar Sermo. Sr. Infante Comendador. En sii inteligencia, y de lo ex se prevenga á los comandantes del resguardo que se abstengan en puesto en el asunto por los señores fiscales, consultó este supre lo sucesivo de proceder á los reconocimientos de las casas que mo tribunal á S. M. cuanto tuvo p…</t>
  </si>
  <si>
    <t>Como</t>
  </si>
  <si>
    <t>…S. M. las tres copelaciones señaladas en los dor cerca de S. M. Británica, con la orden de la Torre y Espada; números 8 y 9. y al conde de Povoa lo ha agraciado con los honores de ministro Como el local interrumpe el orden sucesivo délas operacio de Hacienda, y con el privilegio de gozar por una vida mas el nes, entraron SS. MM. y AA. en la sala de volantes, y princi título de Conde de Fovo &gt;. pió la acuñación de doblones de oro de á dos escudos y d…</t>
  </si>
  <si>
    <t>Con, An</t>
  </si>
  <si>
    <t>An Con</t>
  </si>
  <si>
    <t>…la España. presadá edición. Su autor D. Sancho de Llamas y Molina. Se halla én la librería de Escamilla. Madrid 14 de Octubre. — Elementos de.anatomía del caballo y del buey: por D. An Con el plausible motivo de ser hoy. el.dia de cumpleaños del tonio Bóbadilla , segundo director y catedrático de anatomía de Rey nuestro Señor, se viste la corte de; gala con uniforme, y la 'Real escuela dé-veterinaria de está'Córte. Esta obra, escrita é habrá en…</t>
  </si>
  <si>
    <t>Con, Francisco Aguilar y</t>
  </si>
  <si>
    <t>Francisco Aguilar y Con</t>
  </si>
  <si>
    <t>…ormada al rido D. Josef de la Cruz en justo desagra ¡ío de sus padecimientos. mariscal de campo D. Josef de la Cruz, al brigadier D. Josef NOTICIAS EXTRANJERAS. Agustín Llano y al intendente D. Francisco Aguilar y Con de , por suponerles reos del alto crimen de conspiración contra el Constantinopla 10 de Marzo. legítimo Gobierno de S. M.; igualmente ha visto los densas an Según lo que afirman los griegos de esta capital, Patrás está tecedentes de este grave negocio, y la c…</t>
  </si>
  <si>
    <t>Concluida, Miguel Hospi</t>
  </si>
  <si>
    <t>Miguel Hospi Concluida</t>
  </si>
  <si>
    <t>…que vengaron la cobardía de sus Jaime Grau: para otra Ídem, nombrada segunda de Alba, de conciudadanos con su desprecio y con su ira.” nuestra Señora, vacante por fallecimiento de D. Miguel Hospi Concluida la función de iglesia y ceremonia de la bendición, tal, á D. Ignacio Arrey; y para otra con el título de segunda el comandante del cuerpo D. Pedro Carrion arengó i los Vo de Prima, de nuestra Señora, vacante por muerte de D. Juan luntarios del modo mas expres…</t>
  </si>
  <si>
    <t>Conde</t>
  </si>
  <si>
    <t>…se contemplen con Dios guarde á V. E. muchos años. Riaza 27 de Agosto derecho á ellos acudirán á justificarlo dentro de 14 meses ante de iSzg.rrExcmo. Sr.=Pedro Lamperez.=:Excmo. Sr. Conde de D. Rafael Garrido, subdelegado de Mostrencos en Alcalá de San Román. Henares. _OJicio parvo de Nuestra Señora, traducido al castellano. Al fin El Virey y Capitán general de Navarra comunica al Sr. Se va la explicación de los cánticos y salmos que contiene, arregla cretario de…</t>
  </si>
  <si>
    <t>…RAS. Eessieres, he tenido á bien decretar lo siguiente: j IRLANDA. Primero. Concedo la gran Cruz de la Real Orden America Belfast 3 de Agofto. na de Isabel la Católica al teniente general Conde de España, co Un periódico protestante^Northern Whig ) que se publica en mandante de mi guardia Real de infantería. esta ciudad, después de haber hecho observaciones tan severas Segundo. Concedo la gran Cruz y Eanda de la Real y mili como justas sobre la conducta de lo…</t>
  </si>
  <si>
    <t>Conde, Júifn</t>
  </si>
  <si>
    <t>Júifn Conde</t>
  </si>
  <si>
    <t>…34 idem. D. Pablo Cayon, cabo segundo de idem idem. Consolidados............................. 264 á 27D. Pedro Cermeño, guardia , de idem idem. D. Josef Velóla, idem de idem idem. D. Júifn Conde, Ídem de ídem idem. ANUNCIOS. D. Melchor OChoa, idem de idfem idem. En virtud de Real orden se saca i pública subasta las obras D. Candido Aparicio, ídem de ídem ídem. necesarias para que sirva de cuartel en el Real sitio de S. Loren D. Josef Montero, idem de…</t>
  </si>
  <si>
    <t>Coninek, P. C.</t>
  </si>
  <si>
    <t>P. C. Coninek</t>
  </si>
  <si>
    <t>…ndo á toda prisa: se presumía de VV. I. de Heede, actual Ministro de Negocios extrangeros: sin embargo que no podría verificarse el embarque hasta fines de para este ministerio al caballero P. C. Coninek, que lo era del Mayo ó principios de Junio. Se han alistado entre estas tropas Interior; y para este último. í M. P. L. J. Wan-üobelschroy, los militares franceses, napolitanos y piamonteses, que se vieron Ministro secretario de Gabinete del Rey. precisados á…</t>
  </si>
  <si>
    <t>Consejo, Gobernador del</t>
  </si>
  <si>
    <t>Gobernador del Consejo</t>
  </si>
  <si>
    <t>…de las parroquias que con la llegada de lord Cochrane, se han desvanecido enteramente, están á su cargo, desde que se ha corrido la voz que no saüa la expedición pro Por el Excmo. Sr. Gobernador del Consejo se ha trasladado yectada que debía venir en su auxilio, y que el mismo Cochrane á él con fecha 13 de Noviembre último la Real orden, que con iba á embarcarse para el Brasil. la de 10 anterior le ha comunicado el Excmo. Sr. Secretario de La escuadra que salió…</t>
  </si>
  <si>
    <t>Consolidados</t>
  </si>
  <si>
    <t>…lor. hoy, se presenten en forma á deducir el que les asista. No consolidados........................................... 12 a 13. —Se convoca á Ramón María Julián Cayetano, hijo de Don Consolidados....................... .-.......................... 27 á i’s. Pablo Gómez y de Doña María Ignacia Hernández, nieto pa Intereses de valas......................................... 4. terno de ,D. Josef y de Dona María Teresa Romero, heredero en cierta parte de…</t>
  </si>
  <si>
    <t>Consolidados, Ig</t>
  </si>
  <si>
    <t>Ig Consolidados</t>
  </si>
  <si>
    <t>…de Mogente á Vales comunes Setiembre. 14J valor. -D. Juan Gerónimo de Garrido. No consolidados............... 13 á 14 idem. En atención á los méritos y servicios de los coroneles D. Ig Consolidados..................... 28 á 29I idem. nacio Simo y D. Antonio Ronda, se ha servido S. M. nombrar Intereses de vales.............. 4^4¿ idem. los en virtud de Reales decretos, al primero para el gobierno po lítico y militar de la villa de Puigcerdá, en Cataluña;…</t>
  </si>
  <si>
    <t>Consolidados, Secreta</t>
  </si>
  <si>
    <t>Secreta Consolidados</t>
  </si>
  <si>
    <t>…n fecha 22 del mismo mes participa también el referido No consolidados ................................ ............. 13 á igf Idem. comandante del navio Asia D. Roque Guruzeta al Sr. Secreta Consolidados................................................ 27 á 29 idem. rio del Despacho de Marina, su llegada al puerto del Callao. Pin Intereses de vales......................................... «... 4 ppr 100 idem. ta en los términos mas expresivos el contento y ale…</t>
  </si>
  <si>
    <t>Constantino</t>
  </si>
  <si>
    <t>Gaceta de Madrid n.º 135</t>
  </si>
  <si>
    <t>…la noche hubo diente &amp;c. Madrid 25 de Octubre de i82 5.=Ballesteros. corte y fuegos artificiales. ALEMANIA. NOTICIAS EXTRANGERAS^ Francfort 19 de Octubre. CRECIA. S. A. I. el gran duque Constantino, acompañado de la Prin Tina 13 de Agosto. cesa de Lowiez, su esposa, partió ayer para Dresde, donde El general Roche ha organizado un cuerpo de 20 hombres S. A. I. se detendrá unos días , y volverá desde allí á Varsovia. de tropa reglada, destinados únicament…</t>
  </si>
  <si>
    <t>Consuegra, Bernardo García</t>
  </si>
  <si>
    <t>Bernardo García Consuegra</t>
  </si>
  <si>
    <t>Gaceta de Madrid n.º 106</t>
  </si>
  <si>
    <t>…a. anata durante el gobierno revolucionario no se les vuelva á Véndese en el despacho de la Imprenta Real. exigir al revalidar sus títulos. (Idem.) __Se desea saber el paradero de D. Bernardo García Consuegra, Real cédula mandando cesar las comisiones militares ejecu de quien no se tiene noticias desde el año de 1806; únicamente tivas en el reino. (Núm. g6.) se presume haberlo visto en Cartagena el año de 13. Es natural Real orden sobre purificación de los, emigra…</t>
  </si>
  <si>
    <t>Continuando, Fran</t>
  </si>
  <si>
    <t>Fran Continuando</t>
  </si>
  <si>
    <t>…graduado te grado de teniente coronel de infantería. (Se continuará ') niente coronel mayor D. Raron Gómez de Bedoya, coronel del mismo regimiento: comandante del tercer escuadrón D. Fran Continuando el Rey nuestro Señor en obsequiar á su augus cisco Puyo], teniente coronel mayor de ídem : capitanes D. Juan to Suegro el Sermo. Sr. Príncipe Maximiliano de Sajoaia y á Manuel Aldecoa y D. Fausto Vázquez, grado de teniente „oro- S. A. R. la Princesa Amalia ,…</t>
  </si>
  <si>
    <t>Contreras, Telesforo</t>
  </si>
  <si>
    <t>Telesforo Contreras</t>
  </si>
  <si>
    <t>…abado en el corazón de cuanios lo han presenciado; pero que ¿ D. Francisco Cenon Hinojo: para la de Fuentidueña, en Cas hasta ahora no ha tenido la publicidad que merece. tilla, á D. Telesforo Contreras: para la de Lora del Rio á Don Cuando el rebelde ;&gt;an Martin, uno de los mas sanguinarios Pedro Jiménez Herrera y Troyano: para la de Potes á D. Josef dé todos los cabecillas de América, obtuvo el efimero triunfo de Josué Alonso: para la de Riaza y Riofrio á…</t>
  </si>
  <si>
    <t>Cóoide, Francisco Aguilar y</t>
  </si>
  <si>
    <t>Francisco Aguilar y Cóoide</t>
  </si>
  <si>
    <t>…qio y en, el parque de Windsór .cua de campo D. Josef.de la-Cruz,-.el’rbrigadier D. Josef-/ Agust í n tro caciques salvages ,del Canadá, los, cuajes conservan con. toda Llano y el intendente D. Francisco Aguilar y Cóoide^ junta pureza .su trage, nacional. Tienen la cara embadurnada .de piqmente con la providencia final acordada» y consulta del.Consejo turas», y.de sús, orejas y nqrices cuelgan,.adornos extravagantes. de la Guerra, en la cual verá V. F- que: 5I Rey nuestro; Se…</t>
  </si>
  <si>
    <t>Corbalan, Marcelo</t>
  </si>
  <si>
    <t>Marcelo Corbalan</t>
  </si>
  <si>
    <t>…politana y rector de la uni Cantabria. Teniente coronel mayor D. Antonio Tur, grado versidad, dando la sagrada comunión á mas de 800 individuos de coronel de infantería: capitanes D. Marcelo Corbalan y Don cursantes, con sus catedráticos y varios graduados, inclusos los Antonio Espino , grado de teniente coronel de ídem: teniente que componen la junta de corrección. Verificando lo mismo en con grado y sueldo de capitán D. Josef Manuel Sánchez , espi la antigua…</t>
  </si>
  <si>
    <t>Corcra, Agustin</t>
  </si>
  <si>
    <t>Agustin Corcra</t>
  </si>
  <si>
    <t>…ras, numeradas progresiva Rosario, y CeferinoBermejo.=:Una casa en la calle del Gallo, que mente, á En de poder formar un tomo; dándose gratis al fin de linda casa de herederos de D. Agustin Corcra , otra de Nicolás cada año á los suscriptores de aquel una canción, y el índice de Fernandez , y otra con que corrió D. Pedro Larralde.sOtra casa en las 25 con el número del folio respectivo, para mayor comodi la calle mayor, que habita D. Antonio Amírola.saU…</t>
  </si>
  <si>
    <t>Corcuera, Andrés</t>
  </si>
  <si>
    <t>Andrés Corcuera</t>
  </si>
  <si>
    <t>…a á otra de la catedral de Zamora, á D. Miguel Olalla : para dos raciones de ia de \ al— PORTUGAL. puesta, en el mismo arzobispado, por muerte de D. Juan Diez Lisboa si de Mayo. y D. Andrés Corcuera, á D. Hipólito Pinedo y D. Pedro UrruS. M. el Rey nuestro Señor y SS. AA. RR. las Sermas. Se tia : para la dignidad de maestrescuela de la iglesia catedral de ñoras Infantas, aceptando el convite del capitán del navio de Palencia, por fallecimiento de D. Juli…</t>
  </si>
  <si>
    <t>Corcuera, Pablo de Jesús</t>
  </si>
  <si>
    <t>Pablo de Jesús Corcuera</t>
  </si>
  <si>
    <t>…víctimas de tan horroroso ra la dignidad de arcediano de Almazan de la iglesia catedral de incendio^ Los corredores del comercio de París han dado 19 Sigiienza , por promoción de D. Pablo de Jesús Corcuera , al francos; y Besanzon, ademas de una gran porción de lienzos, ví obispado de Vich, á D. Antonio Maté Espina: para el de Alediveres y otros objetos, ha contribuido con i69: los empleados naceli de la misma iglesia, por la de D. Melchor de Valdivieso al de p…</t>
  </si>
  <si>
    <t>Córdoba, Antonio Vilhlta y</t>
  </si>
  <si>
    <t>Antonio Vilhlta y Córdoba</t>
  </si>
  <si>
    <t>giados por-sus'antecesores: diezmaba la guerra todas las familias, D. Antonio Vilhlta y Córdoba para la Flor de Lis: pagúen y ha puesto término á tal destrucción: han desaparecido Jas tra 26 de Marzo de 1819 3© rs. al hospital General y 2© al crédito bas que un estado de .guerra.semejante ponia á nuestro comercio. público. No hay. duda que en el dia son…</t>
  </si>
  <si>
    <t>Córdoba, Luis de</t>
  </si>
  <si>
    <t>Luis de Córdoba</t>
  </si>
  <si>
    <t>…is.................................................................. 15 10. nio de 1818 3© rs. al hospital General. Amsterdam................................................... OO D. Luis de Córdoba para usar de la cruz de comendador de Mam burgo......................................................... 00 la Torre y Espada, la de caballero de la Legión de Honor, la de Genova............................................................. Flor de Lis y la de…</t>
  </si>
  <si>
    <t>Córdoba, Pedro Fernandez de</t>
  </si>
  <si>
    <t>Pedro Fernandez de Córdoba</t>
  </si>
  <si>
    <t>…a de) Rey de las Dos Sicilia*, ha para una canongía de la iglesia catedral de León, por muerte de entrado en el puerto de Genova.. El :comandante ha mandado D. Antonio Represa,- á D. Pedro Fernandez de Córdoba; y para insertar en la gacela de esta capital, up aviso al comercio, mani unx- canojigía de la Sta. iglesia metropolita!» ajde Hurgas, por festando que media.-la mejor armonía,entre, «J reino .de Ñapóles, muerte de D. Josef Manuel Erróz, á D. Juan iMigueF de…</t>
  </si>
  <si>
    <t>Corfú</t>
  </si>
  <si>
    <t>…E 1825. NOTICIAS EXTRANGERAS. una caja adornada de preciosos brillantes hecha de un diente fó sil de elefante. ISLAS JONICAS. —He aqui algunos pormenores del interesante visee del capitán Corfú 20 de Junio. Kotzebue al rededor del mundo, de que ya se ha hablado varias Por todas partes llegan noticias favorables á la causa de los veces. griegos. Una carta de Prevesa contiene los siguientes pormenores Este viagero salió de Cronstadt, y llegó el 9 de J…</t>
  </si>
  <si>
    <t>Coronel</t>
  </si>
  <si>
    <t>…nte esta comisión, regresó á España. En 1775 s« Iribas 2 rs. idem. (Se continuará.') halló en la expedición de Argel y acción del 8 de Julio, de Ca pitán de granaderos graduado de teniente Coronel, en la que fue Noticia de las cavas vistas y sentenciadas por la comisión militar herido gravemente. En 1782, siendo Coronel del citado regimien de Navarra, desde la última relación de que se diá cuenta. to, volvió á America á reunirse al ejército de operacio…</t>
  </si>
  <si>
    <t>Corpas, Cecilio</t>
  </si>
  <si>
    <t>Cecilio Corpas</t>
  </si>
  <si>
    <t>…de Sabater. Vita el Rey. Para desvanecer cualquiera duda que pudiera Continua la lista cuarta de la gaceta anterior. suscitarse sobre la completa victoria de las armas de S. M. en D. Cecilio Corpas, para usar la cruz de Comendador de la el Perú contra los rebeldes, bastará la siguiente carta de los mis orden de Cristo del S. R. I., ha pagado en 4 del presente mes mos Estados con fecha de 15 de Diciembre. $3 rs. „ Amigo: Vd. se reiría de mis planes: no o…</t>
  </si>
  <si>
    <t>Corral, Benito Fernandez del</t>
  </si>
  <si>
    <t>Benito Fernandez del Corral</t>
  </si>
  <si>
    <t>…e están sufriendo baja en sus viu ma por promoción de D. Carlos Duarte á canongíade la metro dedades las interesadas ó huérfatjips, será considerado en su fa politana de Búrgos, á D. Benito Fernandez del Corral: para una vor para el ajuste de atrasos, dándoseles, si excediese, certifica cán.ongía de la iglesia colegial de S. Felipe, diócesis de Valencia, ción del resto; y si no alcanzase, se les continuará el descuento vacante por promoción de D. Francisco María Ten…</t>
  </si>
  <si>
    <t>Correa, Antonio</t>
  </si>
  <si>
    <t>Antonio Correa</t>
  </si>
  <si>
    <t>…a contra D. Eusebio Mauleon, alcalde de la ciudad de en 3 de Febrero de 1817 3© rs. al hospital General. Viana, de estado casado, hacendado , acusado de haber tolerado ' El Excmo. Sr. D. Antonio Correa para la Gran Cruz de la habitasen y paseasen en público diferentes reos sentenciados en Torre y Espada de Portugal: pagó en 11 del mes próximo pasa rebeldía por la comisión militar, y de quienes tenia noticia ofi do 3500 rs. por ser la concesión anterior al d…</t>
  </si>
  <si>
    <t>Correa, Francisca</t>
  </si>
  <si>
    <t>Francisca Correa</t>
  </si>
  <si>
    <t>…iste 2 rs. diarios. Gobierno británico respecto á los -católicos, podemos asegurar Mariana Batlle y Soler 4 rs. ídem. lin embargo que su condición debe de mejorarse por necesidad^ Doña Francisca Correa 2500 rs. anuales. tanto por los sugetos que lo componéis^ como por las. circuns Micaela Castellano; Francisco Ignacio de Bélamerídia y Juan tancias exteriores. No-pucde ocultarse el influjo que tiene Mr. León de Pesaus 2 rs. diarios. Canning sobre el Gabinete…</t>
  </si>
  <si>
    <t>Correa, Manuela</t>
  </si>
  <si>
    <t>Manuela Correa</t>
  </si>
  <si>
    <t>…tin Meigrde-1800 rs. anuales. ¿oble ejemplo de resignación y desinterés. Isabel Gil, y Bernardo Gaztelu 1 rs. diarios. „No me aflige el despojo de mis bienes, la demolición de mis Doña Manuela Correa dóoo rs. anuales. cacas, el robo de mis tierras, ni el latrocinio cruel ejercido por Vicente Tarr..gual 1600 rs. idem. ios cónsules á expensas de mi hacienda. Conozco demasiado la Ménica Feiter y ‘Joaquina Echevarría 1 rs. diarios. instabilidad de estos biene…</t>
  </si>
  <si>
    <t>Cortés, Felipe</t>
  </si>
  <si>
    <t>Felipe Cortés</t>
  </si>
  <si>
    <t>…ASj^ J&amp;Ef1 £SP.*ÑA. resolvió enviarle varias cartas llenas de expresiones y de ternura, ’ , Lucen* a* de Enero. que tampoco fueron contestadas, y ni siquiera quiso responderle El coronel D. Felipe Cortés, encargado de la organización a la que le escribió participí ndqlefel nací iniento.de su hijo ,‘qua ■ 3e voluntarios Realistas de este, reino de O'jrdoba, nos ha hecho murió á pocos dias. María escribió nuevamente á esté homhrí ‘ Conocer en dos órdenes del di…</t>
  </si>
  <si>
    <t>Cortina, Tomas Roca y</t>
  </si>
  <si>
    <t>Tomas Roca y Cortina</t>
  </si>
  <si>
    <t>…eguida, puesto el batallón en la Plaza mayor-en orden nato de Murviedro , dignidad déla metropolitana de Valencia, á de batalla, habiendo arengado el comandante principal, ejecutó D. Tomas Roca y Cortina: para una canongía de !a metropoli el batallón la descarga de ordenanza y otras maniobras, con la tana de Tarragona, vacante por fallecimiento de D. Antonio misma destreza que pudieran hacerlo las tropas mas disciplinadas. Ferrer y Botines, á D. Antonio Mombi…</t>
  </si>
  <si>
    <t>Cortinas, Agustín</t>
  </si>
  <si>
    <t>Agustín Cortinas</t>
  </si>
  <si>
    <t>…emedio de ello (habla de‘la confusión,en Jas ^.Demostración fsica de.la espiritualidad i inmortalidad del al cuernas por los métodos ordinarios) les fue forzoso (á los hom ma, por D. Agustín Cortinas, un tomo en 4.°=E‘/ triunfo de la bres), inventar, como inventaron , dos libros, intitulado» el uno verdad y refutación del materialismo, -por el mismo autor, un de Caja (que en otra parte llama Mayor), y el otro su Manual (omito en 8.° . (Diario), para escri…</t>
  </si>
  <si>
    <t>Corveto</t>
  </si>
  <si>
    <t>…as mas pronr Salé, se libró de la tormenta con pérdida de tres cables, anclas, tas, expeditas y seguras que le sea posible. Y lo traslado á V.E. palos &amp;c.: el místico ingles Hope, capitán Corveto, de Málaga, por si no hubiere recibido tan desagradable noticia.” con vino, perdió el bauprés, el palo de mesnna, tres anclas p lan inste acontecimiento ha conmovido mi sensibilidad; pe cables: el bergantín Bella Carolina, de Gibraitar, perdió su ro,.habitant…</t>
  </si>
  <si>
    <t>Cosío, Manuel</t>
  </si>
  <si>
    <t>Manuel Cosío</t>
  </si>
  <si>
    <t>…ronel mayor D. Josef Domingo Vidart, grado de coronel de lio de 1825. caballería: capitanes D. Antonio Jurado, D. Ramón Soler y „Dada en nuestra junta del Senado á 17 de Diciembre D. Manuel Cosío, grado de tenientes coroneles de idem: tenien de 1824.” tes D. Valentín Rubio y D. Tomas Castillo, grado de capitán de ídem: alféreces D. Pedro Martínez, D. Josef Fies y D.Fran S. M. que nada omite para coijtplacer y obsequiar á ios ilus cisco Izcuo, grado de…</t>
  </si>
  <si>
    <t>Cossin, Josef María de</t>
  </si>
  <si>
    <t>Josef María de Cossin</t>
  </si>
  <si>
    <t>…xpre-, tes iá una: y otra.plaea ae dirigirán,al ayuntamiento et): eLktérmisada diócesis, vacante por fallecimiento de D. Vicente Balaguer, nn.dedos mosee. i. : &lt; ¡,¡j -j ,t- . . á D. Josef María de Cossin. ; , ¡ i -«.Se /halla vacqntcilanplaza ,dc.; maestro ¡de primeras, letras de. hííinlmóral dé la.¡Mita . obispado y partido de Plasenci?., dota- ■ Los sordo-mudos del colegio de ésta corte, agradecidosá la. da rcon'£700 rs. y _*n cérdo.en; vara.. Los aspirante…</t>
  </si>
  <si>
    <t>Cotton</t>
  </si>
  <si>
    <t>…elación circunstanciada de las nego Extracto de las ftriódicos de Calcuta. ' . • ■ ■ oí -■ ,. .: - j,, , - , (, ciaciones tenidas entre losGrisones y la corte de Vkna. Por ella El general Cotton, despues.de haber tomado:,-i Yarí-Yoií- se ve qué los comisarios de dicho cantón se hallaban desde» la Chu, se dirigió el,7 de Marzo contra la plazf^dé'Ópnebeú-, y lá primavera última en Milán don éste objetoque durar teja petr atacó en el mismo dia con 200 h…</t>
  </si>
  <si>
    <t>Covarrubias, Diego</t>
  </si>
  <si>
    <t>Diego Covarrubias</t>
  </si>
  <si>
    <t>…-Ramón Carvajal .y - 8¡9: ,D. Diego Mesíá y Guzman-, ,el..Maestgo¡;Jp¡4n de'Ayija^ Trejo: para la de Quesada á D. Josef Alcalde-y .Martínez:... para, elrPt, Fr. Josef de Sígüenza, D. Diego Covarrubias. y-Leiva; Juaíb la -’d e 'Ve ray Mo j a car á D. -Antonio Rico y Gómez: para la de Urbina y el P. D. Tomas Vicente.Tosca. (Se continuará.') , 7 In Vill»franca;.de,Córdoba á D. Miguel Villasecá y Rodríguez : pa —' ^-------- ------7--- ------------- ------^----…</t>
  </si>
  <si>
    <t>Crespo, Manuel</t>
  </si>
  <si>
    <t>Manuel Crespo</t>
  </si>
  <si>
    <t>…las navegaciones seguridad y presteza , aumenta las do de teniente de idem: sargentos primeros D. Josef Herrera y utilidades del comercio y el acierto de las expediciones de la ma D. Manuel Crespo, grado de subteniente de idem. rina militar. SS. MM. y AA. pasaron seguidamente á pie á la Regimiento infantería de Fernando vu, segundo batallón. Ca casa inmediata almacén de cristales de las Reales fábricas de San pitán D. Claudio Varela, grado de teniente…</t>
  </si>
  <si>
    <t>Crespo, Rafael Jósef de</t>
  </si>
  <si>
    <t>Rafael Jósef de Crespo</t>
  </si>
  <si>
    <t>…lta de dicho París................................... Msupremo tribunal para una plaza de alcalde del crimen de la Amsterdatn........................ oo Real audiencia de Aragón ¿ D. Rafael Jósef de Crespo. Hamburgo........................ oo Para la vara de alcalde mayor de la villa de Talarn, en Ca Génova............................. oo taluña, de nueva.creación, á D. Manuel Valonga y Zaidin: para Cádiz.................................. o i daño. la de Alcora…</t>
  </si>
  <si>
    <t>Cristau, Josef</t>
  </si>
  <si>
    <t>Josef Cristau</t>
  </si>
  <si>
    <t>…, D. Josef Villaronte, grado de te Ora manusque tua lavitnus, Feronia limpha. niente coronel de infantería: tenientes D. Juan Morato , Don Francisco Serralta , D. Pedro Barriento, D. Josef Cristau, Don Las personas á quienes no interesan demasiado las noticias Simón Poch, D. Agustin de Fuentes y D. Juan Hospital, grado históricas y arqueológicas leerán con mas gusto en la obra de de capitán de idem: subtenientes D. Andrés Carrillo, D. Juan Mr. Prony la…</t>
  </si>
  <si>
    <t>Cristianísima, Ministro de Marina de S. M.</t>
  </si>
  <si>
    <t>Ministro de Marina de S. M. Cristianísima</t>
  </si>
  <si>
    <t>…és en las islas Baleares, después de in El Diario literario mercantil contendrá pues los artículos formado muy por menor del hecho, lo ha participado al Exce siguientes: lentísimo Sr. Ministro de Marina de S. M. Cristianísima. i.° Las órdenes que el Gobierno remita para que se inserten Son dignas de elogio las disposiciones activas que en este lan en este periódico. ce tomó D. Jaime tí omita, encargado del distrito de marina de 2.0 Las noticias mercantiles que interesen ai comerci…</t>
  </si>
  <si>
    <t>Crístiemin, Federico</t>
  </si>
  <si>
    <t>Federico Crístiemin</t>
  </si>
  <si>
    <t>…a-'rdel modo siguientes en 21 de.Febrero último acerca de !a pretensión de los cónsules 83 rs. al Noviciado de hermanas de Ía-Caridadde esa capital, de la nación sueca en Alicante D. Federico Crístiemin y D. Jor á la comunidad de Recogidas, 5$ al hospital de.Incurables, ge Tb.mas Weuzynthius, de que no se altere el método adoptado 63 ai-convento de monjas de S. Pascual del Prado, 43 al eóte- por el, administrador de la salina de Torrevieja en el premio del gio de sor…</t>
  </si>
  <si>
    <t>Croi, Príncipe de</t>
  </si>
  <si>
    <t>Príncipe de Croi</t>
  </si>
  <si>
    <t>…e tenia ■ polis,' primer limosnero del Rey, y los principales oficiales de ánimo de proponer, luego qre se verificase la segunda lectura dél - S. M. estaban detras de su silla. El Sr. Príncipe de Croi, limosMI, una medida para arreglar los derechos de elector en Irlanda, •nero mayor', en el dia Cardenal, celebré la misa, y dió la comu r No sabe todavía qué forma dará á su proposición, si la-pre nión al Rey y á -la Familia Real, quienes oyeron en seguida ot…</t>
  </si>
  <si>
    <t>Cruchell</t>
  </si>
  <si>
    <t>…S. Antonio, y llevado á Cartagena, un buque liendo cada limón á unos 4 mrs. Si por la parte económica es tan apreciable este producto, ingles de 230 toneladas, llamado Jonk y Ana, capitán Cruchell, que salió de Londres para la isla de Cuba cargado de gé debe serlo no menos por la conveniencia y facilidad que presen ta para el uso individual: en cualquier tiempo, en cualquiera neros el 16 de Octubre del año pasado. Tres marineros de la tri clima, y en t…</t>
  </si>
  <si>
    <t>Cruchet, Melchor Plauasy</t>
  </si>
  <si>
    <t>Melchor Plauasy Cruchet</t>
  </si>
  <si>
    <t>…"&lt;■ 1 ■ -i.¡ — obligaciones que ha hrrtudo de pagar aUdrfazP 4a. un #ño, que CÁMBIOS DSU OlA S. M. ha tenido ibien concederle ,10* 00 JS- asignados á suu*or Lóndres..........í-1. D. Melchor Plauasy Cruchet pwa, la fispucls dc Oro de París S. Santidad: ha pagado en ao dé Diciewbre de iSiíl sD rs. a| hospital, y a9 al Crédito público „r ;*t; !&gt; or&lt;, » ■ » r Hamburgoá........................................dó D. Juan Balado para la Flor dé Lis: exento.,pojr resolu…</t>
  </si>
  <si>
    <t>Cruz, Polonia</t>
  </si>
  <si>
    <t>Polonia Cruz</t>
  </si>
  <si>
    <t>…em. bre vosotros, enervó las fuerzas que os violentaban, corristeis á Doña Ana María de Jauregui 1800..rs. anuales. los brazos de la piedad, de la virlud y de la lealtad. Vuestros Doña Polonia Cruz 1880 rs. idem. primeros esfuerzos:nos llenan de esperanzas. ¡Sí, mis amados jó Domingo Alonso Basurte, Petra Lcgaz y Antonia García venes! La Religión, ti Rey, la Patria, ¡que de sacrificios espe 2 rs. diarios. ran dé vosotrosl Las santas aras os piden zeloso…</t>
  </si>
  <si>
    <t>Cuadra, Ambrosio</t>
  </si>
  <si>
    <t>Ambrosio Cuadra</t>
  </si>
  <si>
    <t>…Sr. D. Josef ■ Santoña. Un batallón del regimiento 2t.° de línea, y 3 com Cien fuegos, director general de artillería, el mariscal de campo pañías dei 8.° de artillería de á píe. D. Ambrosio Cuadra, ingeniero general, el brigadier de ingenie Mandados por el teniente coronel comandante de la plaza ros destinado en el mismo D. Blas Manuel Teruel, y todos los Mr. fiouttier. ' ........... demas gefes, oficiales, comisarios individuos del Real cuerpo Coruña.…</t>
  </si>
  <si>
    <t>Cuadra, Diego.de la</t>
  </si>
  <si>
    <t>Diego.de la Cuadra</t>
  </si>
  <si>
    <t>…las mejoras adop D. Jósef García de la Torre; al primero como presidente de ella, tadas, cuya continuación y mi constante solicitud por el bien y ai consejero honorario de Estado D. Diego.de la Cuadra comode mis pueblos me inspiran las mas fundadas esperanzas de que secretario con voto en la misma. De Real orden lo comunico ícon la ayuda del Todopoderoso desaparecerán en breve, y para ‘V. S. para su inteligencia y gobierno. Dios guarde á V. S. musiempre, l…</t>
  </si>
  <si>
    <t>Cuadrado, Juan Francisco Bayo y</t>
  </si>
  <si>
    <t>Juan Francisco Bayo y Cuadrado</t>
  </si>
  <si>
    <t>…cuales estaban acostumbrados á vivir en compañía: Rcguena á D. Alonso Ramón Rubio; y para el de Valencia de la leona se hallaba todavía con una exaltación muy fuerte , y D. Juan á D. Juan Francisco Bayo y Cuadrado. Para la vara de có'n'tddó los dos consortes (asi llaman etflTvinez á dos animales alcalde mayor de Nájera á D. Saturnino Martínez Llórente: pa de,esta especie que,viven juntos en una leonera) lucharon un ra ra la de Gausin á D. Francisco de Galvez y Fernande…</t>
  </si>
  <si>
    <t>Cuando</t>
  </si>
  <si>
    <t>…pero que ¿ D. Francisco Cenon Hinojo: para la de Fuentidueña, en Cas hasta ahora no ha tenido la publicidad que merece. tilla, á D. Telesforo Contreras: para la de Lora del Rio á Don Cuando el rebelde ;&gt;an Martin, uno de los mas sanguinarios Pedro Jiménez Herrera y Troyano: para la de Potes á D. Josef dé todos los cabecillas de América, obtuvo el efimero triunfo de Josué Alonso: para la de Riaza y Riofrio á D. Josef Cuenca ocupar á Lima, se qued…</t>
  </si>
  <si>
    <t>Cuarteto, Josef</t>
  </si>
  <si>
    <t>Josef Cuarteto</t>
  </si>
  <si>
    <t>…cuelas de la D. Josef María Callejás y D. Francisco Palmes: Ídem al capitán tinidad y primeras letras del reino, en los cuales han dado nue graduado D. Juan Uribe y al subteniente D. Josef Cuarteto. vas pruebas al Rey nuestro Señor de su literatura , zelo por el - J?&gt;¡ las compartías de voluntarios de Mérito. G 'ido de tenien bien público, y adhesión á sos soberanos derechos; ha venido te coronel al capitán D. Pedro Fernandez: ¡dem de capitán; al ter S.…</t>
  </si>
  <si>
    <t>Cuenca, Alfonso Antonio de</t>
  </si>
  <si>
    <t>Alfonso Antonio de Cuenca</t>
  </si>
  <si>
    <t>…allones Realistas: nn tomito que se pue de la iglesia colegial del Salvador de la ciudad de Granada , por de llevar en el bolsillo, á 6 rs. en pasta holandesa.reEmpresas muerte de D. Alfonso Antonio de Cuenca y D. Cristóbal López políticas de Saavcdra, ó idea de un Príncipe político cristiano, de Ortigosa , á D. Salvadór de Salazar y Palomino y D. Blas Jo representada en cien empresas; dos tomos en 8.°, á 25 rs. en sef Mendia; para una ración de la catedral de Zamora, por fa-J pasta:…</t>
  </si>
  <si>
    <t>Cuenca, Josef</t>
  </si>
  <si>
    <t>Josef Cuenca</t>
  </si>
  <si>
    <t>…nguinarios Pedro Jiménez Herrera y Troyano: para la de Potes á D. Josef dé todos los cabecillas de América, obtuvo el efimero triunfo de Josué Alonso: para la de Riaza y Riofrio á D. Josef Cuenca ocupar á Lima, se quedaron bien á su pesar algunos europeos esSaiz: para la de Santisteban á D. Antonio Sánchez Zarca: para pañoles en aquella capital del Perú, tan célebre antes por su es la de Tenerife á D. Diego de Lora y Cáceres; y para ia de Ve- tupenda…</t>
  </si>
  <si>
    <t>Cuervo</t>
  </si>
  <si>
    <t>…ados para esu operaciónte en este año la siembra y cultivo. hasta el lunes 14 de Noviembre inclusive. Las personas de Madrid que tuvieren poderes de acciónisras de (1) El teniente coronel Cuervo, hijo de Colombia, fue el igual ó mayor número de acciones, habiendo sido otorgados de Ejecutor de aquel bárbaro decreto de Boiivar antes de la batalla rechamente á ellos Con faltad de que puedan concurrir i ¡m de Ayacucho, de que no quedase un viviente en Gu…</t>
  </si>
  <si>
    <t>Cuesta, Josef</t>
  </si>
  <si>
    <t>Josef Cuesta</t>
  </si>
  <si>
    <t>…bón, y volviéndolos á lavar con agua. cabido, se suplica á las personas que lo sepan tengan la bondad __Mr. Gasan de Antibo para impedir los males que causa á los de comunicarla á D. Josef Cuesta, del comercio dé libros en olivos el insecto que vulgarmente se llama pulgón, piojillo ne Madrid. gro &amp;c., usa d método siguiente: rae la planta del olivo quitán _Eti virtud de providencia del Sr. Diez dé Prado, teniente de dole toda la corteza vieja y muerta…</t>
  </si>
  <si>
    <t>Cueto, Gonzalo María</t>
  </si>
  <si>
    <t>Gonzalo María Cueto</t>
  </si>
  <si>
    <t>…diz etiEnero siguiente, res é intereses, con cartas francas de porte (porque de lo contra al mando de D. Benito Ortiz, oficial de la .Real armada. , rio no se dará contestación) á D. Gonzalo María Cueto, veci no dé la expresada villa de Verja, en el citado reino de Grana — Se han recibido en esta capital cartas de la Havana dé’, 24 da; tanto para dirigirle los poderes, como para hacer las indagade Febrero último, que avisan la llegada i aquel puerto en el ci…</t>
  </si>
  <si>
    <t>Cuevas, Joaquín Ibañez</t>
  </si>
  <si>
    <t>Joaquín Ibañez Cuevas</t>
  </si>
  <si>
    <t>…do el sitiador en su perseguimiento, por cuyos servicios y El 22 de Agosto último sucedió la temprana muerte del mérito obtuvo el ascenso á Mariscal de Campo en tó de Mayo Exento. Sr. D. Joaquín Ibañez Cuevas, Barón de Eróles, Mar de 1811. ques de la Cañada, Capitán general de los Reale» ejércitos &amp;c.’,' Por su heroico valor, por su intrépida eficacia, por estratage á la edad de 40 años, siete meses y 17 dias. mas militares, por sorpresas, y por la rapidez de sus…</t>
  </si>
  <si>
    <t>CUfden</t>
  </si>
  <si>
    <t>…os que suscriben construcción, considerable ahorro de combustible, mayor velo han omitido la palabra muy humilde. cidad, ocupar menor espacio, entera seguridad de no reventarse El vizconde CUfden se queja de la dureza de semejante ob la caldera, y ningún temor de las desgracias consiguientes: ven jeción. tajas que bien calculadas, no podrá menos de generalizarse luego ¡Vamos! ¡y qué 1 dice el conde de Liverpool, añadid el epíte el nuevo método. El pes…</t>
  </si>
  <si>
    <t>Cuningham</t>
  </si>
  <si>
    <t>…La* casase consideración', ni otra desgracia-queja de haber si do herido de un inmediatas están llenas de gentes que fuman j beben. Sin - tiro de'metralla en el brazo izqqierdo.su comandante Cuningham, embargo, las mugeres generalmente se ocultan, y todas-se cü— - cuya amputación-le ha sido hecha á su arribo á este puerto.’-* bren el rostro con un velo muy espeso’, haciendo lo mismo las Cartas dedicha plaza, con fecha del ag,.anuncian í¿ muerte mugeres del…</t>
  </si>
  <si>
    <t>Cupp, Miguel</t>
  </si>
  <si>
    <t>Miguel Cupp</t>
  </si>
  <si>
    <t>…Aguüar para la Flor de Lis: la misma vecindad , sufra 15 dias de cárcel en la de su pueblo pagó en 4 de Febrero de 18183© rs. al hospital General. por lo que resulta del proceso. D. Miguel Cupp para la Flor de Lis: pagó en 23 de Setiem Otra contra Eugenio Greúo, residente en dicha ciudad de bre de 1817 3© rs. al hospital. Viana, de estado casado, oficio herrador, acusado de haber ver D. Diego Cayetano de la Vera para la Flor da Lis: pagó en tido exp…</t>
  </si>
  <si>
    <t>Curial</t>
  </si>
  <si>
    <t>…ra los pobres de la misma. salas, y se retiró á las diez en medio de las aclamaciones mas — Cuando S. M. se detuvo en Fimes pasó á pie y sin guardia expresivas. ninguna á casa del conde Curial y del duque de Damas. Viendo Las diversiones en el rio empezaron á las dos y media. Dada, un oficial ai Rey rodeado de la muchedumbre, le dijo , no sin la señal del combate dejaron las parejas la orilla, y se dividieroni sorpresa: ,, ¡Cómo, Señor, está solo V…</t>
  </si>
  <si>
    <t>Cúrtoys, Guillermo</t>
  </si>
  <si>
    <t>Guillermo Cúrtoys</t>
  </si>
  <si>
    <t>…del monte Livri, cerca de Caluvrita. Las bamos ciertamente lo que ahora Nos ha sido referido por el ama gentes del campo corren despavoridas a ocultarse én lo interior do hijo el caballero Guillermo Cúrtoys, tu Enviado extraordi de los bosques, v otros se dirigen á las riberas del mar pira em nario cerca de Nos, que Tú deseas oir esto mismo de Nos por barcarse, aun sabiendo que no se les recibir: en Zante, donde se Letras nuestras dirigidas á Tí. Solícito segura…</t>
  </si>
  <si>
    <t>Cutanda</t>
  </si>
  <si>
    <t>…perso cutó el 13 del propio mes, habiendo sido puesta la cabeza á la nas que se consideren con dcrecho á sus bienes comparezcan ante entrada de Jimena; cuyo reo era de 42 años. el Sr. Cutanda, alcalde de Corte, á deducir las acciones que les Manuel Romay, de Sevilla, acusado de haber proferido ex competan. presiones subversivas, absuelto libremente, mediante á no resul Se halla vacante la plaza de médico de ¡a villa de Castro Ur tar probada la acu…</t>
  </si>
  <si>
    <t>…n otras ha mani término de to dias precisos, qite deberán contarse desde el de su festado dicho Presas por el bien de sus compatriotas: se vende publicación, se presenten*'ante el Sr. Cutanda, alcalde de Casa y dicha instrucción en esta corte en la librería de Sojo, calle de las Corte, á deducir las acciones que'les e mpetan; en el concepto Carretas á 4 rs. vn. que pasado dicho término sin haberlo verificado les parará el per CAMBIOS DEC DIA 8. ju…</t>
  </si>
  <si>
    <t>Cuyas</t>
  </si>
  <si>
    <t>…cero afecto, que tanto los voluntarios Realistas, como todos los y 69 por cuatrienio para Navarra, y 5 y 69 pata Extremadura, habitantes de este corregimiento, profesan á su Kst / Señor Cuyas cantidades se han de entregar por mitades, la primeva en natural. I.° de Enero de 1816, y la segunda en i.° de Febtero siguiente Por último,, el dia siguiente dió el Gobernador una mesa en .la secretaría de la Capitanía general de Castilla la Nueva. abundante…</t>
  </si>
  <si>
    <t>D, Bruno Joaquín Eipaderoy</t>
  </si>
  <si>
    <t>Bruno Joaquín Eipaderoy D</t>
  </si>
  <si>
    <t>3 ai canonjía» da U mitmfe de D. Bruno Joaquín Eipaderoy D.An- CAintoe ntt ñus tt. dres García Cardefíosa, á D. Ignacio Alarza y Bravo y D. Juan Lóndres. «•«••••••••••••o**** •SlllSIt i*Mkhcll pala li dignidad de chantre dé la iglmia cátedrál dé Sa- Paris.... 15 id. laüianca ; por muerte de D. Lorenzo Sánchez Piúúeia…</t>
  </si>
  <si>
    <t>D, Ignacio de Ayala y</t>
  </si>
  <si>
    <t>Ignacio de Ayala y D</t>
  </si>
  <si>
    <t>…Sotolongo y D. Antonio de Cárdenas: el de capitanes á los te tento general por el mas leve disgusto. nientes D. Pedro Alvear y D. Mapuel Perez: el de tenientes á los subtenientes D. Ignacio de Ayala y D.-Tomas de Sotolongo; . . Madrid 18 de Febrero. y el de alféreces á los cadetes D. Juan Bruno de Cárdenas, Don S. M. lia pasado los dos dias anteriores sin la menor novedad, Manuel Granados y sargentos primeros D. Francisco Suarez y y hoypor la mañana sigue del…</t>
  </si>
  <si>
    <t>D, Josef Fies y</t>
  </si>
  <si>
    <t>Josef Fies y D</t>
  </si>
  <si>
    <t>…Diciembre D. Manuel Cosío, grado de tenientes coroneles de idem: tenien de 1824.” tes D. Valentín Rubio y D. Tomas Castillo, grado de capitán de ídem: alféreces D. Pedro Martínez, D. Josef Fies y D.Fran S. M. que nada omite para coijtplacer y obsequiar á ios ilus cisco Izcuo, grado de teniente de idem. tres Viageros, sigue acompañándolos diariamente con su augusta , Regimiento de caballería de Cazadores Dragones. Teniente co Esposa y Real Familia á ver l…</t>
  </si>
  <si>
    <t>D, Pascual</t>
  </si>
  <si>
    <t>Pascual D</t>
  </si>
  <si>
    <t>…acioñ en a,o fie Febrera Él Rey tjucsíro Señor, atendiendo al mérito, servicios yad-&gt; de 1824 hasfti j; fie uhuribrS Ad mismo año. íresion á su Real Persona det jnariscal.de campo D. Pascual D. josef Arroyalyátféreí retirado, de edad de 25 años, na tiñan, gobernador de esta pljza, ha tenido á bien nombrarle tural de Sevilla, y afvecindado en esta plaza, de estado soltero, segundo cabo comandante militar del ejército y..provincia de jrreso de orden d…</t>
  </si>
  <si>
    <t>D, Virey</t>
  </si>
  <si>
    <t>Virey D</t>
  </si>
  <si>
    <t>…el Cuzco. Capitanes Don la legitimidad de nuestro augusto Soberano; lo que parece tanto Lino Navarro y D. Pascual Arabena, grado de teniente coronel mas verosímil cuanto el Excmo. Sr. Virey D. josef de la Serna, de infantería : subtenientes D. Pedro Goizueta y D. Francisco conde de los Andes, había ya bajado del Cuzco, y reunídosc Mora, grado de teniente de ídem. el general Canterac. Gerona. Segundo comandante teniente coronel mayor de in fantería…</t>
  </si>
  <si>
    <t>Dagucrra, Pedro</t>
  </si>
  <si>
    <t>Pedro Dagucrra</t>
  </si>
  <si>
    <t>…illos en 1069240 rs. vn.:un Salas y Gutiérrez: en San Sebastian casa de Serres hermanos, y olivar en Miralbueno de 17 cahíces de tierra con 1 íSj-oliv-, Laflüte: en Bayona casa de D. Pedro Dagucrra é hijo mayor; en 1009540 rs. vn : un- abejar en 561 rs.: una huerta término advirtiéndose que á ningún pasagero se expedirá el billete sin deSaviñan, compuesta de olivos, árbolps frutales y. tierra blan que para obtenerlo presente el correspondiente pasaporte…</t>
  </si>
  <si>
    <t>Dañero</t>
  </si>
  <si>
    <t>Gaceta de Madrid n.º 128</t>
  </si>
  <si>
    <t>…ce ser el de cruzar en el almuerzo. EL Rey¡se acordó en este instante que faltaba allí un Estrechóle inquietar á los pabellones de sus Estados. convidado, é hizo llamar al anciano almirante Dañero. Este fiel servidor de los Borbones suplicó á S. M. que ss dignase aceptar ALEMANIA. por excusa los íot años que tenia , y admitir un canastillo her Alterna 2£ de Setiembre. moso de cristal que le envió lleno de flores y frutas exquisitas. . La crisis en que…</t>
  </si>
  <si>
    <t>Dargua, Juana</t>
  </si>
  <si>
    <t>Juana Dargua</t>
  </si>
  <si>
    <t>Gaceta de Madrid n.º 139</t>
  </si>
  <si>
    <t>…idad dé _Cecilia ó el Padre y la Hija: histbria inglesa traducida al ^00 años (porque Ja eiteriiidad del protestantismo es. tan anti francés por-Mademoisdle....,, y al español por Doña Juana Dargua copip su.existencia} esperan todavía que llegue el momento rera: un tomo en 8.° con una esr.'impita fina. Los remordimien en que esta infecundidad tenga .tértf¡no, tos con que la conciencia atormenta á una incauta hija por la Concluiremos con una ligera adver…</t>
  </si>
  <si>
    <t>Darlington</t>
  </si>
  <si>
    <t>…jado de ayudarles, siguiendo (Courier.j ... __Algunos periódicos ingleses anunciaron que Mr. \V att había la costumbre establecida por el mismo Santo en unión con S. Fé vendido al lord Darlington por la suma de y3 guineas (927a lix de Cantalicio. reales) su caballo favorito, conocido con el nombre de Menuutn. INGtATBKXA. Lóndres 2 de Julio. (1) La Península, durante la revolución , es buen testigo de Fondos públicos. 91 5 , f . a polémica y fazañas de…</t>
  </si>
  <si>
    <t>495</t>
  </si>
  <si>
    <t>…peregrinos se ha lepa ballos h'an-concurrido á disputar este premio, que era de 2&amp;200 rádÓ eri los habitantes-de la Genga, pequeña villa, que ha ter»i-r soberanos (3150555 rs.) El lord Darlington ha comprado el dojlá fortuna de ver-nacer-al Pontífice reinante. Los piadosos Memnón, después de lá carrera, en 4© guineas (20O duros pró viageros estaban divididos en dos cofradías, cada una de ellas ximamente). Las apuestas han sido enormes; una sola person…</t>
  </si>
  <si>
    <t>Darnley</t>
  </si>
  <si>
    <t>…e se haga la primera lectura in remitiendo relación de los efectos que se importen y se exporten, mediatamente. é igualmente ejemplares de los periódicos que formen los vigías. El conde Darnley dice que no tardará menos en protestar contra el bilí. El noble lord presenta una petición firmada por to NOTICIAS EXTRANGERAS. dos los principales habitantes de la parroquia de Santa Catalina estados-unidos de America. de Dublm: estos honrados protestantes s…</t>
  </si>
  <si>
    <t>…da línea de demarcación entre los cató Después de algunos debates entre el cpnde_Gr.ey, el.canciller, licos y los protestantes, puesto que todos habitan un mismo lord Holland y el conde Darnley, decide la Cámara por una ma suelo, son súbditos del mismo Rey, y pagan las mismas contri yoría de 69 votos contra 23 que no se oiga á los católicos. buciones.'Yo opino que.poclriá hacerse justicia á las reclamacio .En esta ciudad se han recibido periódicos d…</t>
  </si>
  <si>
    <t>Darñley</t>
  </si>
  <si>
    <t>…dejado caer en.sus peticiones, que á al A. los. católicos las cadenas de que jes habia libertado anterior gunos de los individuos de la Cámara por los discursos que han mente. El conde Darñley concluye citando un pasagede la Biblia, ■ hecho. ■ . . . ... cuyas palabras, dice; deben saber mejor qué; él estos reverendos „Varios lores acusan al clero de intolerante: jEnhoraluter prelados, aunque parece hayan olvidadorentenmente su espíritu. .na! dice ¡…</t>
  </si>
  <si>
    <t>Ním. 67. ( 6 cuartos.) 2 6j GACETA DE M A D RID. SABADO 4 DE JUNIO DE 1825. —»¡ ' H.i————BBSS8 ARTÍCULO DE OFICIO. El conde Darnley manifestó que en todo cuanto se había di cho contra los católicos no hallaba ni siquiera un argumento'Real orden prohibiendo la extracción de cáscaras y cortezas, que razonable; y añade que le parece ser este el momento mas favo puedan teñir en los tintes. ra…</t>
  </si>
  <si>
    <t>Darquines, Josef</t>
  </si>
  <si>
    <t>Josef Darquines</t>
  </si>
  <si>
    <t>…de los mis orden de Cristo del S. R. I., ha pagado en 4 del presente mes mos Estados con fecha de 15 de Diciembre. $3 rs. „ Amigo: Vd. se reiría de mis planes: no obstante se han D. Josef Darquines, para la Flor de Lis que obtuvo en realizado. Canterac apenas atrajo á Bolívar al llano y reunió sus 1814, y Real licencia para usarla en 19 de Diciembre del mis fuqrzas, le atacó el 17 de Setiembre entre Guamanga y Cuzco: mo año , cuando aun no estaba .impue…</t>
  </si>
  <si>
    <t>Daunois, Carlos Favre</t>
  </si>
  <si>
    <t>Carlos Favre Daunois</t>
  </si>
  <si>
    <t>…eniente general D. Vicente' Quesadá: panel gobierno militar y político de la plaza de Má*: Por el presente se cita, llama y emplaza á los acreedores i la laga al mariscal de campo D. Carlos Favre Daunois: para el go testamentaría de D. Alejandro Gutiérrez, escribano del número bierno militar y político de la plaza de Cádiz al teniente general que fue de esta villa, para que en el término de 30 dias acudan á D Josef Aymerich; y para inspector general de infant…</t>
  </si>
  <si>
    <t>Dávila, Gerónimo</t>
  </si>
  <si>
    <t>Gerónimo Dávila</t>
  </si>
  <si>
    <t>…te coronel de infantería: tenientesD. Fran cisco Martin y D. Juan de Dios Silva, grado de espitan de ídem: Por resolución á consulta de la Cámara se ha servido el Rey subtenientes D. Gerónimo Dávila y D. Francisco González, nuestro Señor nombrar para el deanato primera silla de la igle grado de teniente de ídem. (JV continuará, j sia catedral de Patencia, vacante por fallecimianto de D. Fran cisco Ramón del Vigo, á D. Francisco Félix de San Pelayo: AVISOS. para el arcedianato d…</t>
  </si>
  <si>
    <t>Dávila, Sancho</t>
  </si>
  <si>
    <t>Sancho Dávila</t>
  </si>
  <si>
    <t>…ntes Las producciones que nos ofrece la naturaleza, y que de or Saavedra y D. JoseF Patiíío.dinario despreciamos, como inútiles á nuestro bienestar y pro 4.0 D. .Antonio Agustín , D. Sancho Dávila, D. Juan devecho, bien examinadas y analizadas, aparecen destinadas por la Providencia á formar nuestra riqueza. Austria , D. Alvaro de fiazan, D. Antonio de Nebrija y Pedro Menendez Aviles, (Jlr continuará.') Tal sucede con la cochinilla, que cualquiera la m…</t>
  </si>
  <si>
    <t>Dean</t>
  </si>
  <si>
    <t>…avios. Ingenieros. Teniente coronel mayor segundo ayudante gene A ia mañana siguiente dijo la misa en la capilla de la escuela ral D. Juan Tena, grado de coronel de infantería. el Sr. Dean de la Sta. iglesia metropolitana y rector de la uni Cantabria. Teniente coronel mayor D. Antonio Tur, grado versidad, dando la sagrada comunión á mas de 800 individuos de coronel de infantería: capitanes D. Marcelo Corbalan y Don cursantes, con sus catedrátic…</t>
  </si>
  <si>
    <t>Deán</t>
  </si>
  <si>
    <t>…. Historia del obispado deOsma, 3 tomos, guarnición, el teniente de Hermano mayor del Real cuerpo de 4.a marquilla, en papel 93 rs., «n pasta 138, y 100 en rústica. Maestranza, el Sr. Deán de la santa Iglesia y un individuo por Manrique (P.). Diario del alma en presencia de su Dios, 8.°, dase de la benemérita de oficiales de todos los cuerpos que resi en papel 5 rs., en pasta 8. den en la ciudad, pasando de 100 el número de personas que se Mari…</t>
  </si>
  <si>
    <t>Delgado, Amonio</t>
  </si>
  <si>
    <t>Amonio Delgado</t>
  </si>
  <si>
    <t>…....................... ia á 13. j. para unp canongía de la iglesia catedral de Santander, por re Consolidados...........................i.................... a f á 28. nuncia de D. Amonio Delgado, á D. Matias Antonio Gómez.: ^ Habiendo voluntariamente contribuido la provincia de Cu* . ANUNCIOS. , , ba con el iqtpotte de x8ía peso» para proporcionar no vertua«&gt; Origen de la» sociedades, por el abate Thorel: tercera edición rio al-primero y segundo bata…</t>
  </si>
  <si>
    <t>Delgado, Francisco</t>
  </si>
  <si>
    <t>Francisco Delgado</t>
  </si>
  <si>
    <t>…de la Audiencia de Galicia áD. Vicente Alonso Andrade; y para otra de alcalde Una de las mas dulces satisfacciones de un corazón honrado de la Cuadra de la audiencia de Sevilla á D. Francisco Delgado es sin duda la de publicar .las generosas acciones que distinguen Fernandez del Pino: para el corregimiento de letras de Almonte la virtud; sobre todo si en ello se interesa el agradecimiento. á D. Joaquin Tercero Gaseo: para el de la Puebla de Sanabria El no…</t>
  </si>
  <si>
    <t>Delgado, Marcos</t>
  </si>
  <si>
    <t>Marcos Delgado</t>
  </si>
  <si>
    <t>…D. Josef Benedicto. En Málaga....... D. Francisco Martínez Aguilar. En Granada..... D. Juan Gabaldon. En Oviedo.......... D. Francisco García Longoria. ANUNCIOS. En León......... D. Marcos Delgado. En Toledo...... D. Jacinto Hernández. En Sevilla......... D. Manuel Aragón. Continúa la venta de las estampas de la Imprenta Eral. En Cádiz...*...... D. Josef María Navarro. * En pliego de matea imperial. De Esopo, de 20 pulgadas y 8 Precio de suscripción de…</t>
  </si>
  <si>
    <t>Denche, Isidoro</t>
  </si>
  <si>
    <t>Isidoro Denche</t>
  </si>
  <si>
    <t>…nto por re "lraveller. Este documento;, nada importante, no es mas que una solución de S. M. de.....de Mayo de 1824. declamación contra lo que llaman principios añejos de aquellos D. Isidoro Denche para idem: exento por igual gracia de S. M. que no quieren reconocer ,, la legitimidad de los gobiernos que El Excmo. Sr. Conde del Venadito para idem: exento por traen su origen del pueblo soberano.” (Es discurso muy pro ser de concesión anterior á toda impo…</t>
  </si>
  <si>
    <t>Denche, Pedro Antonio</t>
  </si>
  <si>
    <t>Pedro Antonio Denche</t>
  </si>
  <si>
    <t>…pinosa: para la que será cumplido el deseo de Diderot. canongía de la iglesia catedral de Cuenca, por fallecimiento de __En S. Tron (Paises-Bajos) acaba de abrazar el cristianismo D. Pedro Antonio Denche, á D. Juan Josef Galindez; y para toda una familia judía, compuesta de cinco personas. Son unos el priorato de la iglesia colegial de San Hipólito de la ciudad de comerciantes muy estimados y ricos que viven alli hace mucho Córdoba , vacante por promoción de…</t>
  </si>
  <si>
    <t>Denham</t>
  </si>
  <si>
    <t>…s de-personas. En el sueldo de un afio, la satisfacción de presentar en el ínterin una noticia sucinta. incluso el del general Roche, de 34 oficiales, sar El mayor Glapperton y el capitán Denham llega ton , durante gentos, Cabos y obreros, á saber: dos oficiales de «I curso de su último viage al Africa, á un país donde residie Estado mayor; 24 oficiales , sargentos ó artilleros; ron por espacio de muchas semanas, y cuya capital es digna, seis oficial…</t>
  </si>
  <si>
    <t>Denis, Juan Claudio</t>
  </si>
  <si>
    <t>Juan Claudio Denis</t>
  </si>
  <si>
    <t>…as contribuyen á demostrar la catedral de Zamora, por promoción de D. Jacinto Rodríguez benignidad del Gobierno que atacan. Bajo el reinado de un Do- Rico al obispado de Teruel, i D. Juan Claudio Denis, lectoral miciano es cuando se vive 15 años en uii profundo silencio 1 ba de la de Lugo; y para una canongía de la santa iglesia metropo jo el de los Antoninos se habitúan todos á la felicidad, se hacen litana de Sevilla, por muerte de D. Manuel Ramón del Cam…</t>
  </si>
  <si>
    <t>Depné, Felipe</t>
  </si>
  <si>
    <t>Felipe Depné</t>
  </si>
  <si>
    <t>…ja abertuip de estudios del pró ñez ¡de Taboada, pueden pasar á recoger el primer tonto á la li ximo curso literario en el Real colegio de farmacia de S. Fer brería, estrangera de D. Felipe Depné, red de S. Luis, y adelan nando de esta corte, y en el de S. Victoriano de Barcelona, tar el importe del segundo- Este tomo, que comprende la parte Conforme á las Reales ordenanzas de dicha facultad, y á poste-, francesa-españolano ha- podido entregarse al ti…</t>
  </si>
  <si>
    <t>Descallar, Guillermo</t>
  </si>
  <si>
    <t>Guillermo Descallar</t>
  </si>
  <si>
    <t>…ado del derecho. Cuando los protectores de las re— chantría de la catedral de Mallorca, vacante por -promoción d« volitciones se persuadan que el tiempo ha de reparar lo que ellos D. Guillermo Descallar á una canongía de la misma iglesia, á intentaren destruir: cuando los hombres de dinero vean que la D. Josef Latnon y Descallar* para una ración de coro y altar da legitimidad no abona los empréstitos que ha hecho la rebelión la iglesia catedral de Ibiza, vac…</t>
  </si>
  <si>
    <t>Descallar, Josef Latnon y</t>
  </si>
  <si>
    <t>Josef Latnon y Descallar</t>
  </si>
  <si>
    <t>…es se persuadan que el tiempo ha de reparar lo que ellos D. Guillermo Descallar á una canongía de la misma iglesia, á intentaren destruir: cuando los hombres de dinero vean que la D. Josef Latnon y Descallar* para una ración de coro y altar da legitimidad no abona los empréstitos que ha hecho la rebelión la iglesia catedral de Ibiza, vacante por promoción de Don para destruirla, entonces toda la moneda será Realista y se em Juan Coll á la dignidad de chantre de l…</t>
  </si>
  <si>
    <t>Desde</t>
  </si>
  <si>
    <t>…ce-' edecán del príncipe Repnin, gobernador militar de ¡a pequeña lentísimo Sr. embajador de España y Sr. ministro de Cerdeúa. Rusia , y el consejero de estado actual KojoiikhofF, gobernador Desde aquí pasó S. A. R. á Nápoles, alojándose en el Real político de Koursk, se hiciese una colecta en favor de losades— sitio de Chiatamone, que por la belleza de su situación prefirió graciados que padecieron en la inundación de San Petersburgo^ a la habitación…</t>
  </si>
  <si>
    <t>Despacho, Secretario de Estado.y del</t>
  </si>
  <si>
    <t>Secretario de Estado.y del Despacho</t>
  </si>
  <si>
    <t>…ucadon, sobrino y compañía, de triarca de las Indias y Arzobispo de Búrgos. Fueron padrinos aquella plaza: admitirá flete y pasageros. Los sugetos que tengan del primero eí Excmo. Sr. Secretario de Estado.y del Despacho ínteres en ello, podrán dirigirse á Burdeos á los referidos Sres. Lu universal de Hacienda, y del segundo D. Cipriano Sevillano, en cadon, sobrino y compañía; y en Madrid á D. J. Alejandro de nombre del cabildo de Curas de Madrid., El concurso fue no Irunciag…</t>
  </si>
  <si>
    <t>Despacho, Secretario del</t>
  </si>
  <si>
    <t>Secretario del Despacho</t>
  </si>
  <si>
    <t>…ciales pleados en todos ramos ,.y otro en los garios ;,ds su casa y corte. quese hallan en el caso que se expresa. S. M. ha dado orden para que no se sirvan á su mesa ordinaria El Sr. Secretario del Despacho de la Guerra me dijo de Real mente mas de seis platos. Se. han reformado ya muchos abusos orden con fecha 10 de Octubre.último lo que sigue: ,,E1 Rey que se habían introducido en,esta parte: mas de 200 personas, nuestro Señor, en vista de una instancia que po…</t>
  </si>
  <si>
    <t>Devereux</t>
  </si>
  <si>
    <t>…s. La Dieta — En la Cámara de los Comunes del 23 preguntó Mr. Brougde Hungría hará á la Emperatriz un donativo de 5o3 ducados. hatn á Mr. Canning, si tenia noticia d¿í arresto del general Devereux por el Gobierno austriaco. ITALIA. Mr. Canning contestó que lo sabia como persona particular; Roma 8 de Junio. pero que no habia recibido ningún parte oficial sobre este anuncio. El lunes de Pentecostés, 23 de Mayo, se celebró con la ma Mr. Hume pidió que se…</t>
  </si>
  <si>
    <t>Df</t>
  </si>
  <si>
    <t>…viembre. . . . ( ■ celebrada^ en la iglesia deL Real monasterio ,del Escóriaj de or " Ensebio Llórente, de edad de 44 afios, de Patencia,.jornale- den y. á'CXpemas del Rey ^uestro Señor Df, Fernando ,vjt á ía TÓ del campo, procesado por expresiones alar mantés^.,indecen justa y digna memoria del Rey Cristianísimo Luís xvi;ii, ^0 ma tes , fue sentenciado á la pena de un año de ot¿ras,p|ÍbÍ¡cas: yo./ en rústica 4 zs. "¡ aprobada en 3 de Noviembre…</t>
  </si>
  <si>
    <t>Díaz, Francisco</t>
  </si>
  <si>
    <t>Francisco Díaz</t>
  </si>
  <si>
    <t>…ver: para otra!va- capitán de ídem: subteniente D. Pascual Marquesada, grado de -cante por la de D. Juan Vilomara á canongía de la catedral de teniente de ídem: sargentos primeros D. Francisco Díaz y Don Gerona, á D. Josef Gravóleda» para otra vacante por fallecí- Manuel Valverde, grado de subteniente dé ídem. Aliento de D. Domingo Ruiz, i D. Simon Bech: para otra va Ingenieros y Zapadores. Subteniente D. Pedro Alcántara Borcante por el de D. Vicente fiuach, á D. Ra…</t>
  </si>
  <si>
    <t>Diaz, Gregorio</t>
  </si>
  <si>
    <t>Gregorio Diaz</t>
  </si>
  <si>
    <t>…Olañeta, porque efectivamente había muerto á manos de juicio que haya lugar. • ' Un oheial suyo americano, dé un fusilazo tirado traidoramente _Por el'presente se cita y emplaza á D. Gregorio Diaz de en la acción de guerra.' Nosotros hemos guardado circunspección Ron y Sánchez , cadete que fue del regimiento de caballería de sobre todas estas noticias por haber visto Cartas de Buenos-Ai Voluntarios de Madrid, stis1 hijos , herederos y descendientes le…</t>
  </si>
  <si>
    <t>Diaz, Josef Ortega y</t>
  </si>
  <si>
    <t>Josef Ortega y Diaz</t>
  </si>
  <si>
    <t>…nesto junto á esta ciudad en el sitio de Carbaliño, próximo al Duero. Hay allí una fuente ANUNCIOS. con bancos de piedra alrededor y un lavadero inmediato, donde Se desea saber de D. Josef Ortega y Diaz, teniente goberna suelen ir las gentes á paseo. Lo domina el monte de las Fontanas, dor y auditor de Guerra que era de la plaza de S- Agtislin de la donde habia un gran peñasco, que nunca se presumió pudiese Florida el año de .1890, ó de su hija Doña María Jo…</t>
  </si>
  <si>
    <t>Díaz, Juan Josef Delicado y</t>
  </si>
  <si>
    <t>Juan Josef Delicado y Díaz</t>
  </si>
  <si>
    <t>…a el número de católicos. El colegio de Sto— y para esta resulta al ministro honorario de la audiencia de Canyhurst no es el único que tienen los jesuítas en el imperio bri taluña^D. Juan Josef Delicado y Díaz, alcalde mayor de la clutánico. También tienen otro en Irlanda cerca de Dublin, en un 'dad de Málaga. sitio llamado Clangowés VVood, diócesis de Kildare, sobre el cual se habió mucho en el interrogatorio que hubo el año pasa El Rey á consulta de la Cámara se…</t>
  </si>
  <si>
    <t>Díaz, Juan Manuel</t>
  </si>
  <si>
    <t>Juan Manuel Díaz</t>
  </si>
  <si>
    <t>…iéndose para su-ar Arratia y Urrutia.=zOtra de una fanega en Sta. Rosa, linda pa reglo de uno de los mejores profesores de esta corte. Deseando dres Victorios; otra que administra D. Juan Manuel Díaz y con esta empresa «tisfacer á los aficionados y profesores, tanto D. Ramón Manuel de Villachíca.rrOtra de dos idem, y media •spañoles como extrengeros, ha determinado el editor abrir una encima del prado de Villarnalea á mano derecha, dentro del ca suscripci…</t>
  </si>
  <si>
    <t>Diego</t>
  </si>
  <si>
    <t>…, i consulta de la Cámara, para D. Gaspar González, grado de. capitán de ídem: subtenientes el arcedianato de Daroca, dignidad de la santa iglesia metropo D, Josef de. la Fuente y D. Diego . Rey, grado de teniente de litana de Zaragoza, vacante por promoción de D. Juan Francis idein: sargentos primeros ,D. Josef Leandro Mies» y D. Ansel co Martínez Castillon á la iglesia y obispado de Patencia, á Don mo Guillen, grado cíe subteniente de ídem..…</t>
  </si>
  <si>
    <t>…rdesillas á Don Chacón-, .D; Bernardino de Rebolledo y D. Luis.de. Góngo.ra. .0 Francisco Javier García dé Zamora: para el de Lucena a- D. Vi 6¡° - D. Alonso Tostado ,'Luis Vives, D. Diego: Hurtad,qrde¡ cente Girón; Villamandos: para el de Logroño á D. Josef Mace- Mendoza, D. Gerónimo de Zurita, D. Diego Saavedra FajítdO) da y Gómez : para la Vara, de-alcalde mayor de Purchena á-Don y D. Alvaro NaviaOsorio. ,, ¡: ;¡,o Diego López. A'rjona: para…</t>
  </si>
  <si>
    <t>…en, Sevilla, por muerte de D. Pascual Duro Hueso, al medio racio que pertenece á una familia'rica délas inmediaciones de León,ha nero mas antiguo de ella: para esta media ración á D. Diego enviado á una hermana hospitalaria de Salins la suma de 500 Igualada, capellán de S. Fernando de la misma ciudad: para e&gt;ta francos que sus padres le habían dado para sus diversiones. ,, Yo capellanía á D. Francisco Saenz Heredia: para una media ración no pod…</t>
  </si>
  <si>
    <t>…diendo al mismo tiempo con Capitán general de mis ejércitos, Presidente: D. Anselmo de religiosa exactitud al pago de intereses de las legítimas deudas Rívas, Consejero de Estado: D. Diego de la Cuadra, honorario reconocidas; y finalmente establecer las reformas y modificacio del mismo Consejo: el muy Reverendo Arzobispo de Méjico: nes precisas para afianzar el orden y la exactitud en todos los ra el muy Reverendo Arzobispo de Zaragoza : el Rev…</t>
  </si>
  <si>
    <t>Diez</t>
  </si>
  <si>
    <t>…segunda Doña Simona Calzada.neOtra de dos dar noticia en el asunto, la comunique á dicho párroco. fanegas y media en la senda de Conejo, lindante dicha senda, Por providencia del Sr. Diez de* Prado, teniente corregidor Ji an de Dios Recio Cirate, y tierra de D. Gregorio de Calza- de esta villa &amp;c. se cita y emplaza á todas las personas que se da.=Otra de seis idem en lo alto del valle, que linda tierra que crean con derecho ¿ Los bienes quedad…</t>
  </si>
  <si>
    <t>…dé libros en olivos el insecto que vulgarmente se llama pulgón, piojillo ne Madrid. gro &amp;c., usa d método siguiente: rae la planta del olivo quitán _Eti virtud de providencia del Sr. Diez dé Prado, teniente de dole toda la corteza vieja y muerta que tiene, y la recoge en un corregidor de esta M. H. villa , y por la escribanía de Ordoñez, costal para quemarla después, con lo cual consigue destruir innu se ha mandado citar y emplazar por segunda…</t>
  </si>
  <si>
    <t>…rcbeidí^, y. les parará el perjtnúqiquehaya lugar la sentencia de vísta que recaiga. * fa extracción de la Real Lotería primitiva, celebrada, e* En ^E^’yíjtuíi'de próvideñeja del Sr. Diez. deí Prado, tei^enta la tarde: de ayer, salieron sorteados los números'-siguientes*.:: ■'-&gt; córregido.r de esta muy heroica villa, y por" la escribanía de C),r- 48, 4?, 3,"5* 7 W;^ doñez, sé cita y emplaza por tercer termino á los dueños df ios El premio de 2…</t>
  </si>
  <si>
    <t>…° 2 5.470 al 15.519 Barcelona. Se cita á los acreedores de D. Rafael Sufriategui, canónigo que 298 del núm.° 16,370 al 16,4*9 Idem. fue de Buenos-Aires, para que concurran ante el Sr. Diez de 309 del 1* núm.° 16,929 al 16,969 Ideo*. Prado, teniente corregidor de esta villa, en su audiencia, que es tá en la casa del ayuntamiento, dia 25 del corriente á la una; Vales de 200 pesos. .y al que no concurra le parará el perjuicio que haya lugar. 355 d…</t>
  </si>
  <si>
    <t>Diez, Alonso</t>
  </si>
  <si>
    <t>Alonso Diez</t>
  </si>
  <si>
    <t>…stado de indígena Mariano Reinoso, de Valladolid.=:EI cabildo de la Sta. iglesia cía y calamidades á que está expuesta la isla de Mallorca, según de Burgos—El comercio de Vitoria.=D. Alonso Diez, de Vihan manifestado la sociedad de Amigos del País, el cabildo dq go.ssD. Antonio María Picardo, de Cádiz. su catedral y ayuntamiento, por efecto de su escasísima cosecha, REALES LOTERIAS. y con cuyo motivo se ha autorizado á aquel Capitán general pa En la…</t>
  </si>
  <si>
    <t>Diez, Ceferina</t>
  </si>
  <si>
    <t>Ceferina Diez</t>
  </si>
  <si>
    <t>…l dueño, de cinco fanegas y la de la justa causa de la Nación, cupo en suerte del primer extrac mitad etial.^Otra lindando con la anterior y tierra del mayo to de la de este dia á Doña Ceferina Diez, hija de D. Francisco, razgo de Vallecas al saliente; son dos longueras unidas que salen teniente que fue 05 Lanceros de la Rioja, muerto en acción de al camino real, de nueve fanegas. = Otra tierra en el segundo guerra. arroyo, lindando con tierra del Hospic…</t>
  </si>
  <si>
    <t>Diez, Felipe Montoya</t>
  </si>
  <si>
    <t>Felipe Montoya Diez</t>
  </si>
  <si>
    <t>…ho á una partida de .mármoles, S. M. elegir para Ja iglesia y obispado de Teruel, vacante por- en cuya negociación fueron interesados D. Carlos Ceruti, Don fallecimiento del limo. Sr. D. Felipe Montoya Diez, á.p.1. Ja Vicente Rabeta, y la casa de D. Vicente Rosi y compañía de cinto Rodríguez Rico, deán de la iglesia catedral de Zamora: (Jarrarayen Italia';'por la que fueron remitidos en 1818 , á con para cuatro beneficios de la iglesia catedral de Mallorca, vaca…</t>
  </si>
  <si>
    <t>Diez-de</t>
  </si>
  <si>
    <t>…de D. Isidro Pujalte, á D. Buenaventura -iüPorD. Patricio García,.vecino de esta, corte, se-ha.acudido Lázaro y Novella: para una canongía de la iglesia colegial de al juzgado del Sr. Diez-de .Prado, teniente, corregidor., , y.escri- &gt; Guisona, diócesis de Urgel, vacante, por promoción de D.¡ Pe- _ banía de Santin. y Vázquez , acogiéndose bajo la protección ju dro Huguet á la canongía curada de la catedral de Ceuta;á -Don : dicial-, presentando re…</t>
  </si>
  <si>
    <t>Digeon</t>
  </si>
  <si>
    <t>…ecinos de Meco, otra de la Vitoria, y otra de Traducción de la nota. D. Casimiro Verda, (J&gt; continuará.') „Ejército francés en España.rsEstado mayor general. =E1 Te niente general vizconde Digeon, comandante en gefe del ejérci ANUNCIOS. to francés en España, habiendo sido informado de que agentes de Se halla vacante la plaza de maestro de primeras letras de negocios franceses han escrito circulares á varios proveedores es Navaiucillos de Toledo y Tala…</t>
  </si>
  <si>
    <t>Dio, Róchense</t>
  </si>
  <si>
    <t>Róchense Dio</t>
  </si>
  <si>
    <t>…e conozca perfectamente &lt;la situación política y Tnilttáriiri—•' estoy’pronta á mostrarle el camino de la gloria para servicio de terior y exterior de la Grecia ; y para ello -el' general Róchense Dio» y de-la Religión; esperando avergonzar con mi ejemplo á ocupará en suministrarle noticias exactas sobre-estos interesantes los que no tengan valor para imitarme; Isabel , Infanta di Por—objetos, aplicándose particularmente á comunicarle hechos au tugal, duqu…</t>
  </si>
  <si>
    <t>DoiJe</t>
  </si>
  <si>
    <t>…e por el Papa ni por un Con Comunes. Aquí han sido examinados Jos mismos testigos y en cilio , ni por alguna autoridad de la tierra. Es necesario para ello los mismos términos. Al obispo DoiJe se le volvió á pregun que ha va un impedimento canónico, y esta diferencia de religión tar si tenia el Papa facultad para absolver á los súbditos del ju no lo es. ramento de fidelidad y para deponer á los Reyes. Este prelado P. Si los hijos de dos esposos el…</t>
  </si>
  <si>
    <t>Domingo</t>
  </si>
  <si>
    <t>…a proseguir sus labores con econo la parte que r.o le hayan tenido las medidas económicas ?.* mía; debiendo en estos casos la Dirección general de Rentas, i y Jo-1, propuestas por D. Domingo lbarrola á consecuencia de quien,se dará parte por la de las minas, garantir la satisfacción la visita que practicó en las minas en i8r2, apoyadas por la ex de estos empeños, y proteger su reintegro con los metales que se tinguida Junta de Hacienda en su.info…</t>
  </si>
  <si>
    <t>…do deltenientes coroneles a los capitanes D. Manuel González y Don crimen', á quien correspondía su sustanciaron, por haberse coJosef Gil Taboada: id. de capitanes á los tenientes D. Domingo metido el delito antes de la instalación de esta comisioh militar. JLagrio y D. Manuel Blanco: el de tenientes á los subtenientes D. Antonio'Guailar y D. Josef Ballester: el de subtenientes Santiago Fernandez, de edad de49años, natural.de S. Julián á los cade…</t>
  </si>
  <si>
    <t>…... al subteniente D. Juan, Josef López; y el de subtenientes al cade,,Voluntarios Realistas: El juramento que acabais.de.prestar tu’D. Tedre Josef 'de1 Oria y al sargento primero D. Domingo á vuestra bandera con tanta solemnidad, .debe ser el..testimonio- Val verde. mas auténtico de la decision en sostener los sagrados objetos de En el' batallón milicias infantería de Puerto Príncipe. Grado nuestra sagrada religión , los indestructibles derechos…</t>
  </si>
  <si>
    <t>…el bergantín francés la Gaullé y la "Cahárías: paré él de Lúgóá t). “Hipólito Antonio Sánchez Ran- corbeta colombiana la Veñezuela. gel y Payas, del de Mainas: para el de Cádiz á D. Domingo de , IXAMCtA. * Silos Moreno vQbjspp de Cajrath «f psertibus: parp el de Segorve á D. Julián Sanz Paíanco, cura párroco de la diócesis -de Toledo; ■ Utims 6 Je Abril. y para el obispado del Nombre de Jesuséalas islas Filipinas áFr. Se asegura qué se establece…</t>
  </si>
  <si>
    <t>Domínguez, Juan</t>
  </si>
  <si>
    <t>Juan Domínguez</t>
  </si>
  <si>
    <t>…e ellas de á caballo: 2 destacamen tes D. Melchor Bravo y.D. Joscf Blanco, grado de capitan de’ tos de obreros de artillería: 2 compañías del tren: el escuadrón ¡3em: subtenientes D. Juan Domínguez y D. Domingo García 3.0 de idem: 2 compañías de zapadores y inedia de minadores: grado de teniente de idem : sargentos primeros D. .Euís Mayoral un destacamento de geiídarmas Reales, y otro de la 3.a compa y D. Juan Romero , grado de subteniente de ídem. ? ñía del tren de equipa…</t>
  </si>
  <si>
    <t>Domínguez, Manuel Antonio</t>
  </si>
  <si>
    <t>Manuel Antonio Domínguez</t>
  </si>
  <si>
    <t>…, un expediente para no pagar Medrano, D. Gabriel Perez, D. Francisco Antonio Prieto, Don el porte de sus cartas, las que casi siempre que se les presentaban Pedro Félix Antunes y D. Manuel Antonio Domínguez: para rehusaban tomar. Habiéndose reunido por este motivo una por una canongía de la iglesia catedral de Oviedo, por muerte de ción considerable de cartas en la administración de correos, su D. Ramón de Llano y Monte, á D. Juan de Dios Bulnes : para director…</t>
  </si>
  <si>
    <t>Dominici, Fernando</t>
  </si>
  <si>
    <t>Fernando Dominici</t>
  </si>
  <si>
    <t>…deseaban saber, asi como sus ilustres Excmo. Sr. Secretario del Despacho de Marina del comandante huéspedes el Príncipe Maximiliano y su augusta Hija, hizo que de dicha expedición D. Fernando Dominici, con fecha del mis fuesen correspondidos con no interrumpidos vivas y lágrimas de mo dia á la latitud de 31o 15' N., y á la longitud 10o 8' al O, gozo; siendo pruebas indudables de que tan amados Monarcas de Cádiz, participando que tenia toda la división reun…</t>
  </si>
  <si>
    <t>Don</t>
  </si>
  <si>
    <t>…tinuación Escuadrones de cazadores montados. Comandante D. Francis de las dos ya publicadas del Mediterráneo. D. Clemente Noguera, co Solé, uniente coronel mayor del mismo cuerpo: capitán Don también primer piloto graduado de alf érez de navio , explicó los Julián Moya, grado de teniente coronel de caballería: ayudante fundamentos de las dos cartas de las costas de los Estados-Unidos D. Manuel Vargas, grado de capitán de idem: tenientes D. An de A…</t>
  </si>
  <si>
    <t>…r, el silencio reli D. Tadeo Picazarri, capitán efectivo de infantería. gioso de un concurso tan crecido, y la circunstancia de haber Ingenieros. Corone! graduado segundo ayudante general Don sido violado este templo de Minerva por los sectarios de la anar Eulogio Sta. Cruz, coronel efectivo, primer ayudante general. quía con sus furibundas tertulias llamadas fatrióticas, todo con Gerona. Idem ¡dem ídem D. Francisco Sanjuanena, ídem currió á hacer…</t>
  </si>
  <si>
    <t>…eben á Mr. ría: comandante segundo; ayudante general, D. Vicente Ga Gayrard, uno délos grabadores mas hábiks, y autor de muchas rio , teniente coronel mayor: teniente graduado de, capitán Don obras hermosas de este género. Mariano Herreros, capitán efectivo de infantería. Regimiento infantería Real Infante D. Cáelos, primer batallón. NOTICIAS DE ESP AÑA. Comandante D. Pedro Aznar, teniente coronel mayo¡r efectivo: Madrid ty de Enero. capitanes D.…</t>
  </si>
  <si>
    <t>…o tan ingenioso. Escuadrón de Tarifa. Capitán comandante provisional Don Habiéndose prestado á la operación Mr. A. empleado en el Benito Macías, comandante efectivo de caballería: capitán Don palacio de las Tullerías, en presencia de las médicos y cirujanos Bernabé Vaca, grado de teniente coronel: teniente D. Cosme del Rey y otros facultativos célebres, se le cogió y pulverizó la Vaca: alférez D. Lucas Vega , grado de teniente. (Se continuará.') p…</t>
  </si>
  <si>
    <t>…acuda ú. de la tropa que estaba tendida en ia carrera. Al pasar por Sagun- Salvador González, mozo de número de la Real aduana dé to hizo el castillo las salvas de ordenanza; y su gobernador Don esta corta. Luis Andriáni con un piquete de la guarnición sé hallaba situa Variaciones,romanas para fortepiano sobre la cavatina Bell' do á la entrada de! pueblo.' Los voluntarios Realistas de caballe alme generóse del maestro Rossini, con otras ahora nuevame…</t>
  </si>
  <si>
    <t>…umentado el entusiasmo de tes deseos por la felicidad del Perú. , los peruanos una capitulación que degradaba su valor y iidelidad „Heroicamente habéis combatido hasta aquí por el Sr. Don si hubiesen sucumbido á ella, como as. lo manifiestan otras pro Fernando vii-, y los indomables en la calamidad y abandono, clamas de particulares gefes á la cabeza de los cuerpos que no ¿cederán ahora coronados de laureles y precedidos de la victoria! quisie…</t>
  </si>
  <si>
    <t>DoñaMaríaLorende</t>
  </si>
  <si>
    <t>…aá las mirassu prfipio''del rebeldeobjetoconpara1el. fingidoencadenarpretextovuestrade darosReal Concepción,tre otros el brigadiermarquesaD.deEstanislaoMonsaludSolano, comoy hijos;Doña DoñaMaríaLorende la libertad, era un proyecto demásíádd temerario para ensayarlo za Solano, marquesa-de Casirtas, y su hermana Doña Rafaela, en una nación como la española, que acabjde asombrar al como,nietas, para que, en el término de 30 dias, que se les se mundo con los pr…</t>
  </si>
  <si>
    <t>Doñamayor, Juan Manuel</t>
  </si>
  <si>
    <t>Juan Manuel Doñamayor</t>
  </si>
  <si>
    <t>…y S. M. no solo ha oido Morales: para la vara de alcalde mayor de Astudillo á D. Juan con especial agrado los leales y nobles sentimientos de estos sus Facón: para la de Cartaya á D. Juan Manuel Doñamayor: para dos beneméritos vasallos, sino que se ha dignado mandar que se la de las Nuevas Poblaciones de Andalucía á D. Justo Rodrí les den las gracias en su Real nombre, y que se hagan públicos guez Hurtado de Bruna: para la de Cañete la Real á D. Jostf por medi…</t>
  </si>
  <si>
    <t>Donoughmore</t>
  </si>
  <si>
    <t>…es y la notoriedad piiblica.’El.prador decla clara; que no asistirá ¡mas á las sesiones si.se le hace esta injuria á ma también contra la comisión única que quiere establecerse en lord Donoughmore, y que renovará su moción el 16 de este .mes. París.-'' " mw «—Elfprocurador-gegpr^l de la Irlanda ha sufrido tercer revés en , Mr. de Castelbajac, en un discurso que no pudo pronunciar estos últimos dlas^Se-debe tener presepte¡que ya en otra-o.casiai) por sí…</t>
  </si>
  <si>
    <t>Dorado, Javiera</t>
  </si>
  <si>
    <t>Javiera Dorado</t>
  </si>
  <si>
    <t>…diarios. _La misma calamidad que en 1820 causó tantos estragos en la Francisco Estreñís y Micaela Chiralt 3. rs. ídem. ciudad de Zante, acaba de causarlos aun mayores el 19 de Ene Doña Javiera Dorado 1600 rs. anuales. ro en la desgraciada ciudad de S. Mauro. Sus infelices habitantes Josefa Sánchez 4 rs. diarios. han quedado destruidos de resultas de un terremoto, el mayor que Josef Palmar 3 rs. idem, ce lia conocido en esta isla. Aun se ignoran todos ios…</t>
  </si>
  <si>
    <t>Doro, Josef María Alvarez Avias de</t>
  </si>
  <si>
    <t>Josef María Alvarez Avias de Doro</t>
  </si>
  <si>
    <t>…viven juntos en una leonera) lucharon un ra ra la de Gausin á D. Francisco de Galvez y Fernandez: para la to y se abrazaron , á la manera que deben hacerlo dos gatillos, de Hato á D. Josef María Alvarez Avias de Doro: para la de pero sin acalorarse mucho , y sobre todo sin sacar las uñas. Mondoñedo á D. Angel Antonio de Barrio: para la de ViharSe hit ardmifádo'prihcipalinente lo fuerte de su rugido, y el rubia de los Ojos á D. Josef Joaquín de Villegas y León: para león h…</t>
  </si>
  <si>
    <t>Dot, Juan</t>
  </si>
  <si>
    <t>Juan Dot</t>
  </si>
  <si>
    <t>…la de raterillos con el el.alcalde ordinario de la villa de,Canillas, á solventar las sumas, tal chalan ante la policía correccional. Han confesado sus fal que se halla debiendo á D. Juan Dot, como heredero de D. Jai-* tas, y se ha visto con alguna satisfacción que no estaban ente me, su padre, y otorgar la escritura de venta de 16 fanegas de. ramente corrompidos; tierra que tiene en término de dicha villa y la de Hortaleza, y. „Atendida su edad ,…</t>
  </si>
  <si>
    <t>Doy</t>
  </si>
  <si>
    <t>…claración; y añado que: no creo queel Romano Pontífice ni R. Dos ejemplos se han publicado detalladamente, uno otro Príncipe, Prelado, Estado 6Potestad extrangeros tengan ó por el doctor Doy le y otro por el doctor Murray. Yo misino deban tener en este reino directa ó indirectamente ninguna juris- he tomado noticias, sobre los documentos presentados por este, ■ dicción, poder, superioridad ó preeminencia temporal ó civil; y y ciertamente dan que…</t>
  </si>
  <si>
    <t>Doyle</t>
  </si>
  <si>
    <t>…e que llegaron ayer mañana, y alcanzan hasta el 19 de deOrange: se dirige contra las personas de Mr. O’Connell, del Marzo. Estas contienen extractos del periódico mejicano el Sol, obispo Doyle y demas que fueron interrogados por las comisio con fecha del 25 de Diciembre. nes de las dos Cámaras; y concluye su discurso manifestando El congreso había terminado sus sesiones el dia anterior, que no trata de sostener el protestantismo, sino porque es la…</t>
  </si>
  <si>
    <t>Drente</t>
  </si>
  <si>
    <t>…nacio Otal Martínez de Villela, alcalde del crimen mas anti sión grande de él, llevando la desolación hasta la provincia de guo de la propia audiencia de Aragón; y para la vara de alcalde Drente, separada del mar por una parte de la de Overisel. Desde mayor de ia villa de Jarajuel, en el reino de Valencia, á Don esta fatal época parecen los puertos de Overisel y Frisia, como Vicente de Cañas. también el de Elbourg en Giieldres, otras tantas islas int…</t>
  </si>
  <si>
    <t>Duarte, Cárlos</t>
  </si>
  <si>
    <t>Cárlos Duarte</t>
  </si>
  <si>
    <t>…da de novillos, ter En el regimiento caballería milicias de la Havana. Grado de minándose, dia tan plausible con una hermosa iluminación-por la tenientes coroneles á los capitanes D. Cárlos Duarte, D. Jdsef noche 5 sin que en ella ni en el discurso del día se turbase el con Sotolongo y D. Antonio de Cárdenas: el de capitanes á los te tento general por el mas leve disgusto. nientes D. Pedro Alvear y D. Mapuel Perez: el de tenientes á los subtenientes D.…</t>
  </si>
  <si>
    <t>Duarte, Carlos</t>
  </si>
  <si>
    <t>Carlos Duarte</t>
  </si>
  <si>
    <t>…ue quedaron los empleados ' -Jamberri: para una media capellanía racional, vacante eu la mis á sus fallecimientos, y por el que están sufriendo baja en sus viu ma por promoción de D. Carlos Duarte á canongíade la metro dedades las interesadas ó huérfatjips, será considerado en su fa politana de Búrgos, á D. Benito Fernandez del Corral: para una vor para el ajuste de atrasos, dándoseles, si excediese, certifica cán.ongía de la iglesia colegial de S. Fel…</t>
  </si>
  <si>
    <t>Duarte, Celestino</t>
  </si>
  <si>
    <t>Celestino Duarte</t>
  </si>
  <si>
    <t>…j Priverno y de Ansuro forman todavía la tolomé Bravo y D. Eugenio Yañez , grado de capitán de ídem.: circunferencia de las lagunas Pontinas. La fainosa isla Oea, qu« subteniente D. Celestino Duarte, grado de teniente de idem: sar abandonada por el mar está unida al continente, se ha trasfor gentos primeros D. Josef Hortas, D. Manuel Gavilanes y Don mado en el monte Circeo ó Circelo, y forma los límites meri Josef María Flores, grado de subteniente de id…</t>
  </si>
  <si>
    <t>DuceünV, Guillermo</t>
  </si>
  <si>
    <t>Guillermo DuceünV</t>
  </si>
  <si>
    <t>…ídem ideni, " se imprime papel rayado con líneas sutilísimas menos marcadas D. Pedro Escovar, idéttCde ídem ídem. ' que las del lápiz, muy propio y cómodo para escribir, tanto en D. Guillermo DuceünV idem de idem ¡dem. ' pliegos sueltos como en libros de todos tamaños; de uno y otro D. Lucas Sanz, idem de,idem ídem. . , se vende en dicha imprenta , en el almacén de papel de Bueno y D. Felipe Stochman, idem de ídem ideni. 1 en la librería de Pérez. EN •LA•…</t>
  </si>
  <si>
    <t>DudFondos</t>
  </si>
  <si>
    <t>…ares----Sesión del 3 de Febrero. QContinuación.) Después de] discurso pronunciado por el ;Iord Canciller, se Lómhes 5 de Febrero. retiró la Cámara de los Comunes ; y en seguida el vizconde DudFondos públicos á las dos de la tarde de ayer. Tres por roo ley hizo la mocion de una humilde respuesta de gracias al Rey, consolidados 93J__Idem en cuenta 931—Tres por 100 reduci la cual fue apoyada por el vizconde Gort. dos 94 §. __Tres y medio por 100 ioi¿.«Idcm…</t>
  </si>
  <si>
    <t>Dudley</t>
  </si>
  <si>
    <t>…uelo,pues es, bía dicho, de formar una lista para el empréstito de Méjico. cierto: que se regociurá tanto con vuestra vuelta, como se ha _Ayer en la Cámara de los Lores propuso el vizconde Dudley, afligido con vuestra feparacion. Rendíos-á estas súplicas, que mí, según costumbre,:que so dirigiese al Rey una humilde exposición mita d haceros el arMr de Jesucristo. .. •,, confesando al discurso de S. M El noble lord aplaudió las va ai De lo íntimo de nu…</t>
  </si>
  <si>
    <t>…os.” Los dos Lores elegidos para proponer, y apoyar la exposición Deseando S.M., que las ■ autoridades de las dos partes de su en las dos Cámaras se hallan' enteramente divididos: lord Dudley reino no se expongan á hacer gastos por enviar diputaciones para y. Ward está pot la emancipación de los católicos; y lord Gort felicitarle por su advfnimiento al Trono, ha prohibido expresa tiene el concepto de ser inuy opuesto á sus intereses. Lqs dos par m…</t>
  </si>
  <si>
    <t>Dupuitren</t>
  </si>
  <si>
    <t>207</t>
  </si>
  <si>
    <t>…en nombre de S. M. al colec ^xecido á no haberle socorridq al .momento cuantos se hallaban tor general. Y si S. M. se dignase'aceptar una y otra cantidad allí, y principalmente el Sr. Dupuitren , que le facilitó la ex en la forma propuesta, se servirá V.E. comunicarme sus órdenes pulsión de toda la materia venenosa; y por En ya se halla fuera correspondientes, en cuyo cumplimiento incluiré á V. E. dos ’de cuidado. letras en su favor, y contra mi may…</t>
  </si>
  <si>
    <t>Duquesa, S. A. R. la Gran</t>
  </si>
  <si>
    <t>S. A. R. la Gran Duquesa</t>
  </si>
  <si>
    <t>…ral. Jlelmo su hermano salieron de Bruselas el día y con dirección á (Núm. 47.) Calais, donde se embarcarán para Inglaterra. Otra para que la policía cele sobre el uso de cruces y conde S. A. R. la Gran Duquesa de íoscana, sobrina del Rey de coraciones extrangeras. (Idem.) Sajpnia, dió á luz con toda felicidad el día i.° deí comente una Otra sobre escribanos de resguardos. (Idem.) hermosa Princesa. Real decreto sobre la conservación y rigurosa observancia de _iil Re…</t>
  </si>
  <si>
    <t>Duran, Domingo</t>
  </si>
  <si>
    <t>Domingo Duran</t>
  </si>
  <si>
    <t>…de agentes pretenden interponerse entre el Go D- Vicente Castanyer, á D. Benito Pigem; y para otra vacante bierno y los antiguos etnigrados, para negociar con los bienes por el de D. Domingo Duran, á D. Josef Teijei^ar: para una cnagenados á consecuencia de-las km revolucionarias, preva ración de la iglesia parroquial -de Tolva, diócesis de Lérida, va liéndose de un crédito imaginario, y de no se qué introducción cante por fallecimiento de D. Vicente S…</t>
  </si>
  <si>
    <t>Duran, Francisco</t>
  </si>
  <si>
    <t>Francisco Duran</t>
  </si>
  <si>
    <t>…siglos, que lo proponen como el camino mas seguro Memorias fundadas por Doña María Osorio y Rojas, en para llegar á la perfección cristiana y ejercitar los consejos evan cabeza de D. Francisco Duran, de que es patrono el conde de gélicos dados por Jesucristo á todos los fieles, y se demuestra el Fuenrrubia y de la Oliva. error consiguiente de los reformadores y revolucionarios que — Ignorándose el paradero de Ramón Galvez, Juan Monge y presumieron abolir…</t>
  </si>
  <si>
    <t>Duran, Josef</t>
  </si>
  <si>
    <t>Josef Duran</t>
  </si>
  <si>
    <t>…rabajando dos tos en la pasada época revolucionaria del coronel graduado ca días con sus noches sin cesar por sostener las partes mas expues pitán de su Guardia Real de infantería D. Josef Duran, se ha tas. El agua al precipitarse derribó 17 casas y pajares. Dos per servido concederle por gracia especial el empleo de teniente co sonas atemorizadas sin duda al toque de alarma en Netzenhaes- ronel vivo y efectivo ei, la indicada arma, y la cruz de fide…</t>
  </si>
  <si>
    <t>Durham</t>
  </si>
  <si>
    <t>…spo-de BoMr. Swortlcy manifiesta el placer que ha tenido de oir á Mr. sanzon oficiaba, y el Titular de Hermópolis cjercia sus’ funcio .Littleton, y suplica á su honorable amigo el:diputado Durham nes de primer limosnero cerca de S. M. Trece niños vestidos de no sé incomode por la proposición que ha hecho relativa al cen- encarnado estaban colocados en Ai estrado, y un grande apara so electorsl y á la dotación del clero; Con esta* condicioné* dor se ha…</t>
  </si>
  <si>
    <t>Duro, Francisco</t>
  </si>
  <si>
    <t>Francisco Duro</t>
  </si>
  <si>
    <t>…f Clua: para seis canongía» de la mediano. y D. Eusebio Pelaez/grado de subteniente dé ídem. iglesia colegial de Vilabertran, diócesis de Gerona, á los sugetos Artillería. Capitán D. Francisco Duro, grado de teniente siguientes: para la vacante por promoción, de D. Francisco plu coronel de infantería ¡ teniente D-.Francisco Labrace,,grado de via á una doma de Sta. Pau , 1 D. Martin OH ver: para otra!va- capitán de ídem: subteniente D. Pascual Marquesada…</t>
  </si>
  <si>
    <t>Earreiro, Josef</t>
  </si>
  <si>
    <t>Josef Earreiro</t>
  </si>
  <si>
    <t>…r sus memoriales en el termino de 13 días. y puso en libeTtad por no resultarle culpa alguna. La sagrada Biblia, nuevamente traducida de la vulgata latina D. Pedro- Josef Azpiazu, D. Josef Earreiro, D. Cayetano al español, aclarado el sentido de algunos lugares con la luz que Basurto y D. Isidoro Bermejo de Iturriaga, presos por la policía dan los textos originales hebreo y griego, é ilustrada con varias de esta plaza por sospechosos, y pasado el sumari…</t>
  </si>
  <si>
    <t>Echaniz, Josef Vicente de</t>
  </si>
  <si>
    <t>Josef Vicente de Echaniz</t>
  </si>
  <si>
    <t>…illa de Motrico (los mismo mes á las 12 en la casa de los Consejos, piso bajo, á la que no se pudieron descubrir), y contra el regidor de la misma entrada del supremo de Castilla. D. Josef Vicente de Echaniz, acusado de haber proferido la ex CAMBIOS DEL OIA 23. presión de viva negros, fue absuelto en 19 de Junio de 1824, por bailarse embriagado en aquel lance, y haber acreditado su deci Lóndres......... ................... ............................. gyj. dida…</t>
  </si>
  <si>
    <t>Echaran, Vicente</t>
  </si>
  <si>
    <t>Vicente Echaran</t>
  </si>
  <si>
    <t>…nstanciadamente en la aplicación particular de todas las má fantería ; teniente* D. Mariano Miranda , D. Ramón Ferrer y quinas, instrumentos y demas expresado, graduando su mérito D. Vicente Echaran i, grado de capitán de ídem: subteniente y elogiando el establecimiento con expresiones que aumenta la D. Mariano Vargas y D. Juan Francisco Garay , grado de te aplicación y constancia, y recompensa dignamente los trabajos de niente de Ídem: sargentos primero…</t>
  </si>
  <si>
    <t>Echavarría, Juan Manuel</t>
  </si>
  <si>
    <t>Juan Manuel Echavarría</t>
  </si>
  <si>
    <t>…, á Don des carcajadas.') Genaro Manúel Gómez Rey; para la media ración de la iglesin Mr. Canning própone levantar la Sesión, Ekbiéndó convenT- catedral de Sigüenza, por muerte de D. Juan Manuel Echavarría, dó primero que en la de lá ñothe háh 'dé éóñtiñúarse las discú- i D. Julián nerranz Martínez; para la ración de lá iglesia cate 'Xíónes "5obre la asociación católica. dral de Santander, vacante par fallecimiento dé D. Anastasio</t>
  </si>
  <si>
    <t>Eche, Félix</t>
  </si>
  <si>
    <t>Félix Eche</t>
  </si>
  <si>
    <t>…navega para una media ración de Ja iglesia catedral de Calahorra, va ción , aseguran que por noticias y periódicos de Jamaica, recibi cante por fallecimiento de D. Josef Alfaro, á D. Félix Eche das en aquella plaza, se sabia la completa derrota del rebelde Bo varría. livar por el ejército Real del Perú, con pérdida de la mayor Asimismo ha sido servido S. M. nombrar para una ración parte de todo su ejército, varios de los llamados generales insur de…</t>
  </si>
  <si>
    <t>Echevarría, Andrés</t>
  </si>
  <si>
    <t>Andrés Echevarría</t>
  </si>
  <si>
    <t>…s suscriptores que deseen tener esta se once fanegas en el camino de Daganzo, pasado el cerro, que lin lecta colección en papel superior pagarán por cada trimestre 30 da el camino D. Andrés Echevarría, y senda de la Peña de la reales, y los que tomen 12 ejemplares tendrán uno gratis, y tres Zar/a.=Una viña,, que llaman de la capellanía, que linda con si se suscriben por 24. Se suscribe solo en Madrid en el estable posturas de Francisco Recio , sus heredero…</t>
  </si>
  <si>
    <t>Echevarría, Pablo</t>
  </si>
  <si>
    <t>Pablo Echevarría</t>
  </si>
  <si>
    <t>…iscal de campo. Convenio celebrado sobre la permanencia de tropas francesas Dragones de Arequipa. Coronel graduado, teniente coronel en España, (núm. i6$.) mayor ayudante de campo D. Pablo Echevarría, coronel efecti Real orden sobre concesión de pasaportes para los Estados vo de caballería. pontificios. (ídem.) Batallón ligero de la Reina. Coronel graduado teniente co Otra para que se paguen á los empleados emigrados de Amé ronel mayor ayudante de campo D…</t>
  </si>
  <si>
    <t>Echezarraga, Domingo</t>
  </si>
  <si>
    <t>Domingo Echezarraga</t>
  </si>
  <si>
    <t>…que con tanta gracia describe en primeT comandante D. Cayetano Ameller, coronel efectivo de »u quinta sátira, lib. i.°; alli es donde existía aquel foro Apio, infantería: segundo comandante D. Domingo Echezarraga, te en que encontró el agua tan mala, y alli es donde navegó pór niente coronel mayor de idem: capitán graduado de teniente un canal en que los mosquitos y el graznido de las ranas no le coronel D. Vicente Miranda, segundo comandante del batallón dejaron dorm…</t>
  </si>
  <si>
    <t>…o conde de los Andes, había ya bajado del Cuzco, y reunídosc Mora, grado de teniente de ídem. el general Canterac. Gerona. Segundo comandante teniente coronel mayor de in fantería D. Domingo Echezarraga, grado de coronel de infante El cónsul de S, M. en Hamburgo participa que con motivo ría: capitán D. Agustín de Fuentes, grado de teniente coronel de los abusos introducidos en los pilotages que los capitanes de de Ídem: tenientes D. Josef Lucena, D. Andrés C…</t>
  </si>
  <si>
    <t>Eessieres, Jorge</t>
  </si>
  <si>
    <t>Jorge Eessieres</t>
  </si>
  <si>
    <t>…rra.” „Excmo. Sr.: Quedan cumplidos los soberanos decretos de S. M. de 17 y 21 del ac tual , y las expresas Reales órdenes que V.E. me ha comunicado con fecha del 23. Apre hendido D. Jorge Eessieres, y todos los que le acompañaban, por las tropas que en eje cución de mis órdenes le persiguieron sin cesar, llegaron á este cuartel general anoche á las nueve, según el parte que di á V.E. á la misma hora: á Ja siguiente se intimó á aquel caudillo, y á siete…</t>
  </si>
  <si>
    <t>Égipt'o</t>
  </si>
  <si>
    <t>…Marques á D. Agustin de Medina: para la de Trigueros á Don ción Je plantas,,vivas. El elefante era de Mehemet-Alí, bajá de Isidro Benito Aguado: para la de las Peñas de S. Pedro á Don Égipt'o i y los demaS'objetos vienen' de Cayena con su donador Joaquín González: para la de Orellana la Vieja á D. Francisco el, b.uon.Miliins, gobernador de la colonia, de Paula Piñuela: para la de Casas de Ves á D. Josef Lucas Or lá. Ün” periódico Inglés dice que l…</t>
  </si>
  <si>
    <t>Eguaguirre, Andrés de</t>
  </si>
  <si>
    <t>Andrés de Eguaguirre</t>
  </si>
  <si>
    <t>…amento y equipo de los voluntarios Realistas dé Se halla vacante la plaza de segundo cirujano y sangrador de Tolosa. la villa de Villar de Ciervos. Su dotación 400 ducados pagados D. Andrés de Eguaguirre, coronel agregado antes delude por la justicia, á quien los pretendientes dirigirán sus memoria Marzo de 1820 al regimiento infantería de la Reina, por ha les en el término de veinte dias , contados desde el presente anun bérsele encontrado en su equipage el…</t>
  </si>
  <si>
    <t>Eguía, Ignacio</t>
  </si>
  <si>
    <t>Ignacio Eguía</t>
  </si>
  <si>
    <t>…............... 3Sf á i. Juan Trigueros del comercio, para entregarles cartas de la HaParis./c....................................... 16 1. vana que les interesan , y reclamarán á D. Ignacio Eguía en Cá Amsterdam................................. 00 diz, que vive calle de Doña María Soto, númeto 139, en el Hamburgo.................................. 00 Boquete. Cádiz................... .................... $ por 100 daño. — En la ciudad de Nájera, en la…</t>
  </si>
  <si>
    <t>Eguía, Juan Bautista</t>
  </si>
  <si>
    <t>Juan Bautista Eguía</t>
  </si>
  <si>
    <t>…n 1791, y por consiguiente es mucho mandante D. Felipe Fernandez, teniente coronel mayor efectivo menor que el prefijado por la usurpación en el senado-consulto de idem: capitanes D. Juan Bautista Eguía, D. Manuel Peña y de 1810.'Carlos x, en el momento misino que el trono se ha D. Manuel Aza, grado de teniente coronel de idem: tenientes vuelto á cimentar y consolidar ¡sacará menos partido que el que D. Bernardo Campal y D. Manuel Balda , grado de capitán de…</t>
  </si>
  <si>
    <t>Eichsvald</t>
  </si>
  <si>
    <t>…este momento de uu Norfolk 6 de Agosto. nuevo proyecto de organización, relativo álo» tártaros estable cidos-en Crimea. -Acaba de suceder en la Virginia un caso muy singular, y El profesor Eichsvald , agregado á la universidad de Rasan, aunque insignificante en sí mismo, puede sin embargo servir para ha emprendido estos últimos dias un viage científico á la Geor da* idea del espíritu inquieto é innovador de este pueblo, ó por gia, y principalmente hacia…</t>
  </si>
  <si>
    <t>EiCosura, Manuel María Rodríguez y</t>
  </si>
  <si>
    <t>Manuel María Rodríguez y EiCosura</t>
  </si>
  <si>
    <t>…io de policía, quien ¡levó la agresora a la Carballar: para la de Bodonal á D. Pedro lacle Velardc: para prefectura. La otra ha quedado horriblemente desfigurada, y en la de Óña á D. Manuel María Rodríguez y EiCosura: para La de</t>
  </si>
  <si>
    <t>Ejea, Joaquin</t>
  </si>
  <si>
    <t>Joaquin Ejea</t>
  </si>
  <si>
    <t>…aradla dignidad 'dé Chantre de la iglesia colegial de Alcañiz, dió luarte en donde deben estrellarse las maquinaciones de los enemi cesis de Zaragoza, vacante por fallecimiento de D. Joaquin Ejea, gos del Altar y dtl Trono. á D Josef Fernando Romero y Duarte. A las cinco de la tardese paseó en triunfo el retrato de S. M. También se ha servido S. M. nombrar, á consulta de dicho conducido por el Gobernador, acompañándolo el ayuntamiento tribunal, para l…</t>
  </si>
  <si>
    <t>Eldon</t>
  </si>
  <si>
    <t>…n á que esta nave liabia sido apresada el 23 modo que asi puede llamársele petición del conde de Grosvenor, de Febrero de 1823 ; añadiendo que se había equivocado también como del conde Eldon (rita). Por último, me voy convencien al asegurar que dicha nave estaba incluida en los estados ó rela do mas cada día de que la mayoría del pueblo ingles está opues ciones que recíprocamente se comunicaron los dos Gobiernos; y ta á la medida que actualmente…</t>
  </si>
  <si>
    <t>Eldon-</t>
  </si>
  <si>
    <t>…ingún hombre sensato le ha ocurrdo ción hacia todos los puntos donde se encuentran los que viven jamas que el estadista formado en la escuda de Burke, el amigo bajo sus leyes. del lord Eldon-, el encomiador de Pitt, el partidario de ¡os Bar Las relaciones diplomáticas por el contrario son de una na bones, se pusiese al frente de unafaccion que no predica sino el turaleza mas augusta y positiva: estas imprimen á sus encargado* desorden j y que no a…</t>
  </si>
  <si>
    <t>Elhuyar, Fausto de</t>
  </si>
  <si>
    <t>Fausto de Elhuyar</t>
  </si>
  <si>
    <t>…ición de Madrid , y de la pacífica ac economía pública conexos con el propio ramo; dedicada al Rey titud de su leal vecindario, ha mandado manifestar á todos su nuestro Señor, por D. Fausto de Elhuyar. Se hallará á 12 rs. vn. sob.'runo aprecio; y lia tenido á bien dictar las providencias con en la librería de Paz. venientes para la conservación del buen orden. — Estampas nuevas que representan, la primera un juego de dominó, compuestas sus fichas de carica…</t>
  </si>
  <si>
    <t>Elío, Francisco Javier</t>
  </si>
  <si>
    <t>Francisco Javier Elío</t>
  </si>
  <si>
    <t>…los lectores se obstinan en preguntar qué hay jo primogénito del difunto Capitán .General de los Reales ejér de cierto sobre la pequeña aventura de Modon......Llega por úl- citos D. Francisco Javier Elío, se conserve y sostenga con el timo el Observador Austríaco ¡....el número del 19 de Junio no decoro debido a la inmortal memoria de una tan ilustre víctima, hace misterio de lo que todo el mundo sabia desde el 4. Leese en sacrificada inhumanamente al bárbaro…</t>
  </si>
  <si>
    <t>Elizaldc, Fermín de</t>
  </si>
  <si>
    <t>Fermín de Elizaldc</t>
  </si>
  <si>
    <t>…do algunos metales; y se dice, qué para la primavera ya yen-r VáUñdoUd.D. Luis de Rojas. flrán barras de plata á esta casa de!moneda paya su acuñación. Vitoria.:.................. D. Fermín de Elizaldc. ,,Todas las noticias que nos llegan aquí por los mismos que ‘Zaragoza.......Di1 Juan Toron. -vjenen de las minas, jios llenan de placer, lisonjeándonos con ia Lo que se hace saber al público para su gobierno, y con el esperanza de resultados grandiosos, aunq…</t>
  </si>
  <si>
    <t>Elizalde, Josef de</t>
  </si>
  <si>
    <t>Josef de Elizalde</t>
  </si>
  <si>
    <t>…enda las erogaciones indispensables para su ellas D. josef del Pozo: para la administración de Rentas del plantificación. Mas todo será inútil si los azocueros y rescatado Cuzco á D. Josef de Elizalde: para la de la aduana de Puno á res no se prestan con una decidida confianza á presentar en ellas D. Francisco Garcés: para la plaza de segundo vista de la adua sus pastas para la amonedación , bajo la seguridad de que sus va na de Lima á D. Ignacio González:…</t>
  </si>
  <si>
    <t>Elola, Antonio de</t>
  </si>
  <si>
    <t>Antonio de Elola</t>
  </si>
  <si>
    <t>…en los trabajos espinosos y ejecuti liarino, del Consejo de Indias: D. Jacobo María Parga, del vos de mi Gobierno. Es preciso auxiliarles con otros súgeros es Consejo de Hacienda: Don Antonio de Elola, Intendente da cogidos por su fidelidad y adhesión á mi Real Persona , por su ejército: D. Josef Juana Pinilla, Contador general de Valores: ilustración , talentos y conocimientos prácticos en las diversas Don Luis Gargollo, del comercio de Cádiz: D. Andrés C…</t>
  </si>
  <si>
    <t>Embajador</t>
  </si>
  <si>
    <t>…illidos que daba su po S. M. escuchó y recibió con su acostumbrada bondad y con bre hijo llevado por los aires, llegó á perder el juicio de senti particular afabilidad al referido Sr. Embajador, el cual fue en miento , y fue conducida al hospital de Malmoe, donde se halla seguida presentado á la Reina nuestra Señora y á SS. AA RR., actualmente. de quienes fue igualmente acogido con agrado. _El Glabe and Traueller dice que varios negociantes de Londr…</t>
  </si>
  <si>
    <t>Endcrica, Josef</t>
  </si>
  <si>
    <t>Josef Endcrica</t>
  </si>
  <si>
    <t>…9 de su mañana , en casa de S. S. para una junta general de acreedores á los bienes Continúan Ias causal Je la Comition militar Je Cádiz Je la gaceta quedados por fallecimiento de D. Josef Endcrica, vecino que fu* anterior. de esta corte. En la sumaria principiada con objeto de averiguar los auto Se halla vacante la cátedra de gramática de la villa de Ma res del: robo ejecutado a unos oficiales franceses alojados en el tute, provincia de Burgos, partido…</t>
  </si>
  <si>
    <t>Enero, Bar de</t>
  </si>
  <si>
    <t>Bar de Enero</t>
  </si>
  <si>
    <t>…, y por auto del señor juez de lo civil de la ciudad de Cá de haber proferido expresiones subversivas: fue sentenciado en 12' diz, dictado ante el escribano del número de la misma D. Bar de Enero corriente á dos años de presidio, y multado en 200- tolomé Ribera, $e ha mandado sacar nuevamente á subasta para ducados; cuyo fallo ha sido aprobado por el Excmo. Sr. capitán; pago de un crédito, una casa principal de tres y cuatro cuerpos, general. fábrica…</t>
  </si>
  <si>
    <t>Enero, Geróni Madrid'g de</t>
  </si>
  <si>
    <t>Geróni Madrid'g de Enero</t>
  </si>
  <si>
    <t>…do da manifestar- que su vida era.conforme á lo que enseñaban en .lo** teniente de infantería. . , pulpitos-y confesonarios, i , Primer .batallón de! primer regimiento^. Copiarie* D. Geróni Madrid'g de Enero. \ ] mo Dávila y D. Josef .María .Viezma , grado de teniente coro nel de infantería: tenientes p.- MateóÓ-Romadi y Di Vicenta A las dos y media dé la tarde del dia. 30 de Diciembre últi Quinza , grado de capitán,de Ídem: subtenientes D. Josef Antomo el Rey-nu…</t>
  </si>
  <si>
    <t>Eñgüídanos, Tomás</t>
  </si>
  <si>
    <t>Tomás Eñgüídanos</t>
  </si>
  <si>
    <t>…da unal yor ó menor, se le impondrá irremisiblemente la. pena de cuatro ú 8.r=Tres vistas del anfiteatro de1 Mur vjedró,- grabadas p"rDoni años de presidio. - • „• Rafael Estcve y D. Tomás Eñgüídanos: cada una á 8.=Vi sta en Francisco Lera, de cdad.de a» años, de estado soltero, por perspectiva dé la plaza de Algecikás, por Enguádanos, á 12:: ' ¡--t la aprehensión una arma prohibida: fue sentenciado á seis En medio pliego de marca majtoK Un Eccc Homo y un…</t>
  </si>
  <si>
    <t>Ensebio</t>
  </si>
  <si>
    <t>…n las mente Fernandez, D. Andrés Castel, D. Francisco Brito, Don lagunas Pontinas son aplicables á las lagunas y pantanos de otros Vicente Saez, D. Josef Lucena , D. Jaime Torres, D. Ensebio países v-porque es preciso confesar que también en otras partes las Salgado, D. Rafael Martínez, D. Felipe Cándano y D. Dionisio hay tan perjudiciales á la población como la de los Estados pon Cabal, grado deteniente de ídem: sargentos primeros D. Josef tific…</t>
  </si>
  <si>
    <t>Entre</t>
  </si>
  <si>
    <t>…ugustos y legíti biendo sabido que Bessieres se di rispa efectivamente a esta ciudad, mos derechos de su poder soberano. dispusieron las autoridades que le saliese al encuentro el capitán Entre tinto las mencionadas compañías del regimiento de indefinido, y ya purificado , D. Francisco Muñoz, para que le Santiago, conociendo el engaño con que habian sido sacadas de intimase el Real decreto expedido por S. M. (que Dios guarde) Getafe, abandonaron á s…</t>
  </si>
  <si>
    <t>Eorstel</t>
  </si>
  <si>
    <t>…e esperaba al Emperador Alejandro el 10 de Junk»;en CzaVs- contratantes. kpjésélo. A.los lados de las principales calles de este sitio impe a—El Rey de Prusia acaba de conferir al general Eorstel el man rial se han hecho, carriles (jahrbakncn) de madera para que los do en gefe del ejército acantonado en las provincias prusianas carruages rueden.suavenaente y sin ruido. En este momento se del Rhin. 4an disposiciones para establecerlos en toda la perspe…</t>
  </si>
  <si>
    <t>Ereftch</t>
  </si>
  <si>
    <t>…dé;i9 libras-.esterlinas. -Lord -Fitzwilliam ha, escrito- pi abandonado á la ,patria!-Y: j.dónde estaba’ esta cuando en rFran diendo se* le admitajen-lad.istadé&gt;ips. suscriptores: lord Ereftch y cia no existía él Rey ;en'!Sti;trono;p¡cuan'dp los mejores,.ciudádar ¡Mr.-Posonby han; hechajgual-petición. Según, el inJforme*del,te-r pos erap.sacrificados, cuando la tdligion,n,o tenia altares,, ni imr ao rer.Oyde; la asociacionise-habian ^recibido- ya..…</t>
  </si>
  <si>
    <t>Erost, Josef María</t>
  </si>
  <si>
    <t>Josef María Erost</t>
  </si>
  <si>
    <t>…al .. tos ■ suserirtores at . Curso rom fleto ele teneduríade libros, ó ql que en el sorteo de la lotería moderna, que se celebrará en y modo de llevarlos por partió a doble,, por D. Josef María Erost, de Diciembre próximo, bajo igual-número de suertes, obtenga acudirán á recoger, el primer cuadernoy adelantar el. importe el premio mayor. del segundo, que está en prensa , á las librerías en que. se hayan . La venta de billetes se concluirá en todas las pro…</t>
  </si>
  <si>
    <t>Erown</t>
  </si>
  <si>
    <t>…o'; entusiasmo -que -se reproducía á cada taron al Callao el 29 de Julio, y sus comandantes sir Miirry estrivillo de la canción: „ Dios nos conserve al Emperador Fran Marwell y el capitán Erown, se desembarcaron con el péríniso cisco” ; canción que el público comenzó á entonar apenas se pre del gobernador español, quien los obsequió con un espléndido sentó el Emperador. S. M. permaneció; en el teatro hasta con almuerzo; la mesa estaba cubierta de to…</t>
  </si>
  <si>
    <t>Erróz, Josef Manuel</t>
  </si>
  <si>
    <t>Josef Manuel Erróz</t>
  </si>
  <si>
    <t>…ta capital, up aviso al comercio, mani unx- canojigía de la Sta. iglesia metropolita!» ajde Hurgas, por festando que media.-la mejor armonía,entre, «J reino .de Ñapóles, muerte de D. Josef Manuel Erróz, á D. Juan iMigueF de ¿cha y las regencias berberiscas, incluso el imperio de Marruecos. . ::1 varte. S- •: &gt;v- ,c-- :... :¡ • —El bergantin de guerra Rusé¡ el único de las cuadro naves, es tacionadas en la Martinica que se Iva preservado de la epidemia El di…</t>
  </si>
  <si>
    <t>Es, Bernardo</t>
  </si>
  <si>
    <t>Bernardo Es</t>
  </si>
  <si>
    <t>…=Otra que linda á la sierra con otra de D. Juan de Ma drid, y al saliente con el mismo, de 14 fanegas.=:Olr» donde se REALES LOTERIAS. llama el Arroyo Aguas de Vallecas, linda con D. Bernardo Es En la extracción dé la Real Lotería primitiva celebrada en caño al saliente, de caber cinco fanegas , tiene un acirate en me-, la tarde de este diá , salieron sorteados los números siguientes : dio.=Otra- lindando al saliente con tierra del duque de Hijar de ; :…</t>
  </si>
  <si>
    <t>Es, Simón Infan</t>
  </si>
  <si>
    <t>Simón Infan Es</t>
  </si>
  <si>
    <t>…hay tan perjudiciales á la población como la de los Estados pon Cabal, grado deteniente de ídem: sargentos primeros D. Josef tificios. López, D. Francisco Yori , D. Juan Morales, D. Simón Infan Es verdad, sin embargo, que los pantanos de Francia y aun te, D. Juan Gómez, D. Bartolomé López, D. Manuel Mateo los de España no son de tanta extensión ni tan. malsanos. No se y D. Tomas Barbé, subteniente de idem. (Se continuará■) ven en sus inmediaciones pers…</t>
  </si>
  <si>
    <t>Escandon, Salvador</t>
  </si>
  <si>
    <t>Salvador Escandon</t>
  </si>
  <si>
    <t>…se ponen los dias 1, 13 y 25 de cada Bernarda Tomas y Josef Domenech 2 rs. idem. mes, con la ecuación del tiempo para arreglar los relojes: una A cada uno de los hijos del difunto D. Salvador Escandon tabla cronológica de noticias curiosas, sucesos memorables y 23 rs. anuales. épocas célebres desde el principio del mundo hasta 1824: varios Doña Irene Hue y Riega 8250 rs. Ídem. discursos sobre población, agricultura &amp;c.: plan estadístico de Doña Ana Tcrrens…</t>
  </si>
  <si>
    <t>Escaño, Bernardo</t>
  </si>
  <si>
    <t>Bernardo Escaño</t>
  </si>
  <si>
    <t>…ia ensayar primeramente en algunos colegios-el plan AlcaldesOtra donde se llama el arroyo aguasde Vatlecas, linda que acaba de indicarse,y despuésgeneralizarlo entodo el rei-ó con D. Bernardo Escaño al saliente, de caber cinco fanegas, tie no 0). . ne un acirate.en 'medio, la disfruta D. Francisco Alcalde.=Qtra lindando .al saliente con tierra del duque de Hijar, de cinco fa NOTICIAS DE ESPAÑA. ; negas,.que disfruta dicho Ramón García.==Otra tierra donde…</t>
  </si>
  <si>
    <t>Escarpizo, Antonio Nuñcz</t>
  </si>
  <si>
    <t>Antonio Nuñcz Escarpizo</t>
  </si>
  <si>
    <t>…está ya imprimiendo. Para evitar el que Plasenria..í..:¿.......... D. Lorenzo GarcíaMonge. queden ejemplares incompletos, se avisa á los suscriptores'que Salamanca................ D. Antonio Nuñcz Escarpizo. aun deben recoger alguno de lps tomos ya impresos, que el últi Santander................... Sres. Vial, hijos-y compañía.*: mo solamente se entregará á ios que hayan adelantado el impor Santiago...................... D. Manuel de la Riva Moreno. te de la sus…</t>
  </si>
  <si>
    <t>Escarpizo, Pedro</t>
  </si>
  <si>
    <t>Pedro Escarpizo</t>
  </si>
  <si>
    <t>…y de esta cantidad el Gooisrno percibe la mitad. Primer batallón de Vitoria. Capitán graduado de teniente coron.el D. Julián Olivares, comandante de batallón: capitanes rORTCCAt. D. Pedro Escarpizo y D. Juan de Dios Borda , grado de teniente Lisboa r.° de Enero. coronel de infantería: teniente D. Benito Lara, grado de capitán Bajo los auspicios benéficos de nuestro Soberano se van cica de ídem: subtenientes graduados de tenientes D. Juan Antonio trizando las llagas que la revo…</t>
  </si>
  <si>
    <t>Escarravil, Miguel</t>
  </si>
  <si>
    <t>Miguel Escarravil</t>
  </si>
  <si>
    <t>…mos en igual caso. Poco tienen que temer loa diócesis de Urgel, vacante por fallecimiento de D. Josef Carre Gobiernos cuando saben poner en práctica el principéis obsta, que ra, á D. Miguel Escarravil; y para otra de ¡a m’sma colegial, es la base de toda la política. llamada Sacristía, vacante por promoción de D. Juan Canturri .... Algunos de estos despechados dirigen sus quejas á la San •1 priorato primera silla de aquella colegial, á D. Manuel Cata-Alian…</t>
  </si>
  <si>
    <t>Escovar, Pedro</t>
  </si>
  <si>
    <t>Pedro Escovar</t>
  </si>
  <si>
    <t>…de idem idem. En la imprenta de Búrgos, plazuela de la Paz de esta corte, D. Vicente Queralt, idérii de ídem ideni, " se imprime papel rayado con líneas sutilísimas menos marcadas D. Pedro Escovar, idéttCde ídem ídem. ' que las del lápiz, muy propio y cómodo para escribir, tanto en D. Guillermo DuceünV idem de idem ¡dem. ' pliegos sueltos como en libros de todos tamaños; de uno y otro D. Lucas Sanz, idem de,idem ídem. . , se vende en dicha imprenta , e…</t>
  </si>
  <si>
    <t>Escovedo, Josef Manuel</t>
  </si>
  <si>
    <t>Josef Manuel Escovedo</t>
  </si>
  <si>
    <t>…para ídem: pagó en 17 de de S. Fernando de Ñapóles, que le fue concedida en 1818: pagó 'Marzo dé'1817’39 rs. al hospital General. en s del corriente 3500 rs., por la misma razón. D. Josef Manuel Escovedo para ¡dan: pagó) en 24'de Agosto ' D. Josef del Gayo para usar la Espuela de Oró, que le fue de 1816 3$) rs. al hospital GeneraL concedida en 1829 : ha pagado «n 29 de Enero último 3500 rs D. josef María Fernandez de la Maza para ídem: pagó) en 6 por la misma…</t>
  </si>
  <si>
    <t>Escriche, Mauricio</t>
  </si>
  <si>
    <t>Mauricio Escriche</t>
  </si>
  <si>
    <t>…..................................... . ayi. •por el mismo, y hacer que lo aprendan sus dependientes: por París........................................................... . 15 19. D. Mauricio Escriche: un cuaderno en papel marquilia con va Amsterdam............................................. 00 rios estados prácticos- Se vende al equitativo precio de 12 reales Hamburgo....................................................... 00 en la calle del Relox, entra…</t>
  </si>
  <si>
    <t>Escudero, Josef María</t>
  </si>
  <si>
    <t>Josef María Escudero</t>
  </si>
  <si>
    <t>…Oficio divino, adecuados en la versi ra á todas, ó alguna de las fincas referidas, lo ejecutarán en la ficación al contrapunto moderno: en este tomo 4.0 se da una se escribanía de D. Josef María Escudero en dicha ciudad , quien rié de nuevas ilustraciones sobre cada salmo. En las librerías de instruirá de lo conveniente; en la inteligencia de que no se ad Sojo, de Paz, de Villa y de Minutría se entrega desde hoy á los mitirá postura que no cubra las dos terce…</t>
  </si>
  <si>
    <t>Escudero, Valentín</t>
  </si>
  <si>
    <t>Valentín Escudero</t>
  </si>
  <si>
    <t>…en medio pliego, y se sus llido: para la ración de la iglesia metropolitana de Santiago, va cribe á el en Barcelona en la librería de Rubio , calle de la L¡cante por promoción de D. Valentín Escudero á canongía car breteria, á 8 rs. al mes, siendo el porte de cuanta délos susetipdenalicia de la misma, á D. Melchor liriarte: para media ración tores. de la iglesia catedral de Málaga , por ascenso de D. Miguel Po mar y Ayala á la canongía lectoral de la cole…</t>
  </si>
  <si>
    <t>Escura, Francisco</t>
  </si>
  <si>
    <t>Francisco Escura</t>
  </si>
  <si>
    <t>…e una tarjeta , todo grabado en dulce, Una tierra de cinco fanegas en el Sueño, linda tierras de Don y adornado de viñetas, hace muchos años que se publica en Ma Ramón Villachica, D. Francisco Escura y mayorazgo deTellez. drid, y comprende muchas curiosidides; pues ademas de la expli =Otr» de seis fanegas en el arca de Buena Vista, linda viña de cación del calendario contieue todos los santos de cada mes, los D. AntonioCorbaton, senda de Moledores de Ajal…</t>
  </si>
  <si>
    <t>Espada, Luis</t>
  </si>
  <si>
    <t>Luis Espada</t>
  </si>
  <si>
    <t>…enovado últi den los sectarios que son reos ó cómplices de homicidio, y los mamente sus pretensiones de un modo decisivo; y probablemen demas en la segunda, entre quienes se halla D. Luis Espada. te no se negará á ellas la Puerta otomana. En virtud de la primera sentencia Tarchini y Montanari, asesinos de Pontini, sufrieron el último suplicio el 23 al medio RUSIA. dia, v sus cabezas estuvieron expuestas al público en la. p¿*za Petersburgo 20 de Novie…</t>
  </si>
  <si>
    <t>Espada, Luis Príncipe</t>
  </si>
  <si>
    <t>Luis Príncipe Espada</t>
  </si>
  <si>
    <t>…que se ¡demuestren ’brdvctrente .guíenles: Ponipeyo Oanófolini, Achiles Nanni, hijo del primer los felices resultados que corresponde en beneficio de los Reales escudero del Papa, D. Luis Príncipe Espada, de la guardia de intereses, y procurando el mayor tino en la averiguación, plan honor, Garporini, cirujano , Ricci, escultor, Magnani, Belli, tificación, administración y recaudaci'on';de diezmos-w*r*l*» que * &gt; ' de-PWRñró . Mattioli’hijo, Rossi, Sapadódi,…</t>
  </si>
  <si>
    <t>Espadero, Bruno Joaquín</t>
  </si>
  <si>
    <t>Bruno Joaquín Espadero</t>
  </si>
  <si>
    <t>…periencia rite han enseñado á júzgáá D. FeliX Sánchez Martin y promoción de D. Faustino Villazati eón mas rectitud dé las Cobas.” (Apladsos.) ■ 1 • '• í canodgía dé íá de Cádiz, a D. Bruno Joaquín Espadero y Don El orador pide éñ su éóñseéúehcia que nó se créa que ite ar Andrés García Cardéñosa: para otra de la iglesia colegial 'do rastran mirás ds ningún fanatismo al apoyar el proyectó déíéjrt Roa, en el obispado de Osma, por fallecimiento de D. Miguel pero qúé conside…</t>
  </si>
  <si>
    <t>ESPAÑA, Juan de NOTICIAS DE</t>
  </si>
  <si>
    <t>Juan de NOTICIAS DE ESPAÑA</t>
  </si>
  <si>
    <t>…tos eclesiásticos, colocado un puente colgante de cadenas de fierro, único que se y la tercera en todo lo relativo á cuentas. Conoce en la Península, ejecutado por los empresarios D. Juan de NOTICIAS DE ESPAÑA. Zabala, maestro de obras, y de Agustín y Antonio de Uribe, maestros canteros: tiene dicho puente de largo 156 pies y 13$ Madrid 3o de Marzo. de ancho, logrando con él evitar el indispensable paso del barco Por noticias fidedignas que ha recibido el Gobierno…</t>
  </si>
  <si>
    <t>ESPAÑA, Juan Peña y Juan NOTICIAS DE</t>
  </si>
  <si>
    <t>Juan Peña y Juan NOTICIAS DE ESPAÑA</t>
  </si>
  <si>
    <t>…go en 1.1 de Febrero de 18:5: cuya sentencia fue apro casa hace un año que se vendió en 40Í) francos. bada por el Exento. Sr. Capitán general. Anronio Aguilar, Juan Aleje* Campos, D. Juan Peña y Juan NOTICIAS DE ESPAÑA. Borrego, naturales da la villa de Alozaina, acusados de desafec tos al Rey nuestro Señor; fueron absuehos en 11 de Febrero d« Madrid 2 de Mayo. 182; , respecto á probarse en Ja causa ser hombres pacíficos sin SS. MM. y AA. siguen en e! Real sitio de Aranjuez…</t>
  </si>
  <si>
    <t>ESPAÑA, NOTICIAS DE</t>
  </si>
  <si>
    <t>NOTICIAS DE ESPAÑA</t>
  </si>
  <si>
    <t>…dem D. Pío Gutiérrez Blanco, grado de capitán de Idem brasileñosde 960 reís......................................... 865 caballería. Húsares de Fernando vil. Capitán, ayudante del comandante NOTICIAS DE ESPAÑA. general de la primera división de infantería, D. Josef Jurado de Zaragoza 4 de Enero. los Reyes, gracb de teniente coronel de caballería. Imperial. Teniente graduado de capitán ayudante de ídem El día 7 de Diciembre último á las tres y media de la tarde D. M…</t>
  </si>
  <si>
    <t>Esparragueras, Teresa</t>
  </si>
  <si>
    <t>Teresa Esparragueras</t>
  </si>
  <si>
    <t>…de poderlos obtener en lo su .Román Garrota 1880 rs. anuales. v cesivo, cuya sentencia se halla á la aprobación dclExcmo. Señor Clara Ferrer y Sala 2 rs. diarios. «apitan general. Doña Teresa Esparragueras 1880 rs. anuales. Andrés Gardelini, de nación italiano, por uso de un pu Francisco Pedro (vulgo Esteve) y Peregrina Olmos a r*. ñal, con el que hirió gravemente á Blas Cocha, domiciliado en diarios. la villa de Tolosa el dia 9 de Enero del presente año, fue s…</t>
  </si>
  <si>
    <t>Espartero</t>
  </si>
  <si>
    <t>…tereses del emprés e» el mar del Súr'q Obtuvo la liberrad. ds la nave, y la entrega tito. Las naciones se endeudan porque no pueden llenar sus gas- í del cargamento. En, cuanto al general Espartero quedó arrestado lo* corrientes; y cargándose de nuevfis, pesost se verán aun mas . hasta el momento etique se embarcó á bordo del Telégrafo, que imposibilitadas de cumplir con sus obligaciones. No. podrán; pa- ha,entrado ya en Burdeos. ; gar estos intereses s…</t>
  </si>
  <si>
    <t>Espartero, Valdómero</t>
  </si>
  <si>
    <t>Valdómero Espartero</t>
  </si>
  <si>
    <t>…ovincia de Nuevo Méjico, que es tan grande como Es Batallón ligero del Centro. Coronel graduado primer coman paña , no tenia en toda ella mas que un clérigo en iüé8, que ha- dante D. Valdómero Espartero, coronel efectivo de infantería: , fia de capellán dé la guarnición da la capital. De todos ios cie segundo comandante D. Felipe Riberp, teniente coronel mayor rnas pueblos eran párrocos los frailes de S. Francisco;, y como á de ídem: capitán graduado de teni…</t>
  </si>
  <si>
    <t>Espejo, Joaquín</t>
  </si>
  <si>
    <t>Joaquín Espejo</t>
  </si>
  <si>
    <t>…les, que escudados con el amor á sus Reyes, esran siem exento también por resolución de S. M. de 9 de Enero de 18:4. pre dispuestos á sostener con las armas el juramento que acaba D. Joaquín Espejo, para Ídem, exento también por resolu ban de prestar. La artillería hizo en seguida las salvas de orde ción de S. M. de 20 de Diciembre de 1823. nanza. D. Manuel Obispo y Medina, para idem, exento también El coronel general del cuerpo y el corregidor de esta…</t>
  </si>
  <si>
    <t>Espina, Antonio Maté</t>
  </si>
  <si>
    <t>Antonio Maté Espina</t>
  </si>
  <si>
    <t>…s del comercio de París han dado 19 Sigiienza , por promoción de D. Pablo de Jesús Corcuera , al francos; y Besanzon, ademas de una gran porción de lienzos, ví obispado de Vich, á D. Antonio Maté Espina: para el de Alediveres y otros objetos, ha contribuido con i69: los empleados naceli de la misma iglesia, por la de D. Melchor de Valdivieso al de palacio se han suscrito por la cantidad de 59: Mr. Humbert, deanato de Orihuela, á D. Alillan Villarroya: para d…</t>
  </si>
  <si>
    <t>Espinosa, Antonia Montero de</t>
  </si>
  <si>
    <t>Antonia Montero de Espinosa</t>
  </si>
  <si>
    <t>…esa Joaquina de Aranalde y Vicente Miguel 2 rea rán un rico patrimonio. les idem. Josefa Serrati 4 rs. idem. NOTICIAS DE ESPAÑA. ■ María -Domínguez 3 rs. idem. Madrid 18 dt Marzo. Doña Antonia Montero de Espinosa 2500 rs. anuales. La Real sociedad económica de Cádiz, que posee de alsun Doña María del Pilar Hidalgo 6600 rs. idem. tiempo á esta parte el precioso insecto llamado grana ó cochini A la viuda de Mr. Questel 25). francos idem. lla ¿ remitido de Veracruz por u…</t>
  </si>
  <si>
    <t>Espinosa, Domingo</t>
  </si>
  <si>
    <t>Domingo Espinosa</t>
  </si>
  <si>
    <t>…mino de dos meses, conta Centro. Capitán de infantería, ayudante de órdenes' de los dos desde la publicación de este anuncio, al protomédico gene comandantes generales de división D. Domingo Espinosa, grado ral de los Reales ejércitos, acompañadas de los documentos que de teniente coronel de infantería. - acrediten sus servicios y de un testimonio de la purificación de su Batallón de Arica. Capitán de infantería D. Agustín Reina, conducta política observa…</t>
  </si>
  <si>
    <t>Espinosa, Gabriei María Montero de</t>
  </si>
  <si>
    <t>Gabriei María Montero de Espinosa</t>
  </si>
  <si>
    <t>…iertos hombres unos pobres mentecatos. Pues Fernando de la ciudad de Sevilla, por muerte de D. Juan An bien, si nos hallamos en este caso, no me detendré en anunciar tonio Rius, á D. Gabriei María Montero de Espinosa: para la que será cumplido el deseo de Diderot. canongía de la iglesia catedral de Cuenca, por fallecimiento de __En S. Tron (Paises-Bajos) acaba de abrazar el cristianismo D. Pedro Antonio Denche, á D. Juan Josef Galindez; y para toda una familia judía, comp…</t>
  </si>
  <si>
    <t>Espinosa, Josef</t>
  </si>
  <si>
    <t>Josef Espinosa</t>
  </si>
  <si>
    <t>…consta de 6426 pies cuadrados , ett ^.Cartilla agraria ó sea la:práctica de la agricultura y de la ga69675-rs, cuyos réditos ascienden á 200 rs., y la otraydé 9263 nadería, por el coronel D. Josef Espinosa. Esta obrita es una re pies,en 109863 rs., cuyos réditos 500325 rs., pagadosen la misma copilación ó compendio de lo mas selecto que se halla esparcido forma; todo bajo las condiciones que se acostumbran en seme- en las de Quinto, Arias, Rocier, Herrera , y o…</t>
  </si>
  <si>
    <t>Esquivel, Luis María</t>
  </si>
  <si>
    <t>Luis María Esquivel</t>
  </si>
  <si>
    <t>…rsonas. Son unos el priorato de la iglesia colegial de San Hipólito de la ciudad de comerciantes muy estimados y ricos que viven alli hace mucho Córdoba , vacante por promoción de D. Luis María Esquivel al tiempo. deanato de la catedral de Cádiz, á D. Ramón María Solís. PORTUGAL. Asimismo se ha servido nombrar á D. Antonio Caspe y Rodríguez para una plaza de alcalde de la Real casa y corte, y JJsboa £ de Enero. para otra de oidor de la chancillería de Granad…</t>
  </si>
  <si>
    <t>Esta</t>
  </si>
  <si>
    <t>…ía y práctica por el Dr. D. Antonio Lavedan, profesor de medicina, cirujano „que han servido de base á los expresados proyectos.” de Cámara de S. M. C. &amp;c. &amp;c. Esta obra, conocida general Esta obra se divide en dos partes: la una, aunque casi entera mente por su mérito, se vende en la librería de la viuda de Ulesmente incomprensible para los que no son facultativos, interesa so cas, á 20 rs. en rústica y 24 en pasta: un tomo en cunto. EN LA IMPRENT…</t>
  </si>
  <si>
    <t>Esta, Josef Ber-</t>
  </si>
  <si>
    <t>Josef Ber- Esta</t>
  </si>
  <si>
    <t>…gue su acendradocP«.eaEl RsY'se ha servido nombrar á consulta de la Cámara para lismo, sin que ocurriese el mas ligero disgusto. ti corregimiento político de Tenerife y la Palma á D. Josef Ber- Esta reciprocidad de ideas y de sentimientos uniformes en xiz de Guzman: para el de letras de Torrijos á D Nemesio Ig todos los Voluntarios de la Monarquía , y dirigidos al doble ob nacio López: para el de Mancha Real á D. Rodrigo Sanjurjo: jeto de mantener la paz…</t>
  </si>
  <si>
    <t>Estado, Juan Josef de Landa.er Secretario de</t>
  </si>
  <si>
    <t>Juan Josef de Landa.er Secretario de Estado</t>
  </si>
  <si>
    <t>…ército francés en Es media en Galíocanta, término de Camarma, linda senda de Ca paña , con fecha de 31 de Diciembre último ha escrito al señor naleja y tierras de los herederos de D. Juan Josef de Landa.er Secretario de Estado y del Despacho de la Guerra que el Gene Otra de dos fanegas en el propio sitio, linda los herederos de ral en gefe desearía se publicase en la gaceta y diario de Madrid arriba y con la senda que divide el término de esta ciudad.=Otra la siguiente nota; la que…</t>
  </si>
  <si>
    <t>Estado, Secretario de</t>
  </si>
  <si>
    <t>Secretario de Estado</t>
  </si>
  <si>
    <t>…as; pero este sistema de economía se eje cuta con tanto discernimiento como equidad. Con fecha de i i del corriente escribe el comandante de Ma INGIATBRRÁ. rina de S. Sebastian al Sr. Secretario de Estado y del Despacho de dicho ramo lo siguiente: Lóndret 26 de Febrero. Exento.Sr.: El 9 del actual fondeó en este puerto, proceden Los consolidados de Abril abiertos á 94$ han bajado á 93^ 94. te de Baltimore, en 31 días de navegación, y con carga de azú La tercer…</t>
  </si>
  <si>
    <t>…ución que comuni có á este supremo Tribunal por medio de S. E. el señor Gober me dice lo que sigue; ..Conformándose el Rey nuestro Señor con lo que V. E. me nador de él, el Excmo. Señor Secretario de Estado y del Despacho dice en su oficio de 4 de Febrero último, al devolverme la ins de Gracia y Justicia en Real orden de zc de Febrero de este tancia hecha por D. Joaquín Tíldela, oficial de la contaduría ge año, por la cual se sirvió mandar: neral de. Valores, en…</t>
  </si>
  <si>
    <t>Núm. 48. ( 6 enirtoi.) 189 GA C E T A D E M A D RID. JUEVES 2Í LE ABRIL LE 1825. ARTIfitliQ DE OFICIO. Real orden comunicada al Sr. Secretario de Estado y de goHmia ' " del Consejo de Estado creando tina junta de ’fmipcacúm pasa Fea! detrito dirigido al primer Secretaria de Estado ¡obre la ronser- ¡os mtiiviauos del mismo. -o.vaekm .y figurosa observancia de las leyes fundamentales y de nsas do ia Monarquía e…</t>
  </si>
  <si>
    <t>…l sobre condecoración de título dt capitadestinos. rttki ‘¿'¿uerrád los alcaldes mayores, según se ex fresa. Con Real orden de 16 ¡de Agosto dei818 se remitió á con Por el Exorno. Sr. Secretario de Estado y del Despacho de sulta, det.Consejo la que con fecha t i del mismo había elevado á Hacienda se ha comunicado á esta Dirección general con fecha de S. M. ia Jüi.ta de Gobierno del Monte piade corregidores y al 23 de Abril último una Real orden, en que entre o…</t>
  </si>
  <si>
    <t>…provincias, y y á veces con un descuido escandaloso, digno por lo tanto da con nuestro parecer las elevamos al conocimiento de S. M. por una severa corrección. conducto del Excmo. Sr. Secretario de Estado y del Despacho de De este mal adolece por desgracia en lo general del reino el Hacienda, quien en su consecuencia nos autoriza, á virtud de establecimiento de la renta de aguardientes y licores; pues debien Real orden fecha 17 del corriente, para hacer á V. S…</t>
  </si>
  <si>
    <t>…de Me parala fontual observancia de diferentes Reales órdenes sobre dicina, Cirugía y Farmacia, que sirvieron en ¡a guerra de, la diezmos novales. independencia y demás. El Excmo. Sr. Secretario de Estado y del Despacho de Ha El Rey nuestro Señor, conformándose con el dictamen de cienda ha comunicado á la Dirección general cop fecha 23 del su supremo Consejo de la Guerra, ha tenido ,á bien mandarse presente mes la Real orden que sigue t revalide la orden exped…</t>
  </si>
  <si>
    <t>…le pida perdón por habí rio despedido del fecha de 12 de Junio último se ha comunicado á la Dirección ejército, y que le dé Á entender que no solo estará gustoso de por el Excmo. Sr. Secretario de Estado y del Despacho de Ha que vuelva á ocupar sil puesto, sino de que admita otra vez el cienda , que los pagos de dichos derechos se ejecuten en moneda de plata íi oro, pues que la calderilla solamente debe admitirse bastón de mariscal de campo. Nosotros no encon…</t>
  </si>
  <si>
    <t>…'dón'iy prescrWieñA'p eí¿modo de íjecurarse. Félix Torres: que-los-interesados satisfarán lós derechos de intro ducción de dichos géneros en las aduanas'donde se verifique, por El Sr. Secretario de Estado y del Despacho de Hacienda ha medióle cert-ificaoionés-de sus apoderados en los respectivos pun comunicado á esta Dirección 'general, con fecha de 8 del mes úl tos, cuyo importe les será cargo en cuenta , es decir, que en lu timo, la Real orden que^igue-j,, -…</t>
  </si>
  <si>
    <t>…a soberana consideración del Re\ nuestro Señor. „Dios guarde á V. E. muchos años. Molina de Aragón 25 de Agosto de 1825 á las nueve de la noche.=Excmo. Sr.=Conde de España.=Excmo. Sr. Secretario de Estado y del Despacho de la Guerra.” „Excmo. Sr.: Quedan cumplidos los soberanos decretos de S. M. de 17 y 21 del ac tual , y las expresas Reales órdenes que V.E. me ha comunicado con fecha del 23. Apre hendido D. Jorge Eessieres, y todos los que le acompañaban, por…</t>
  </si>
  <si>
    <t>Estado, Secretario del Despacho de</t>
  </si>
  <si>
    <t>Secretario del Despacho de Estado</t>
  </si>
  <si>
    <t>…e las casas de comerciantes franceses y de los&gt; productos de nuestro suelo, obstruyendo las trabas y obs otros. ¡&gt; táculos que puedan embarazarla, é impedir el fomento de tales El Sr. Secretario del Despacho de Estado me dice con fecha artículos indígenos del país, que constituyen su verdadera riquezade 14 del actual lo siguiente: ,,He dado cuenta al Rey nuestro y engrandecimiento, y considerando Ja protección á que se haSeñor del oficio de -V. E. de fecha de 26 de Mayo úl…</t>
  </si>
  <si>
    <t>Este, Domingo Orue</t>
  </si>
  <si>
    <t>Domingo Orue Este</t>
  </si>
  <si>
    <t>…ros. Si asi lo hacéis habréis cumplido, y-si no, viviréis dante mayor D. Benito Bermudez: el de teniente al alférez Don con ignominia. Martin Palomino; y el de alféreces al Cadete D. Domingo Orue Este acto finalizó con salvas é infinitos vivas. Por la tarde y sargento primero Antonio Frondoso.hubo bailes públicos al estilo del pais y corrida de novillos, ter En el regimiento caballería milicias de la Havana. Grado de minándose, dia tan plausible con una he…</t>
  </si>
  <si>
    <t>Esteban</t>
  </si>
  <si>
    <t>…en la Los de primera clase, que consistían en medallas de plata, lot plaza. Toda la carrera se hallaba vistosamente colgada, y en la obtuvieron D. Josef Angleí, D. Andrés Tovar , D. Esteban marcha resonaron varias veces los gritos de la legitimidad. Parrondo, D. Juan Jro, D. Felipe Gómez, D. Santiago VeDespués de celebrada una solemne misa por el prior del ca lazquez, D. Josef Adaro, D. Antonio Menendez, D. Braulio bildo, y cantado el Te Dcum, s…</t>
  </si>
  <si>
    <t>Esteban, Josef Saturnino</t>
  </si>
  <si>
    <t>Josef Saturnino Esteban</t>
  </si>
  <si>
    <t>…, se ha manda pena ordinaria de horca y confiscación de todos sus bienes , oyén do citar y emplazar, como se hace, á todos los acreedores á ellas, dole primero.sus descargos:, que.D. Josef Saturnino Esteban su para que ¡en :él término de tres meses que se le'señalan, acudan á fra la de seis años de presidio, que deberá-ciimplir en el de Ceu deduoir su derecho por - medio, de procurador; con apercibi ta; que la JuañaAlvarez y María González la de-seis meses-de mi…</t>
  </si>
  <si>
    <t>Esteban, JoseLSaturnino</t>
  </si>
  <si>
    <t>JoseLSaturnino Esteban</t>
  </si>
  <si>
    <t>…Octubre, de 1823 intestado , en la edad de. x4.años cum mes.de cárcel.1 . r,-.. ■ y J. f ,! : plidos , para ¡qué dentro de nueve dias siguientes, que por último D. Joaquin Mendez, D. JoseLSaturnino Esteban, Juana Al- término se les'señala , comparezcan ante el Sr. Galjndo, teniente varez, María González, Antonio Monsalve y Doña Severiana corregidor de esta villa , por la escribanía de Raya, á usar de las Mora,' prófugo el primero.* y¡convicto reo"., del ..delit…</t>
  </si>
  <si>
    <t>Estrada, Antonio</t>
  </si>
  <si>
    <t>Antonio Estrada</t>
  </si>
  <si>
    <t>…cir mas: á no ser qua.se ha Gelos: idem de fragata D. Antonio Montano y D. Simón Cán ya querido designar por ella á uno que fue secretarlo de Mr. dido Aivarado: Alféreces de navio D. Antonio Estrada, Don. Pradt, y sin duda adelantó mucho en la teología bajo la direc Victoriano Hermosa, D. Esteban Alvarez y D. Josef Carlier: ción de tan buen maestro; ó bien á Mr. I..... quien durante la Idem de fragata D. Josef Rastillos, D. Francisco Nuñez, Don revolució…</t>
  </si>
  <si>
    <t>Estrada, Josef Flores</t>
  </si>
  <si>
    <t>Josef Flores Estrada</t>
  </si>
  <si>
    <t>…i un capital propio de cinco millones de escudos (cerca de 95 mi dignidad, de chantre: de la iglesia catedral de ^Salamanca, por llones de rs.) mnerte.de D. Juan Santos Andrés, .á D. Josef Flores Estrada: _F,l Vesubio, navio de guerra de) Rey de las Dos Sicilia*, ha para una canongía de la iglesia catedral de León, por muerte de entrado en el puerto de Genova.. El :comandante ha mandado D. Antonio Represa,- á D. Pedro Fernandez de Córdoba; y para insertar en…</t>
  </si>
  <si>
    <t>Estrada, Pedro Gregorio</t>
  </si>
  <si>
    <t>Pedro Gregorio Estrada</t>
  </si>
  <si>
    <t>…ciso hagais patente á la faz des universo la al sargento primero D. Juan del Prado; y el de subtenientes al diferencia de servicios que producen las filas de la virtud, com cadete D. Pedro Gregorio Estrada y sargento segundo D. Juan paradas cón aquellas de la desconfianza, rebelión y desorden. Rosaval. ,,Voluntarios1. vencer: ó morir es la.divisa de vuestro prestado ' En ti cuerpo de dragones de América. Grado de tenienté co juramento, para que ni Dios, ni-el R…</t>
  </si>
  <si>
    <t>Estrada, Rufina</t>
  </si>
  <si>
    <t>Rufina Estrada</t>
  </si>
  <si>
    <t>…el magisterio' de primeras letras de la vil!* aquel s¡tio.=Otra de dos idem en los salobrales, linda la citada de Belmonte, cbh la dotación de 300 ducados anuales, y la casasenda, Doña Rufina Estrada, y monjas de la Imágen.rsOtra de colegio, en la que pueden admitir y sostener pupilos. Se proveerá tres idem en las Zorreras , linda tierras de las monjas de S. Juan, por oposición en el mas benemérito el 27 del corriente mes de PP. Recoletos, y Doña Simona d…</t>
  </si>
  <si>
    <t>Etulain, Ramón de</t>
  </si>
  <si>
    <t>Ramón de Etulain</t>
  </si>
  <si>
    <t>…poder derechamen para que dentro de ellos presenten los documentos que los justi te otorgado por el propietario de acciones á sugeto dé Madrid, fiquen á los comisionados nombrados D. Ramón de Etulain y sea.un va indicado. D. Manuel García Pelayo, vecinos de esta corte , para su califi Cualquiera persona de Madrid ó de las provincias que hu- cación ; apercibidos que pasado que sea dicho término sin haber 4 biese otorgado su poder, aunque se hálle presentad…</t>
  </si>
  <si>
    <t>Eugercios</t>
  </si>
  <si>
    <t>…54 años, natu bre y diario de 11 de Diciembre: se ha señalado el dia 23 del ral de la Havana, avecindado en esta plaza, de estado casado, y corriente á las 11 de su mañana ante el Sr. Eugercios, auditor ejercicio músico, acusado de haber herido á su muger con un cu de guerra de ésta provincia, calle de! Príncipe, núni. 7, chillo de uso prohibido: fue puesto en libertad, sobreseyéndose . Quien supiese la existencia ó paradero de D. Nicolás del Rio, c…</t>
  </si>
  <si>
    <t>Europa, Antonia Fustcgueras y</t>
  </si>
  <si>
    <t>Antonia Fustcgueras y Europa</t>
  </si>
  <si>
    <t>…es desde el principio del mundo hasta 1824: varios Doña Irene Hue y Riega 8250 rs. Ídem. discursos sobre población, agricultura &amp;c.: plan estadístico de Doña Ana Tcrrens y Alonso, Doña Antonia Fustcgueras y Europa: resúmen del último censo español, aritmética política, Doña Juliana Quílez 2gao rs. ídem. con otras noticias. Se vende en Madrid en las librerías de Rodrí Ana María Aguirre 2 rs. diarios. guez y Novillo; en Zaragoza en la de Jáiiregui; en Barcelona Ma ría Ot…</t>
  </si>
  <si>
    <t>Evaristo</t>
  </si>
  <si>
    <t>…e todas las le había dispensado con darle por último su Real abrazo. Rusias. . Lo mismo hizo el Excmo. Sr. duque de S. Carlos, como mi El Rey nuestro Señor se ha dignado admitir á D. Evaristo nistro plenipotenciario de S. A. R el Infante Duque de Lúea. Vicente Sainz de la Escalera el donativo de 6220 rs. 2 mrs., que _ Habiendo sido calumniado en el Constitucional el coronel De la Real Hacienda le debía por sueldos devengados en años an Jiiaz, del…</t>
  </si>
  <si>
    <t>Everett</t>
  </si>
  <si>
    <t>…cirujano latino de la villa de Ulana, $. M. recibió con su acostumbrada bondad, y contestó con á 12 leguas de esta corte. Su dotación consiste en 898oo rs. anua el mayor agrado al Sr. Everett, quien presentado en seguida á les pagados por la justicia, casa franca y varias adehalas: la po la Reina nuestra Señora y á SS. A A., fue recibido igualmente blación se compone de unos 400 vecinos, incluso el estado ecle por todas las Personas Reales con Ja…</t>
  </si>
  <si>
    <t>Everett, P. A. H.</t>
  </si>
  <si>
    <t>P. A. H. Everett</t>
  </si>
  <si>
    <t>…eras, y ha talud en el Real sitio de S. Ildefonso. cen incursiones en las llanuras de la ptoVincia de Concepción , de Chile, y aun en la de Maúle: por todas partes donde llegan El Sr. P. A. H. Everett, Ministro plenipotenciario de los (Lsiruyen lo» pueblos, matan á los hombres, roban las mugeres, Estados-Unidos de América , tuvo el honor de presentar el do y devastan todo el país. mingo 4 del corriente, en el Real Sitio de S. Ildefonso, sus cre Hace dos añ…</t>
  </si>
  <si>
    <t>EVO</t>
  </si>
  <si>
    <t>…emos hablar con mas acierto, porque hemos ido personalmente í verla. En ella se trabaja por (1) ' Este ha producido desde el ano de 1548, que se descu el qu.e.lo entiende á fondo (D. EVO),’que estuvo.en Nueva- brió, hasta 1809, óoo millones de duros. ¿Se hubiera creído que España en la misma especulación con mucho acierto, y ha di*» hubiese llegado á dar tanta riqueza cuando se descubrieron aque llos minerales? Si los nuestros (de Cantillana)…</t>
  </si>
  <si>
    <t>Exce</t>
  </si>
  <si>
    <t>…ata Avila: si alguna persona ó cuerpo quisiese entrar en su ar llón una enérgica proclama alusiva, que fue correspondida con rendamiento podrá dirigirse á la . contaduría de dicho Sr. Exce vivas y aclamaciones afectuosas al Rey, yála Religión. Hubo la lentísimo en esta corte, donde se le manifestaran las condic.ones víspera y dia regocijos públicos; y los voluntarios con todos los con que podrán ser arrendadas.</t>
  </si>
  <si>
    <t>Exmouth</t>
  </si>
  <si>
    <t>…s decisivo contra inadmisibles, cuando se dirigían á destruir en un todo el tratado lá ciudád, no'tardaría en volverlo á ver: que su intención no de paz y alianza concluido por el lord Exmouth. A vista del era entrar en nueva negociación ; y que si él consentía en ello, contexto de esta nota,.qtie imposibilitaba todo ajuste, se vióobli— no seria sino á batdb.de coAi jeL/H bergaíübi íücC vela, y la di gado el comandante .de.la división ¿.'declarar c…</t>
  </si>
  <si>
    <t>Extracto, D- Pablo de Jesús Cor-</t>
  </si>
  <si>
    <t>D- Pablo de Jesús Cor- Extracto</t>
  </si>
  <si>
    <t>…tó el torbellino revolucionario , hemos hallado berano. por fin el consuelo de tan prolongada aflicción con la llegada de Cádiz 20 de Setiembre. nuestro respetable Obispo el limo. Sr. D- Pablo de Jesús Cor- Extracto del periódico el Comercio de los dos mundos. cuera. El día 15 del pasado hizo su entrada pública en esta ciu AMERICA. dad en medio de los mayores trasportes de alegría de sus habi Hio-Jatieiro 21 de Junio. Tenemos aquí una carta que co tantes, que noticiosps…</t>
  </si>
  <si>
    <t>EXTRANGERAS, Jorge NOTICIAS</t>
  </si>
  <si>
    <t>Jorge NOTICIAS EXTRANGERAS</t>
  </si>
  <si>
    <t>…servado, ya pa chos años. Madrid 12 de Agosto de i8a5.=Zambrano. ra conservar la tranquilidad pública en Madrid, ya para perse guir y exterminar la rebelión que provocó el traidor D. Jorge NOTICIAS EXTRANGERAS. Eessieres, he tenido á bien decretar lo siguiente: j IRLANDA. Primero. Concedo la gran Cruz de la Real Orden America Belfast 3 de Agofto. na de Isabel la Católica al teniente general Conde de España, co Un periódico protestante^Northern Whig ) que se publica…</t>
  </si>
  <si>
    <t>EXTRANJERAS, Josef NOTICIAS</t>
  </si>
  <si>
    <t>Josef NOTICIAS EXTRANJERAS</t>
  </si>
  <si>
    <t>…os al refe El Rey nuestro Señor-se ha enterado de la causa formada al rido D. Josef de la Cruz en justo desagra ¡ío de sus padecimientos. mariscal de campo D. Josef de la Cruz, al brigadier D. Josef NOTICIAS EXTRANJERAS. Agustín Llano y al intendente D. Francisco Aguilar y Con de , por suponerles reos del alto crimen de conspiración contra el Constantinopla 10 de Marzo. legítimo Gobierno de S. M.; igualmente ha visto los densas an Según lo que afirman los griegos de esta cap…</t>
  </si>
  <si>
    <t>F, P.</t>
  </si>
  <si>
    <t>P. F</t>
  </si>
  <si>
    <t>…o, Abacoa y otros muchos. En .algunos los aviso, ao Barceló: el bergantín francés Almirante Villaret, de S. Malo, jo dicen que los vivos no son bastantes para enterrar á i os muer capitán P. F.. Lourent, despachado para Trieste el 30 del pasa tos: que. han desaparecido aquellas impenetrables montañas que do: el bergantín sardo Packetto Turntm, de Genova, capitán .existían desde la creación: que no ha quedado buque alguno en A. Davero, llegado de Bis…</t>
  </si>
  <si>
    <t>F, Toinas de</t>
  </si>
  <si>
    <t>Toinas de F</t>
  </si>
  <si>
    <t>…e ejecutará en las provincias por el tiempo tana de Zaragoza, vacante por fallecimiento de D. Francisco Bi- que en cada una de ellas hayan residido las viudas y huérfanos ruete, á D. Toinas de F.Scuer: para una ración patrimonial de la por sus traslaciones de residencia; y con igual remisión á la co -iglesia catedral de Tarazona, vacante por promoción de D. Jo- misión para los fines prevenidos en el artículo precedente. sef García Linares á canongía d…</t>
  </si>
  <si>
    <t>Fabvier</t>
  </si>
  <si>
    <t>Gaceta de Madrid n.º 132</t>
  </si>
  <si>
    <t>…noticias siguientes te de ellos á los directores de la compañía, bien dispuestos, por acerca de los asuntos de la Grecia con fecha de 24 de Setiembre. desgracia, á darle oidos. El coronel Fabvier marchó sobre Tripolitza con 300 hom . „Ya se le anuncia un sucesor que vendrá sin duda bien dis bres; allí debía hallar reunidos 1® bajo las órdenes de Londos, puesto á que pierdan los misioneros el poco favor que disfrutan juntarse con ellos y atacar á 500 ó…</t>
  </si>
  <si>
    <t>Facile</t>
  </si>
  <si>
    <t>…produciría á aquellos desgraciados hermanos, se pondrá flotante con poca pérdida: el bergantín ruso Santísima ;que ciaman con el,derecho que les da m miseria, á implorar Trinidad, capitán D. Facile, de Odesa para Malta, embestido vuestro socorro. Y yo, que conozco á fondo vuestra generosa be-por otros dos buques, se fue á pique con todo su cargamento de .ncficencla, espero que como siempre sabréis auxiliar en su fatal trigo: la goleta inglesa Welletley,…</t>
  </si>
  <si>
    <t>Facun</t>
  </si>
  <si>
    <t>…de la de Alfaro, en la diócesi de Tarazona , por ascenso de Don siones se presenten, quisieron celebrar ambas fiestas con gusto y Manuel Gervasio Segura á canongía de la misma, á D. Facun magnificencia , y con aquella confraternidad que ha formado el do Andrés Bretón : para una canor.gía de la iglesia catedral de carácter de los franceses y faventinos desde la ocupación de esta Ciudad-Rodrigo, por promoción de D. Bernardo del Rio al arplaza. c…</t>
  </si>
  <si>
    <t>Fadriqüé</t>
  </si>
  <si>
    <t>…ito , se le ponga en. libertad. ¿ ■:-.1 . rjetinam /.r ....--í Intereses de vales...,......... .................... 4. ídem. Manuel Cándido Ortiz, natural y vecino de la Puebla,dé D. Fadriqüé,-acusado dé haber pr&lt;~cerido.palabras¡ contra el Go i. ,'.‘anuncios..," ■; bierno legítimo; y teniendo presénte el informe;dado-,por la jus ticia de su pueblo, y descárgoseque: pradúja.elqwocesado .enr el Se emplaza á¡ los que tengan derecho á rios/.bienes y…</t>
  </si>
  <si>
    <t>FajítdO, Diego Saavedra</t>
  </si>
  <si>
    <t>Diego Saavedra FajítdO</t>
  </si>
  <si>
    <t>…ra el de Lucena a- D. Vi 6¡° - D. Alonso Tostado ,'Luis Vives, D. Diego: Hurtad,qrde¡ cente Girón; Villamandos: para el de Logroño á D. Josef Mace- Mendoza, D. Gerónimo de Zurita, D. Diego Saavedra FajítdO) da y Gómez : para la Vara, de-alcalde mayor de Purchena á-Don y D. Alvaro NaviaOsorio. ,, ¡: ;¡,o Diego López. A'rjona: para- la de Santa Cruz de Mndela.’á'Don &gt; ' 7;.° D. Luis de¡.Requeséns , D. Bartolomé. Leonardo dei ArAlonso Ramón' Rubio: para la de Vill…</t>
  </si>
  <si>
    <t>Fardo, Juan Antonio</t>
  </si>
  <si>
    <t>Juan Antonio Fardo</t>
  </si>
  <si>
    <t>…cuales la una presenta niente de idem. Primer batallón del regimiento de Burgos. Coronel graduado, la parte de los Estados Romanos comprendidos entre Roma y teniente coronel mayor D. Juan Antonio Fardo, coronel efec el golfo de Gaeta de Occidente á Oriente, y entre el Abruzzo y tivo del mismo regimiento: capitán D. Juan Manuel Alvarez, el mar de laToscana de Norte á Sur ,y la otra se 1 educe al gran grado de teniente coronel de infantería, id',n: primer ayu…</t>
  </si>
  <si>
    <t>Favier</t>
  </si>
  <si>
    <t>…al sala de alcaldes de adversario. Algunas personas que acaban de llegar de Ñipóle* ella; peV'orqde no se comprendán en esta regla los preceptores que de Romanía , aseguran que el coronel Favier ha sido cruelmente á consecuencia de los emplazamientos, indicados, de la universir asesinado por los griegos; bien que esta noticia necesita confir dad de Valladolid , y de cualesquiera otras que la hayan imita mación. do en esta disposición, hubiesen sufrid…</t>
  </si>
  <si>
    <t>Fcrrer, Jósef</t>
  </si>
  <si>
    <t>Jósef Fcrrer</t>
  </si>
  <si>
    <t>…n- de 20 de Julio de 1814, y acuerdo de la junta del Monte de 14 gía de la iglesia colegial de S. Feliu de la ciudad de Gerona, va de Enero próximo pasado. cante por préinocion de D. Jósef Fcrrer á canongía de aquella 10. Concluidas que sean las liquidaciones, se anunciará, para iglesia catedral, á D. Martin Haras; y para otra canongía de la que los interesados residentes en esta corte y números respectivos misma colegial, vacante por promoción de D.…</t>
  </si>
  <si>
    <t>Fe, Josef</t>
  </si>
  <si>
    <t>Josef Fe</t>
  </si>
  <si>
    <t>…ente mala tian en la de Fadda, á 30 rs. en rústica y 36 en pasta. en el sistema adoptado respecto de las misiones. Nada se gana eri _ Librería de escribanos, abogados y jutas, por D. Josef Fe hacer de tribus salvages cristianos en el nombre; pero ni aun es brero, escribano Real de esta corte, reformada y aumentada to hemos podido conseguir en el Africa. Es necesario que los con muchas notas y adiciones por D. Marcos Gutiérrez, sexta conocimientos…</t>
  </si>
  <si>
    <t>Feenakdo</t>
  </si>
  <si>
    <t>…io de 1815. á les Príncipes los sugetos elegidos á insinuación de S. A. R. por _Se abre suscripción á la obra nueva titulada: la Soberanía el intendente de sa provincia. 'Real del Sr. D. Feenakdo vjj vindicada contra los jacobinos re A los 11 se acostaron SS. AA., y al siguiente:' dii, después volucionarios de tas últi’vas cortes de Esfaifa, por D. Nicolás de oída misa con edificante devoción , y servuV) él desayuno, Ferez el Setabiense: los suscripto…</t>
  </si>
  <si>
    <t>Fehkjndo</t>
  </si>
  <si>
    <t>…l término de tres meses los residentes en la península, y de Cuesta, Razóla y Novillo á 5 rs. seis los que residan fuera; á su perjuicio si no lo hicieren. _ La Soberanía Real del Sr. D. Fehkjndo m vindicada, pora D. Nicolás Perez el Setabiense: los suscriptores podrán acudir áj CAMBIOS DEL DIA 26. recoger el cuaderno 3.0 con la lista primera de los suscriptores! Lóndret....... 8«f de Madrid en la librería de Novillo; se suscribe en Valencia, 1 París.…</t>
  </si>
  <si>
    <t>Fel</t>
  </si>
  <si>
    <t>…añado-de su augusta Esposa nio Aguirre y D. Juan de Dios Bitstíllói, grado" de teniente de S. M. la Reina, , los Sermos. Infantes D.. Carlos María y L)©a idem: sargentos priuneros.D. Fel;x_Hueras yD. Nicolásiplmos, Francisco de Paula, y. las Sermas. Infantas sus Consortes Doña grado de subteniente de idem. . . ’. "• María Francisca de Asís y Doña Luisa Carlota^, ¡con los Señores Batallón de Arequipa infantería .de lítiea. - CoroneLeraduado In…</t>
  </si>
  <si>
    <t>Felipe</t>
  </si>
  <si>
    <t>…guna todos los goces, preeminencias.y prerogati.vas adquiridas particular que tuvo el comandante del resguardo de contener en por cualquiera título por los Sermos. Sres. Infantes D. Felipe y ella contrabando, 9¡ri preceder la delación en forma y las funda D. Cirios Luis, concluyó su referida exposición con la solicitud das sospechas del fraude que se previenen en las reglas 11 y 11 de que las prepuestas hechas al tribunal superior del territori…</t>
  </si>
  <si>
    <t>…27 á 28*. -Nota. En la gaceta de 17 de Febrero último, pág. 82 , col. 2.* Internes ds vales...................¿.¡...j......... . 4 ídem. En. y, donde dice:Ó. Felipe (Cortes, léase D. Felipe de la Corte, / EN LA IMPRENTA REAL,</t>
  </si>
  <si>
    <t>Félix, Francisco</t>
  </si>
  <si>
    <t>Francisco Félix</t>
  </si>
  <si>
    <t>…noche del 18. En iglesia, vacantes por muerte del mismo Mollinedo y de D. Fraaun artículo separado daremos la descripción circunstanciada de cisco de Paula Castro, y promoción de D. Francisco Félix de esta brillante función, limitándonos por ahora á decir que este S. P.-layo al deanato de la propia iglesia, á D. Manuel Ramírez, navio condujo á Lisboa al caballero Carlos Stuart, autorizado P. Pedro Caracclolo Iglesias y D. Alejandro Villaverde : para con…</t>
  </si>
  <si>
    <t>Fer</t>
  </si>
  <si>
    <t>…cia os conduzcáis por sus mandatos para adquirir la instrucción á la Pascua de los judíos, la celebraban en la dominica próxima, y disciplina que desea el mejor de los Monarcas el Sr. D. Fer después de dicho dia 14, y&lt;\ concilio general para uniformar rando vil (Q. D. G.). Este os impone la obediencia i ios su todas ias iglesias, y evitar todo lo que pudiese oler ¿ judaismo, periores, el respeto á las autoridades, la urbanidad con todos, inundó q…</t>
  </si>
  <si>
    <t>…a. Mi sobre todo en la divina Providencia, que nunca abandona á los randa reunió también otro, y destrozó en el puente de Apuri- defensores de su Religión y á los fieles al Rey el Sr. D. Fer inac á los que llevaban la misma comisión al Cuzco. Gamez re nando vii. cibió un cuerpo de caballería respetable, también fugado, y á ,,Pueblos del Perú: Una larga experiencia os ha hecho ver las poco se le incorporó otro de infantería: no sabemos si ha tenid…</t>
  </si>
  <si>
    <t>Fer, Francisco</t>
  </si>
  <si>
    <t>Francisco Fer</t>
  </si>
  <si>
    <t>…fábrica de 4c¡do cítrico (agrio de limón) cristalizado, que se vende en esta Estando mandada recoger á virtud de orden superior una edi corte calle del Carmen, núm. 5, platería de D. Francisco Fer ción hecha el año, de 1821 en la imprenta de D. Antonio Mar tínez , de esta corte, de la obra titulada el Amigo de los Niños, nandez, á 8 reales la onza, y á 124 rs. la libra, y al mismo pre cio en aquella ciudad en la casa fábrica, y en la de Miró, ca por se…</t>
  </si>
  <si>
    <t>Fermín</t>
  </si>
  <si>
    <t>…opaganda y nes de ídem:, subtenientes D. Celestino Perez,,D. Manuel Bas otros; mientras el gobierno conservó á éstos de párrocos en los tios, D. Julián Romero, D. Ramón Fernandez, D. Fermín pueblos, la Nueva-España gozó de tranquilidad, y de aumento Pierola y D.. Fermín Ribero, grado de teniente «fe ídem: sar en su agricultura y artefactos; al tiempo mismo que . se. hizo gentos rrimefos D. Francisco Capitán, D. Rafael Cabrera, Don católica apost…</t>
  </si>
  <si>
    <t>Fernan</t>
  </si>
  <si>
    <t>…á D. Juan Baquer: para la'dignidad de sacristán de la igle que debe mirar la restauración. Necesario es que ¿n lo venidero se sia catedral de Teruel, Vacante por fallecimiento de D. Fernan convenzan enteramente los pueblos de que tarde ó temprano pasa do Luengo, á D. Francisco Belenguer: para el sucentorato ó so-, la justicia al lado del derecho. Cuando los protectores de las re— chantría de la catedral de Mallorca, vacante por -promoción d« vo…</t>
  </si>
  <si>
    <t>Fernan, Josef Rosendo</t>
  </si>
  <si>
    <t>Josef Rosendo Fernan</t>
  </si>
  <si>
    <t>…s que dictó para su pa Se ha restablecido la elaboración de las minas de antimo cificación , la instalación de la Real audiencia y nombramiento nio , que con Real facultad, poseia D. Josef Rosendo Fernan de sus individuos y demas autoridades para restablecer los ramos dez , en Cervantes de Galicia, reduciendo este mineral a buen de la administración pública en el estado que se hallaba antes antimonio de agujas, y regulo de antimonio para las fundicio del acia…</t>
  </si>
  <si>
    <t>Fernandez, Blas</t>
  </si>
  <si>
    <t>Blas Fernandez</t>
  </si>
  <si>
    <t>…uarteles di ciudad se estableciese este método al segundo ayudante D. Pablo González: el di teniente al subte- por los respectivos comisarios. No habiendo ya duda de que el átente D. Blas Fernandez; y el de subtenientes al cadete D. Pa clorureto de cal desleído en agua tiene ¡a propiedad de desinfectar blo Lárin y sargénto primero Juan Estéban. (Se continuará.') d aire, y de retardar de un modo sensible la putrefacción, se de ja ver la grande utilidad q…</t>
  </si>
  <si>
    <t>Fernandez, Blas Santiago</t>
  </si>
  <si>
    <t>Blas Santiago Fernandez</t>
  </si>
  <si>
    <t>…e Don de la viuda de Mendaro. Francisco Vaquero y promoción de D Manuel Miranda, á Don Cartas de Londres, que se han recibido por &lt;1 bergantín ingles Claudio Francisco Fernandez y D. Blas Santiago Fernandez; y Lark, acabado de llegar á este puerto en nueve días de navega para una media ración de Ja iglesia catedral de Calahorra, va ción , aseguran que por noticias y periódicos de Jamaica, recibi cante por fallecimiento de D. Josef Alfaro, á D. Félix Eche das en…</t>
  </si>
  <si>
    <t>Fernandez, Carlos</t>
  </si>
  <si>
    <t>Carlos Fernandez</t>
  </si>
  <si>
    <t>…. Todavía mas; si no se aprovechase llo, grado de capitán de idem: alféreces D.Carlos Castillo, Don la doble circunstancia que se presenta del nuevo reinado y de la Tomas Miguel y D. Carlos Fernandez deLorca , grado de tenien indemnización, para.reparar las pérdidas del patrimonio de la te de idem: sargentos primeros D. Ricardo Antona y D. Fran corona, tendríamos que se haría por el Rey menos que por cisco Calderón, grado de alférez de idem. las personas…</t>
  </si>
  <si>
    <t>Fernandez, Cosme</t>
  </si>
  <si>
    <t>Cosme Fernandez</t>
  </si>
  <si>
    <t>…á 6'rsi cada una , y un catedral dé Santo Domingo de la Calzada, por muerte de Don crecido número de piezas de música vocal é instrumental, im Pedro Velasco, de D. Benito Aransay, D. Cosme Fernandez de presas en Madrid y en el extrangero. Palomares, D. Felipe Neri Martínez y D. Juan Crisóstomo _ Prontuario de las Ordenanzas militares: comprende la ins Mayor, á D. Matías Pinedo, D, Antonio Feliciano Azofra, trucción del recluta, el manual de guias, y una…</t>
  </si>
  <si>
    <t>Fernandez, Felipe</t>
  </si>
  <si>
    <t>Felipe Fernandez</t>
  </si>
  <si>
    <t>…stá muy distante de ser igual al que determinó la mayor D. Francisco Puyol, grado de coronel de caballería: co asamblea constituyente en 1791, y por consiguiente es mucho mandante D. Felipe Fernandez, teniente coronel mayor efectivo menor que el prefijado por la usurpación en el senado-consulto de idem: capitanes D. Juan Bautista Eguía, D. Manuel Peña y de 1810.'Carlos x, en el momento misino que el trono se ha D. Manuel Aza, grado de teniente coronel de…</t>
  </si>
  <si>
    <t>Fernandez, Francisco de Galvez y</t>
  </si>
  <si>
    <t>Francisco de Galvez y Fernandez</t>
  </si>
  <si>
    <t>…asi llaman etflTvinez á dos animales alcalde mayor de Nájera á D. Saturnino Martínez Llórente: pa de,esta especie que,viven juntos en una leonera) lucharon un ra ra la de Gausin á D. Francisco de Galvez y Fernandez: para la to y se abrazaron , á la manera que deben hacerlo dos gatillos, de Hato á D. Josef María Alvarez Avias de Doro: para la de pero sin acalorarse mucho , y sobre todo sin sacar las uñas. Mondoñedo á D. Angel Antonio de Barrio: para la de ViharSe hit ard…</t>
  </si>
  <si>
    <t>Fernandez, Josef María</t>
  </si>
  <si>
    <t>Josef María Fernandez</t>
  </si>
  <si>
    <t>…no de dos meses; que principiarán á contarse'desde el día de la ceremo El Rey se ha servido nombrar para unj plaza de oidor de nia de la consagración. la chancillería de Granada á D. Josef María Fernandez; y para ¿_lHa"'IIégado á esta capital una porción de, los animales que otra de alcalde no nacional de la corte mayor de Navarra á Don envía de regalo el Dey de Túnez, á S. M. Luego que supo su lie— Buenaventura Asanst. • gada Sidy Mamóhtít pasó á verlos al ja…</t>
  </si>
  <si>
    <t>Fernandez, Pedro</t>
  </si>
  <si>
    <t>Pedro Fernandez</t>
  </si>
  <si>
    <t>…ro Señor de su literatura , zelo por el - J?&gt;¡ las compartías de voluntarios de Mérito. G 'ido de tenien bien público, y adhesión á sos soberanos derechos; ha venido te coronel al capitán D. Pedro Fernandez: ¡dem de capitán; al ter S.: M. por Real decreto de j6 del corriente en reponer a Villa- niente D; Mantel Oliva; y el de subtefdem&lt;- ai sargento primerq goméz, Lanumbide y Marín en las- plazas del Consejo y Cámara, Manuel Henriqne. ; . que steVvian respectiva…</t>
  </si>
  <si>
    <t>Fernandez, Ramón</t>
  </si>
  <si>
    <t>Ramón Fernandez</t>
  </si>
  <si>
    <t>…dó religiosos .de Propaganda y nes de ídem:, subtenientes D. Celestino Perez,,D. Manuel Bas otros; mientras el gobierno conservó á éstos de párrocos en los tios, D. Julián Romero, D. Ramón Fernandez, D. Fermín pueblos, la Nueva-España gozó de tranquilidad, y de aumento Pierola y D.. Fermín Ribero, grado de teniente «fe ídem: sar en su agricultura y artefactos; al tiempo mismo que . se. hizo gentos rrimefos D. Francisco Capitán, D. Rafael Cabrera, Don cat…</t>
  </si>
  <si>
    <t>…ncia y asegu D. Melchor Cortés y Llamas: para lade IguñaáD. Juan Josef rar sus marchas, con algunas- reflexiones sobre el saqueo, pillage,' Moro de, Elejaveitia: para la de Igea á D. Ramón Fernandez merodeo &amp;c.”Se vende en la librería de Sancha , á 10 rs. las tres Broto: para la dé Léziiza á D. Juan.Josef de Mendoza y Alamo: juntas, á 5 la primera suelta¿ á 3 la segunda, y á 4 la tercera. para la de Miranda del Castañar áP..Alejandro Cilleruelo: para __…</t>
  </si>
  <si>
    <t>Fernandez, Vicente</t>
  </si>
  <si>
    <t>Vicente Fernandez</t>
  </si>
  <si>
    <t>…hizo que pasase el cetro de Francia á manos de su le inlantería: teniente D. Manuel Carrillo, grado de espitan: sub gítimo sucesor, sin la mas mínima alteración en la marcha polí teniente D. Vicente Fernandez , grado de teniente de infantería: tica de !a Europa. El resultado feliz de esta crisis prueba bastan sargento primero D. Juan Rodríguez, subteniente efectivo de te que los pueblos y los Gobiernos de esta parte del globo cami ídem: sargentos primeros D. Manue…</t>
  </si>
  <si>
    <t>FernandezBo-, Gaspar</t>
  </si>
  <si>
    <t>Gaspar FernandezBo-</t>
  </si>
  <si>
    <t>…Llano, grado diz bellamente dibujado é iluminado, con unas viñetas dd bom de capitán. bardeo y de otros acontecimientos del tiempo infausto de 1823; Cazadores Dragones. Comandante D. Gaspar FernandezBo- y habiéndose presentado á SS. MM. y A A. algunas cartas y pla vadilla, teniente coronel mayor dv caballería. nos publicados recientemente en Francia de nuestras posesiones Compañía de Cazadores de Tanna. Subteniente D. Nicolás de Ultramar, tuvieron la complac…</t>
  </si>
  <si>
    <t>Fernando</t>
  </si>
  <si>
    <t>…espa lleros á D. Felipe Mingojuan: para la de Vega de Valcarce á Don ciosa, y su entrada casi inaccesible, la cual ha hecho él mucho Lucas Navarro: para la de Viilalba de Alcor á D. Fernando mas difícil por medio de una empalizada y dos cañones de cam Moreno, y para la de Villafranca del Vierzo á D. Pedro Nico paña. lás Perez. «.Escriben de Thissel (Países-Bajos) el 10 de Febrero. El sábado 5 por la tarde el ímpetu del agua hizo una abertu El Rey…</t>
  </si>
  <si>
    <t>….=Eulogio de Santa Cruz, secretario interino del vireina- reinado del Sr. D. Carlos iv; y los ocurridos desde 1807 hasta to.=Es copia~Euiogio de Santa Cruz. que entró en Madrid el Sr. D. Fernando vii el 13 de Mayo de' 1814: cuatro tomos. Se vende en las librerías de Perez, Collado aviso orrctAt y Razóla. Habiendo resuelto el Rey nuestro Señor que para la mas Mis dudas en el presente asunto de los Jesuítas: papel im perfecta uniformidad de instrucción…</t>
  </si>
  <si>
    <t>…ilicias; cuya subas ANUNCIOS. ta, que se anunció en la gaceta del 30 de Noviembre y diario de 11 de Diciembre últimos, se hace en virlud de Real orden: se Decretos del Rey nuestro Señor Don Fernando vii, y Rea ha vuelto á señalar para otro nuevo el dia 3 del corriente á las les órdenes, resoluciones y reglamentos generales expedidos por 12 de su mañana ante el Sr. auditor de guerra de esta provincia. las secretarías del Despacho Universal y Consejos de S…</t>
  </si>
  <si>
    <t>…á la celebración de los santos misterios; ni es sufi rar en dios un vivo recuerdo de su amaJo y católico Monarca ciente por último fijar la atención, aunque respetuosamente, en el Sr. D. Fernando vil y su dignísima Esposa la Reina nuestra. la imponente magestad de un Rey cristiano, que rodeado de Jos Señora que Dios gu ilde. Príncipes de su sangre, y de les mas ilustres personages de su Los voluntarios Realistas de la villa, precediendo mdltarmenreino…</t>
  </si>
  <si>
    <t>…les de la Imprenta Real. solo á los legistas, sino á cualquiera otra clase de personas; pues ya como testamentarios, partidores ó interesados en alguna he Decretos del Rey nuestro Señor D. Fernando vn desde 4 rencia, los mas tendrán que imponerse en esta materia ; lo cual de Mayo de 1814 hasta fin de Junio de 1824, 8 tomos, 4.0, y conseguirán sin gran fatiga en este compendio, donde se halla uno de apéndice. El i.°, 3.0, 6.°, apéndice y 8.° cada uno en…</t>
  </si>
  <si>
    <t>…, Sevilla,, Al-r Fernando m, dia de gloriosos, recuerdos páralos españoles ,y mería,y .Málaga, pagando,el derecho único, de. 10 rs. de ,vn.,por diá-íde nuestro augusto Soberano el Sr. D. Fernando vii, .here fanega- Y por la misma Real Orden se comunica igualmente,arla dero dé su tronó_y de sus virtudes, el lleno.,Sr..comisario,,gene citada Dirección general de Rentas que S. M. se ha dignado, per ral de Cruzada, conforme á los piadosos sentimientos' qu…</t>
  </si>
  <si>
    <t>273</t>
  </si>
  <si>
    <t>…zelo, á las .luces y á la piedad de.nuestros augustos KePara mejor celebrar ios dias de nuestro augusto Monarca el caredos, Alfonsos y Fernandos produjeron todo lo grande y adSr. D. Fernando vii e! brigadier D. Juan Josef .de Sí.Llorente, •mirable que existe en la nación, y los Guzmanes, los Gonzalos coronel del recimiento infantería delinea núm. 3.*, c&lt;$n ilos de 4-os Corteses:::: cuando las desastrosas instituciones de que .por formas gefes'y o…</t>
  </si>
  <si>
    <t>…onvidadas, uno de ios ñiños pobres, huérfano de corta edad, descorrió la coi- Cádiz jo de Mayo. tina y pronuncio el siguiente Con motivo de ser hoy los días del Rar nuestro Señor .Don Fernando vrt (D. L. (¿ó han estado d.suc por la mañana SONETO. adornados los balcones con colgaduras, e iluminados por la no-: Timbre de gran estima y excelencia che. £1 Excmo. ayuntamicnio.asistió á Ja santa iglesia catedral: ' Es el de tierno padre del Hospicio, i u…</t>
  </si>
  <si>
    <t>…te salud. 1 Barcelona 1P de Jumo. La coronación de S. M. Cristianísima Carlos x, y los días de El Rey nuestro Señor se ha servido ascender á mariscal de nuestro augusto Monarca el Sr. D. Fernando vn, tuvieron lu campo de sus Reales ejércitos, en atención á sus servicios, ai gar en los dias 2p y go de Mayo, dias grandes para Francia y brigadier de infantería D. Pedro Gastelú. España. Ninguna fiesta pública ofrece á un. pueblo moderado y amante del Rey,…</t>
  </si>
  <si>
    <t>…as Príncipes de Cuando la España entera y todo buen español celebra el día la sangre, los duques de Larochefoucaúlt y de la Vauguyon su aniversario de su amado y absoluto Soberano D. Fernando vtr bieron sucesivamente por las gradas al trono, y haciendo una (que Dios guarde), no puede ni debe Zaragoza dejar de mani genuflexión besaron la man© al Rey. festar que toma una parte muy principal en el regocijo común. Después de esta ceremonia el Arzobisp…</t>
  </si>
  <si>
    <t>…el Trono, nó hay que temer las horribles escenas del gobierno revoluciona leyes entre hurtos simples y cualificados. rio, ni necesidad de que permanezcan las comisiones militares; Don Fernando vii por la gracia de Dios, Rey de Castilla, ansioso Yo siempre de dar lá calma y seguridad á mis amados de León, de Aragón &amp;c. Sabed: Que habiendo llegado á mi noti vasallos, quise oír nuevamente á mi Concejo sobre tan impor cia, que en algunos pueblos del re…</t>
  </si>
  <si>
    <t>…espíritu por éí Rey nuestro: Señor;.y pasadas , solo quieren la paz, .bajo.ei suave y paternal dominio que solo el engaño y la perfidia hubiera-,'podido sorprender mo -de su Rey y-Señor D. Fernando vii (que Dios guarde.), y no mentáneamente la lealtad de sús compañeros. -. se dejarán-alucinar por teorías é innovaciones peligrosas-, ni'por — El teniente,general conde:de España- .avisa ,igua!mente;al.mis las seducciones de ambiciosos malavenidos con el so…</t>
  </si>
  <si>
    <t>…te de algunos espurios españoles á las órdenes de D. Jorge Bessiercs , han hecho renovar á esta corporación sus votos de fi NOTICIAS DE ESPAÑA. delidad á nuestro amado Soberano el Sr. D. Fernando v¡r, y el de sostener su augusto Trono y soberanía absoluta hasra con el Etcarot jo de Agosto. último.sactificio de su existencia. El ayuntamiento está conven El día 15 del corriente se reunió en esta villa el batallón de cido de que estos sentimientos son lo…</t>
  </si>
  <si>
    <t>…a consolidada con ínteres............ ......... 00 que no cesaba de vitorear al mas amadodc los Reyes el Señor Idem sin interes.................................... ........ , (if) D. Fernando víi (Q. D. G.), y de admirar la disciplina y or Intereses de vales...................................___' j pnr ifífi den de los Voluntarios. Concluida la ceremonia se sirvió en las Vales consolidados................................ ....TTTt é ? líípm, casas…</t>
  </si>
  <si>
    <t>…ue llevaba en una ballero, Fuente el Fresno V Malagon á D. Pedro Antonio Por botella; y no creyendo haberse vengado bastante, tomó el ácido tillo y Clemente: para ía de Medcliin á D. Fernando de la Lagu en sus. manos, que á prevención llevaba con guantes, y frotó na Cañedo: para la de Peñaficl á D. Nicolás de Bartolomé Almuchas veces el pecho de la víctima, á cuyos gritos acudió la ve*, varez y Pardo: para la-de Zafra á D. Pablo Campos Barragan y…</t>
  </si>
  <si>
    <t>…autoridad alguna, sino el ralizados españoles intentaron dominar su suelo contra los dere ximpte encargo de vigilar sobre los profesores, á quienes no po- chos de su amado Rey el Señor D. Fernando vu (Q. D. G &gt; dia despedir, puesto que él no los nombraba; y si por otra parte siempre fiel á su Rey y Señor ofreció por prueba de su patrio se le hubiese conferido alguna autoridad, no era menos injusto tismo en una y otra época las dos primeras víctimas de…</t>
  </si>
  <si>
    <t>…...... loan. Las costumbres de antaño , comedia original, dedicada al Rex nuestro Señor, y ejecutada en el teatro del Príncipe en celebridad del enlace de nuestro augusto Soberano D. Fernando vii con la Princesa Doña María Josefa Amalia, nuestra actual Reina. ANUNCIOS. / Se hallarán sueltas y en octavo en las librería» de la viuda de Se cita y emplaza á Doña Joaquina y Doña Josefa Sando- Quiroga, de Cuesta y de González. EN LA IMPRENTA REAL.</t>
  </si>
  <si>
    <t>Fernando, D-</t>
  </si>
  <si>
    <t>D- Fernando</t>
  </si>
  <si>
    <t>…de los pueblos y de ios Reyes. En la fachada de la casa consistorial estaba el busto de nuestro ,,F.sto es lo que la religión Jes recuerda en todas las ceremo católico Monarca el Sr. D- Fernando vii bajo im dosel de da nias y preces que acompañan á su consagración y coronación. masco carmesí, custodiado por un piquete de tropa. Los volún ,,Pero no saquéis de estas reflexiones, mis amados hijos, ni tanos Realistas deja, villa, que después de haber hec…</t>
  </si>
  <si>
    <t>Fernandofrancamente</t>
  </si>
  <si>
    <t>…tó inmediatamente un buque para alcanzarlo; Valladolid 2g de Diciembre. pero que no habia esperanzas. Que uno de estos pasageros dijo El digno rector de esta Real universidad, Dr. D. Fernandofrancamente que el Perú se contase por los Realistas. Macho Soto, en cumplimiento de las sabias y piadosas disposi ¡En qué estado se hallaba Guatemala en últimos de Julio! ciones de S. M. en el último plan de estudios, hizo saber á to-Después de una insurrección militar…</t>
  </si>
  <si>
    <t>Ferraz, VaLsniui</t>
  </si>
  <si>
    <t>VaLsniui Ferraz</t>
  </si>
  <si>
    <t>…, adornista de la Reitl Casa Regimiento caballería, granaderos de ¡a Guardia. Coronel gra y Cámara; SS. MM. y A-A. Fueron recibidos á la entrada de la duado teniente coronel,mayor D. VaLsniui Ferraz, coronel del casa por D. Segismundo Qiroud de Villette, hijo del fabricante, mismo regimiento: comandante del tercer'escuadrón D. Josef y por el encargado D. Gerónimo Sertour. Desde luego los in.-- Domingo Vidart. teniente corone! maypr de idem: capitanes tró…</t>
  </si>
  <si>
    <t>Ferrer, Francisco Javier Sánchez</t>
  </si>
  <si>
    <t>Francisco Javier Sánchez Ferrer</t>
  </si>
  <si>
    <t>…á casa de la dama B...., que se hallaba aun en la Ca D. Manuel Scsmllo y Roldan : para la de Santa Cruz de Múdela ma, y pensando que su criada era1 la que entraba, se halló 'con 4 D. Francisco Javier Sánchez Ferrer: para la de Vega de Valdicha muger L.... Entonces saltó de la cama, y echándose un carce á D. Domingo Antonio Vega : para la de Jarandilla á Don mantón sobre los hombros se disponía para hacerla salir; pero al Josef González: para la de Arroyo del Puerco á D.…</t>
  </si>
  <si>
    <t>Ferrer, Ramón</t>
  </si>
  <si>
    <t>Ramón Ferrer</t>
  </si>
  <si>
    <t>…enterándose cir Domingo Fernandez Delgado, grado de teniente coronel de in cunstanciadamente en la aplicación particular de todas las má fantería ; teniente* D. Mariano Miranda , D. Ramón Ferrer y quinas, instrumentos y demas expresado, graduando su mérito D. Vicente Echaran i, grado de capitán de ídem: subteniente y elogiando el establecimiento con expresiones que aumenta la D. Mariano Vargas y D. Juan Francisco Garay , grado de te aplicación y cons…</t>
  </si>
  <si>
    <t>Ferry, Rafael Ferry y</t>
  </si>
  <si>
    <t>Rafael Ferry y Ferry</t>
  </si>
  <si>
    <t>…ia catedral de Zamora: (Jarrarayen Italia';'por la que fueron remitidos en 1818 , á con para cuatro beneficios de la iglesia catedral de Mallorca, vacan signación en esta plaza de D. Rafael Ferry y Ferry; á fin de que tes por fallecimiento de D. Francisco Frau , D. Sebastian Amen- los interesados acudan á deducir su derecho en el término de dos ual, O. Pablo Morey y D. Nicolás Muntaner, áD.~Sebastian meses/contados desde la publicación , pues de lo contrario…</t>
  </si>
  <si>
    <t>Ferter, Josef Antonio</t>
  </si>
  <si>
    <t>Josef Antonio Ferter</t>
  </si>
  <si>
    <t>…aordinaria si tienen la bondad de aceptar este homena- Para el de S. Pedro de Rodas en el obispado de Gerona, al ge. La cabalgada que hubo el $ en Malinas atrajo una tnultitud; P. D. Josef Antonio Ferter, monge de la misma orden. de curiosos de todas las ciudades vecinas, y'especialmente de _JLa primera de las . cinco, columnas de tropas austríacas, que Amberes. forman un cuerpo de io9 hombres, procedente del reino deNáITALIA. poles, llegará el z del que vien…</t>
  </si>
  <si>
    <t>Ferxando</t>
  </si>
  <si>
    <t>…as se han negado á esta petición á pretexto de que dos únicamente por vuestra lealtad á nuestro amado Soberano el el capitán Chitty, después de haber reconocido su error, se había Sr. D. Ferxando vii, de vuestra firme adhesión á la santa reli reconciliado con el capitán de la Gazelle: añaden también que el gión de nuestros padres, y á nuestras antiguas leyes y costum capitán del bergantín francés amenazó al gobierno colombiano, bres, vais á prestar el…</t>
  </si>
  <si>
    <t>Fesch</t>
  </si>
  <si>
    <t>…mpañeros, lo que tidades mas ó menos considerables á los Cardenales romanos Pacno se les concedió. Comenzaron á apedrear á la guardia , que se- ca, Spina, Ri varóla, y á sü tio el cardenal Fesch , á varios seño vió obligada á hacer fuego para defenderse. Dos estudiantes fue res y damas di Roma. A su dama Madama Dutnenil, á su agen ron heridos y uno muerto, con lo cual se dispersaron los demas.i té VafuitelU, f ál de su marido en Roma , les ha dejado…</t>
  </si>
  <si>
    <t>Fi-</t>
  </si>
  <si>
    <t>…aturnino Unciti 40 rs. mensuales. Las noticias satisfactorias dei Norte del Brasil han hecho ol Josefa Calabuig 2 rs. diarios. vidar aqui las alarmas causadas por el asesinato del general Fi- Doña Nemesia de Robles ióoo rs. anuales. liberto Gómez, en Bahía, como también las nuevas insurrec Claudio Gil 20 rs. por una vez. ciones que estallaron en Céara y Marañon. Salvador Guitart y María Orsiols 2 rs. diarios. _La misma calamidad que en 1820 causó tantos estragos en la F…</t>
  </si>
  <si>
    <t>Fillon</t>
  </si>
  <si>
    <t>…tes en el perdió un oficial, el capitán French del ió.° Madras, y go'hom- Colegio filosófico á varios eclesiásticos muy respetables; pero nin bres que murieron. El mayor Kemni, el capitán Fillon, algunos guno las ha admitido. otros oficiales y 100 hombres fueron heridos. El 30 se establecie — Se lee en el Diario de la Bélgica que el Colegio filosófico de ron baterías contra las obras del enemigo, y por la tarde se hi Lóvaina, cuya abertura se ha fija…</t>
  </si>
  <si>
    <t>Filosofía</t>
  </si>
  <si>
    <t>…acudirán á recoger los mer piloto D. Josef Lucio Sánchez, grado de subteniente ds ídem. ejemplares por que estuvieren suscritos. Batallón veterano de Chiloe. Teniente graduado de capitán Filosofía de la elocuencia por D. Antonio de Capmany._ D. Josef Antonio Rubio, capitán efectivo de infantería. Compendio dé los elementos teóricos y prácticos del . juego del Milicias Urbanas de Lampa. Teniente D. Josef Vicente An- ajedrez, un tomo-en 8.° Sehallarin.cn…</t>
  </si>
  <si>
    <t>Fíritaí</t>
  </si>
  <si>
    <t>…los que se hallan liquidados defini- de,no hacerlo les parará el perjuicio que haya lugar. «tivamente , y aplicándose sucesivamente á los que.se vayan 11- — La soberanía Real del Sr. D. Fíritaí/do vjjxmdieada, por „ quidando por cualquier título que zea, en la clase de fundados, D. Nicolás Perez el setabiense: los suscriptoles á esta obra po «y á medida que se verifiqúe; con la advertencia de que para no drán recoger los cuadernos 4.0 y 5.0 en las m…</t>
  </si>
  <si>
    <t>Fiscal</t>
  </si>
  <si>
    <t>…tor general del Real tesoro en comisión digo con la de los antecedentes del asunto, y lo expuesto en su razón por esta fecha lo siguiente: Enterado elRtx nuestro Señor de lo ex el Sr. Fiscal; ha acordado que sin dilación se comunique la cor puesto por la Dirección general del Real tesoro, acerca de la respondiente á la Sala de Alcaldes de la Real Casa y Corte, duda ocurrida al intendente de Andalucía sobre el descuento que Chancillcrías y Audienc…</t>
  </si>
  <si>
    <t>Fivaller, Agustin de</t>
  </si>
  <si>
    <t>Agustin de Fivaller</t>
  </si>
  <si>
    <t>…, indicaba todo claramente la •1 deanato, segunda silla, de la iglesia catedral de Barcelona, gran religiosidad de cuantos concurrieron á esta solemne fun Tacante por promoción de D. Agustin de Fivaller al arcedianación. En seguida, puesto el batallón en la Plaza mayor-en orden nato de Murviedro , dignidad déla metropolitana de Valencia, á de batalla, habiendo arengado el comandante principal, ejecutó D. Tomas Roca y Cortina: para una canongía de !a metropol…</t>
  </si>
  <si>
    <t>Fivaüer, Agustín de</t>
  </si>
  <si>
    <t>Agustín de Fivaüer</t>
  </si>
  <si>
    <t>…del Rey os estuviese mandando hasta perder la última la Cámara, para una canongía presbiteral de la iglesia catedral gota de vuestra sangre. de Barcelona, vacante por promoción de D. Agustín de Fivaüer „EI honor, valor y virtud son relevantes cualidades que en al aroedianato deMurviedro, dignidad de la metropolitana de noblecen al militar, por lo que el buen soldado juzga por mas .Valencia, áD. Felipe Bertrán y Ríos: para la prebenda ¡lamida conveniente man…</t>
  </si>
  <si>
    <t>Fleuri</t>
  </si>
  <si>
    <t>….............. 00 mes á cualquiera de los dos ayuntamientos". ’ Hamburgo....................................................... '...... 00 __Compendio del Catecismo histórico, del abad Fleuri parsruti- Genova................................................................... 00 lldad de la tierna juventud.zeCátecismp dé lá doctrinar cristiana Cídiz................................... .............................,jí por 100 daño. del padre Ripalda.…</t>
  </si>
  <si>
    <t>Flore, Diego</t>
  </si>
  <si>
    <t>Diego Flore</t>
  </si>
  <si>
    <t>…z, sargento mayor. del punto de sus recursos, confiando en su presunción, que algu Los capitanes D. Bartolomé Gómez, D. Francisco Pérez, nas veces sale errada. D. Josef Galvez , y D. Diego Flore». „Este glorioso di» influirá mas en Europa, y verá el pueblo Los tenientes D. Francisco Navarro, D. Luis Martínez, y inglés que los Makintosk y demas radicales los engañan con no D. Manuel González. ticias abultadas y desfiguradas por quitarles su dinero, y…</t>
  </si>
  <si>
    <t>Fontenla, Josef María</t>
  </si>
  <si>
    <t>Josef María Fontenla</t>
  </si>
  <si>
    <t>…es de la salida de esie bu de Saneti Spiritus deja ciudad de Santiago, por fallecimiento de que. Y finalmente, que en aquel puerto quedaba cargando para D. Juan Francisco Gómez, á D. Josef María Fontenla: para este el bergantín goleta español la Perla, perteneciente á la casa otras dos de la iglesia catedral de Zamora, por muerte de Don de la viuda de Mendaro. Francisco Vaquero y promoción de D Manuel Miranda, á Don Cartas de Londres, que se han recibido por…</t>
  </si>
  <si>
    <t>Fontes, Jorge</t>
  </si>
  <si>
    <t>Jorge Fontes</t>
  </si>
  <si>
    <t>…o de nombres propios, por Pato, 2 rs. ..Voluntarios Realistas: Las desagradables ocurrencias pro Elocuencia forense, por Rojo, 5 rs. movidas por la ingratitud y perversidad del ex-general D. Jorge Fontes legum, por Rojo, 6 rs. Ecssieres, que recorriendo varios pueblos de la provincia de O.rígen de las leyes, artes y ciencias, 5 tomos, 80 rs. Guadalajara, logró sublevar los ánimos de algunos incautos y Sepulcro de las delicias del mundo, por Heredero, 6 rs. vo…</t>
  </si>
  <si>
    <t>Ford</t>
  </si>
  <si>
    <t>…o de las mas vivas aclamaciones. Esta exposición se han sufrido; y pide con todo fervor su libertad. Lo mismo dice presentará á S. M. por medio de una diputación compuesta, pri el coronel Ford. mero: de los Obispos católicos irlandeses que están en Londres,Mr, Daly suplica á la Cámara que se penetre de lo impor y después por los nobles personages, cuyos nombres son los si tante que es la medida que se va á tomar. ,,No os engañéis, di-, guientes: el…</t>
  </si>
  <si>
    <t>Fort, Josef Antonio</t>
  </si>
  <si>
    <t>Josef Antonio Fort</t>
  </si>
  <si>
    <t>…a mitad de los derechos en los de übeda, en el obispado de Jaes?, vacante por muerte de Doni vinos ¿xtrangeros que se importan en -Inglaterra. (Núm. po.) Pedro Armenteros Merino,á D. Josef Antonio Fort: para otras " Otra sobre derechos de toneladas y cargamentos en buques dos de la de Baeza en el mismo obispado, por ascenso de Don neutrales. (Núm. pi.) Eufrasio Gamcz y D. Francisco Periche; de Cabrera á ración y 'Otra para reprimir el contrabando por medio…</t>
  </si>
  <si>
    <t>Fortea, Manuel</t>
  </si>
  <si>
    <t>Manuel Fortea</t>
  </si>
  <si>
    <t>…pri vende en la guitarrería de Muñoz, calle de Álajadeiitos, ¿120 meros. rs. en rústica. Los 459082 vales de á 100 pesos serán representados por 902 —Colección de sermones del Dr. D. Manuel Fortea, peniten secciones: las 901 de á 50 números cada una, y la otra de 32; ciario que fue del oratorio del Caballero de Gracia: un tomo en pero si éste saliese en suerte se hará igual operación que en las 4&lt;°, que comprende los siete sermones que hasta ahora se h…</t>
  </si>
  <si>
    <t>Fortea, Ramón</t>
  </si>
  <si>
    <t>Ramón Fortea</t>
  </si>
  <si>
    <t>…se noticia de la existencia de ambos se servirá avisarlo á Don Xderh á pesos fuertes...................................... 4 beneficio á f. Agustín Galvez en la Imprenta Real, ó á D. Ramón Fortea, Vales comunes Setiembre.......................«.... 15 a 154 valor. én el Oratorio del Caballero de Gracia. Ño consolidados..................... ...................... 13 á 144 idem, _Se halla vacante en la ante-iglesia y puerto de Mundaca, en Consolidados..…</t>
  </si>
  <si>
    <t>Forteta, Bernardo Aguiló y</t>
  </si>
  <si>
    <t>Bernardo Aguiló y Forteta</t>
  </si>
  <si>
    <t>…áD.~Sebastian meses/contados desde la publicación , pues de lo contrario les ligo y Coll, D. Jaime Planes y Morey, D. Pedro Josef Va Hes parará *1 perjuicio que haya lugar.f pir y D. Bernardo Aguiló y Forteta: para tres canongías de la -1 Los descendientes legítimos de D. Lope de Frías y Francés iglesia colegial de Calaf, diócesis de Vich, vacantes por renun que se crean con derecho á dos canongías laicales que.en la ciu cia de D. Josef Angles, y-fallecimiento de…</t>
  </si>
  <si>
    <t>Fournás, Blas de</t>
  </si>
  <si>
    <t>Blas de Fournás</t>
  </si>
  <si>
    <t>…sos fuertes! , de la misma á D. Manuel de Rada. Población de la isla dt Cuba según ti cetuo de 18 ig. En atención al mérito y distinguidos servicios del Teniente Distrito dt Cuba. general D. Blas de Fournás se ha servido el Rey nuestro Señor conferirle la Capitanía general de los reinos de Granada y Jaén, Blancos......................... 59,721. con la presidencia de la Real Chanciilería de la primera de dichas Gente de color libre... 57,185. V 179,986. capitale…</t>
  </si>
  <si>
    <t>Foy</t>
  </si>
  <si>
    <t>…H del 2/. lable la posesión de los actuales propietarios. Continuando la discusión sobre la ley de indemnización dijo „;Qué se han hecho, exclamó el Ministro, las fincas de las él general Foy que tenia la palabra: víctimas que no emigraron ? y si el autor mismo de la Carta, si El derecho y la fuerza se disputañ él mundo. El derecho por» ,,el Rey que nos gobierna no hubiesen emigrado...! ¡Y qué se que forma y conserva- la sociedad, y la fuerza porq…</t>
  </si>
  <si>
    <t>…Diputados del día 16, tra dividuos del lado izquierdo se reunieron, y se fueron saliendo tándose del presupuesto de gastos relativo al ministerio de la del salan. ' /&gt; Guerra, el general Foy se opuso á ■fa-meditlá tornada por el Go ' Los 18 capítulos sobre el iriinisterio de la Guerra fueron bierno sobre retirar del servicio á j 50 oficiales generales: le pa adoptados. Continuó la discusión, ventilándose el presupuesto de rece que esta disposició…</t>
  </si>
  <si>
    <t>Foy, Maximiliano</t>
  </si>
  <si>
    <t>Maximiliano Foy</t>
  </si>
  <si>
    <t>…ofrecían medios de pensar en expedí—, 3003 francos. La nave, como era fuerte, ha sufrido poco. ' ' • ciones lejanas. De esto se quejaba un sabio griego de Corfú en —. El teniente general Maximiliano Foy, individuo de la Cáma una'carta á Melancton. ra de los Diputados, ha muerto el 28 de Noviembre, á la edad Hemos visto que en la Morea, á fines del siglo, xvn, hubo una de 50 años, de un aneurisma en el corazón , que le sobrevino interrupción de- servidumbre,…</t>
  </si>
  <si>
    <t>Fr</t>
  </si>
  <si>
    <t>…a tierra que se halla en una vasta exten de la congregación benedictina claustral., vacante por falleci sión de la Sitiería, y que lavándole da una cantidad considerable miento de D. Fr. Alejandro Salinas, á D. Fr. Antonio Gudel y de oro. Según los informes que se han tomado resulta que esta Pin ¡es: para la del Real monasterio de S.-Pedro de Rodas, va tierra se halla al instante en la primera capa bajo la superficie, cante ppr el de D. Fr.…</t>
  </si>
  <si>
    <t>…nsulta de la NOTICIAS DE ESPAÑA. Cantara, para la abadía del Real monasterio de nuestra Señora ULTRAMAR. de la O, de la congregación benedictina claustral, vacante por renuncia de D. Fr. Gaudencio de Puig y Ros, á D. Fr. Miguel Puerto-Rico ai Je Enero. de Sabater. Vita el Rey. Para desvanecer cualquiera duda que pudiera Continua la lista cuarta de la gaceta anterior. suscitarse sobre la completa victoria de las armas de S. M. en D. Cecilio C…</t>
  </si>
  <si>
    <t>£1 6 dei corriente se consagró en le Real capilla de Palacio CAMBIOS JDEt OJA tí. el limo. Sr. D. Fr. Bonifacio López Pulido, Obispo de Urgel, siendo consagrante el Excmo. Sr. Patriarca de las Indias , y asis Londres................ . $7i al f tentes los limos. Sre*. Obispos de Ciudad-Rodrigo y Zamora. Paris....................... 15 Este acto, de los mas so…</t>
  </si>
  <si>
    <t>…or negociación, con endoso de las interesadas,se pre 14. D. Alvaro de Luna, Andrés Laguna, Fernando Nuñez sentarán con las mismas carpetas, acreditando los herederos el de Guzman, D. Fr. Bartolomé de las Casas, Francisco Sánchez derecho que califique su acción. y D. Alfonso de Villegas. Vo Será igualmente baja en los ajustes lo que percibieron las 1 g. Ñuño Nuñez Rasura, Lain Calvo, Pedro Navarro, Don viudas y huérfanos en la corte por via d…</t>
  </si>
  <si>
    <t>…Pedro Gastelú. España. Ninguna fiesta pública ofrece á un. pueblo moderado y amante del Rey, que le gobierna con leyes justas, tantos moti Igualmente se ha dignado S. M. elegir á D. Fr. Fernan vos de Ínteres y alegría como las que deben celebrarse por algu do Gitio , obispo de Antioquía, para la iglesia y obispado de na circunstancia que pertenezca al mismo Soberano. Las autori Canarias, vacante por traslación de D. Manuel Morete al de dade…</t>
  </si>
  <si>
    <t>Gaceta de Madrid n.º 99</t>
  </si>
  <si>
    <t>….. i(5 iib. papel. El día 3 por la manan'. entró en esta ciudad nuestro Uustrí- A imf erd:&gt; m............................................................:....... 00 simo Obispo el Sr. D. Fr. Domingo de Silos Moreno en medio Hamburgo......................................................................... 00 de un numeroso concurso que habia salido á su encuentro. La Cádiz...........................................................................…</t>
  </si>
  <si>
    <t>…orden en lo mas mínimo en día de tanta con y otros escritos contra la;te]igion y el Estado. Por el Excelentí currencia y ventura. A las nueve de su mañana las calles estaban simo Sr. D. Fr. Rafael de Velez, Arzobispo dé Santiago: se llenas de un concurso inmenso: dos cuadrillas de jóvenes, rica gunda edición en buen papel, corregida por el autor: dos tomos mente vestidos, dieron principio con variedad de bailes á la so en 4,0: se vende á 50 rs.…</t>
  </si>
  <si>
    <t>…ste nombre desde hoy, lado doméstico con todos los derechos y preeminencias de esta y sí el que la hija de nuestros Reyes ha tenido á bien darle. En dignidad' al Obispo de MálagüP D. Fr.~ Manuel Martínez, en adelante se llamará canal de María Teresa. Con este augusto •tención á sus relevantes méritos y distinguidos servicios á la nombre se ha inaugurado hoy con la mayor pompa, á presencia Iglesia y al Estado, y á su adhesión á la Silla apost…</t>
  </si>
  <si>
    <t>…elegir para la Iglesia y Obis pequeño ejército que tiene. pado de Tuy, vacante por muerte de D. Juan García Benito, á ,,Las compañías inglesas se están empeñando en trabajar toda D. Fr. Francisco García Casarrubios, Obispo de Ceuta. clase de minas, aun las que se abandonaron en el tiempo de la CAMBIOS DBl DIA 2. guerra. Diariamente entran aqui y en Alvarado buques con má quinas y operarios de aquella nación, quiénes anteriormente ha Lóndres…</t>
  </si>
  <si>
    <t>Fr, Toma</t>
  </si>
  <si>
    <t>Toma Fr</t>
  </si>
  <si>
    <t>…sil cato el 3 de Noviembre, cuya sentencia se aprobó el 20 d«l pita|wB499 rs. y medio, con réditos de 3 por 100 al año, el mismo. cual en otro tiempo ha correspondido libremente á Doña Toma Fr. Antonio López, religioso carmelita, Francisco Guardio- sa de la Fuente, y después á su testamentaría; para que dentro la y Josef Rodríguez, vecinos de esta ciudad, por expresiones de dicho término se presenten en la escribanía del citado Martí subversivas, f…</t>
  </si>
  <si>
    <t>Fra</t>
  </si>
  <si>
    <t>…e aprobada por el Exce manrique, aprehendieron á cuatro facinerosos que en la noche lentísimo Sr. Capitán general. anterior se habían fugado de Jas cárceles de Alcaraz, a cuya ciu D. Fra ncisco Pablo Domínguez, capitán indefmtdq, acusado dad fueron conducidos. Es sumamente recomendable el zelo y de infidencia; se mando por el tribunal sobreseer en la continua valor de estos voluntarios; pues que y#ndo armados el uno con ción de la sumaria, re…</t>
  </si>
  <si>
    <t>Fraaun</t>
  </si>
  <si>
    <t>…sencia pe Santiago Aauado Bueno: para tres canonjías de la misma un baile que se dió á bordo del mismo en la noche del 18. En iglesia, vacantes por muerte del mismo Mollinedo y de D. Fraaun artículo separado daremos la descripción circunstanciada de cisco de Paula Castro, y promoción de D. Francisco Félix de esta brillante función, limitándonos por ahora á decir que este S. P.-layo al deanato de la propia iglesia, á D. Manuel Ramírez, navio cond…</t>
  </si>
  <si>
    <t>Fran</t>
  </si>
  <si>
    <t>…ctualmen gel Frazaqui, D. Juan de Dios Arteaga y D. Valentín Boza, te. D. Miguel Moreno, primer piloto graduado de teniente de grado de capitán de idem: alféreces D. Mariano Peña, D. Fran fragata, presentó la carta del grande Océano y las de las Antillas y cisco Panlagua , D. Pió Gutiérrez Blanco y D. Josef María Me Seno mejicano, que está delineando para el primer tomo de la co dina , grado de teniente de idem; sargentos primeros D. Antonio l…</t>
  </si>
  <si>
    <t>…ncisco González, nuestro Señor nombrar para el deanato primera silla de la igle grado de teniente de ídem. (JV continuará, j sia catedral de Patencia, vacante por fallecimianto de D. Fran cisco Ramón del Vigo, á D. Francisco Félix de San Pelayo: AVISOS. para el arcedianato de Nendos, dignidad de la iglesia metropoli Según un prospecto remitido deBarcelonase principiará á pu tana de Santiago, por muerte del limo. Sr. D. Félix Amat, ar blicar en…</t>
  </si>
  <si>
    <t>…r la propiedad, cuyas gento primero D. Pedro Rojas, grado de subteniente de idem. alteraciones penden de la facultad legislativa. Batallón ligero de Castro. Teniente coronel mayor D. Fran La iluta civil al contrario, luego que se fija en una cantidad cisco Narvaez, grado de coronel de infantería: capitanes D. Ni determinada, ya puede disponer de ella libremente. La lista civil colás Salas y D. Tomas Villegas, grado de teniente coronel de concluye…</t>
  </si>
  <si>
    <t>…15 dias* * 17. D. Pablo de Santa María, el P. Die^o Lainez, Fr. Ge .Los sincriptores á )a; traducción del diccionario de Ciencia» rónimo Gradan, D. Josef del Campillo, el Cardenal D. Fran médicas acudirán á recoger el tomo 27 4- la librería-de-Calleja, cisco de Mendoza y D. Alfonso de Cartagena. y en las provincias á lo*piintos donde sé hubieren suscrito. Con 18. D. Pedro Fernandez de Velasco, Juan Sebastian del Ca tiene este tonto los importí…</t>
  </si>
  <si>
    <t>…ha El Rby nuestro Señor, en vista de lo que resulta del expe lla en un estado de prosperidad y quietud envidiables: que si se diente instruido con motivo del permiso que solicita D. Fran difiere esta concesión podrá llegar tiempo en que las calamidades cisco Ardoix, del comercio de Málaga, para exportar al extran públicas exijan lo que al presente se puede conceder como un fa jero 3$) toneladas de cáscara de alcornoque por la aduana de vor; y…</t>
  </si>
  <si>
    <t>…isión derecho al vínculo fundado en 1659 por doña Ana González de sufrida, pagando las tOjsá&gt; originadas en la actuación civil, y Miranda, vecina de Rivadeo, cuyo último poseedor, D. Fran quedando bajo la vigilancia de la autoridad de aquella ciudad: cisco Kroquer falleció en Jerez en 1805, teniendo por herma aprobada en 25 de Agosto. nos á D. Julián, D. Antonio y al enditan D. Rafael, residente Juan González, de edad de 47 años, de oficio tej…</t>
  </si>
  <si>
    <t>Fran-</t>
  </si>
  <si>
    <t>…oidor de la Chancillería dé ValládóTid á D.,Jujntylana Ruano: tomo del Ramio, que contiene las 19 cartas filosóficas, y en las para otra de oidor dé la audiencia de Extfsmaclura a D. Fran- provincias la víspera de la Asunción. EN LA IMPRENTA REAL,</t>
  </si>
  <si>
    <t>Francés, Juana María</t>
  </si>
  <si>
    <t>Juana María Francés</t>
  </si>
  <si>
    <t>…esis de Vich, vacantes por renun que se crean con derecho á dos canongías laicales que.en la ciu cia de D. Josef Angles, y-fallecimiento de D. Mari¡aoo Susanna dad'de Borja Tundo. Doña Juana María Francés, á cuyo patro- . y D. Antonio PradelJ, á D. Isidro Sostres, D. Buenaventura nato pasivo y obtención de una deellas fueron llamados por di-, Cases y D. Juan Bertrana: para la canongía doctoral jle la igle cha* fundadora, acudirán hasta el dia $1 de Agosto próx…</t>
  </si>
  <si>
    <t>Francés, Lope de Frías y</t>
  </si>
  <si>
    <t>Lope de Frías y Francés</t>
  </si>
  <si>
    <t>…D. Jaime Planes y Morey, D. Pedro Josef Va Hes parará *1 perjuicio que haya lugar.f pir y D. Bernardo Aguiló y Forteta: para tres canongías de la -1 Los descendientes legítimos de D. Lope de Frías y Francés iglesia colegial de Calaf, diócesis de Vich, vacantes por renun que se crean con derecho á dos canongías laicales que.en la ciu cia de D. Josef Angles, y-fallecimiento de D. Mari¡aoo Susanna dad'de Borja Tundo. Doña Juana María Francés, á cuyo patro- . y D. A…</t>
  </si>
  <si>
    <t>Francia, Encargado de Negocios de</t>
  </si>
  <si>
    <t>Encargado de Negocios de Francia</t>
  </si>
  <si>
    <t>…rcunspección para evitar redamaciones: que en cuan to á la principal queja, producida .por el interesado por medio del Real orden circulada por ti Mmsttrio de la Guerra para que í Sr. Encargado de Negocios de Francia, relativa á haberse ejecu los Alabarderos creados por el gobierno revolucionario se les tado el reconocimiento sin la debida intervención del cónsul de atienda en la clase que á los demas indefinidos del ejército. su nación, á pesar de que no resulta de la di…</t>
  </si>
  <si>
    <t>Francis</t>
  </si>
  <si>
    <t>…ssa manifestó la carta del Archipiélago de grado de alférez de idem. Grecia que acaba de construir, y está grabándose en continuación Escuadrones de cazadores montados. Comandante D. Francis de las dos ya publicadas del Mediterráneo. D. Clemente Noguera, co Solé, uniente coronel mayor del mismo cuerpo: capitán Don también primer piloto graduado de alf érez de navio , explicó los Julián Moya, grado de teniente coronel de caballería: ayudante funda…</t>
  </si>
  <si>
    <t>…nuel Antonio Gómez, alcalde del crimen de la misma ; y para Manuel Uriz. otra de alcalde del crimen de la de Granada á D. Francisco bua- Igual solicitud ha dirigido al Rey nuestro Señor D. Francis rez Valdés: para el corregimiento de Ubeda á D. Joaquin Cas- co Benito Eraso, vecino de Garinoain, é individuo también de tells y de Montaner: para el de Albacete á D. Félix Herizo y ia misma extinguida Junta de Navarra; y S. M. no solo ha oido Morales: para…</t>
  </si>
  <si>
    <t>Francis, Juan</t>
  </si>
  <si>
    <t>Juan Francis</t>
  </si>
  <si>
    <t>…tenientes el arcedianato de Daroca, dignidad de la santa iglesia metropo D, Josef de. la Fuente y D. Diego . Rey, grado de teniente de litana de Zaragoza, vacante por promoción de D. Juan Francis idein: sargentos primeros ,D. Josef Leandro Mies» y D. Ansel co Martínez Castillon á la iglesia y obispado de Patencia, á Don mo Guillen, grado cíe subteniente de ídem.. Eduardo Joscf Laredo: para la canongía vicaría de la iglesia co Segundo batallón. Capitán…</t>
  </si>
  <si>
    <t>Francisca</t>
  </si>
  <si>
    <t>…n Francisca Buñol , Silvia Belloch y Barti y María Escaler y te tiene que hacer la Inglaterra para la América meridional, cu Arderin t rs. idem. yo total comercio se ha absoivido. Doña Francisca de.Aguilar y Gómez 4 rs. id«m.</t>
  </si>
  <si>
    <t>…la cual; se avisa ai público para su gobierno. tiene pretendida D. Marcos Tostado; vecino de estacarte, como _ El Rey nuestro Señor animado siempre del bien, y propicio curador de Doña Francisca ::del Yerro; copio también á los i premiar con grandiosidad á sus fíeles y leales vasallos, acaba de acreedores contra la propia "herencia, para que en el término de hacerlo én la viuda é hijos del barón de Eróles, S. M. al imploras 30 dias perentorios, sigpi…</t>
  </si>
  <si>
    <t>Francisca, María</t>
  </si>
  <si>
    <t>María Francisca</t>
  </si>
  <si>
    <t>…arretas, letra grande yhermosa, que puede leerse con Facilidad en las igle perros, y varios efectos que no pudieron salvarse "del ímpetu de sias, dedicado á la Serma. Sra. Infanta Doña María Francisca 'la corriente. Son grandes los estragos que ha ocasionado esta de Asís: tercera edición. Se hallará en la librería de Ibarra á 14 tempestad; pero el canal, cuyas obias iban progresando con mu- rs. en papel y 18 en pasta. EN LA IMPRENTA REAL.</t>
  </si>
  <si>
    <t>Francisco</t>
  </si>
  <si>
    <t>…l Perú.'todo lo que es católico, acaba de hacer una confesión, que abri rá los ojos á los mas infatuados que han pensado ó han querido Compañía Je Zapadores. Capitán de infantería D. Francisco persuadirse de que los revolucionarios solo intentaban introducir Roldan , grado de idem, algunas teorías políticas. Húsares de Fernando vii. Capitán de caballería D. Tiburcío El Morning Post, después de haber vomitada contra el clero Ortega , ¡d;*n de caball…</t>
  </si>
  <si>
    <t>…y el ligero de cazadores: capitanes D. Ramón Burgos, D. Julián La— viagero puede aun en el dia refrescarse los labios en la misma carta , D. Manuel Sebastian, D. Francisco Antiga, D. Francisco fuente, á la cual refiriéndose aquel célebre poeta dijo: Costa, D. Josef Carpenter, D. Josef Villaronte, grado de te Ora manusque tua lavitnus, Feronia limpha. niente coronel de infantería: tenientes D. Juan Morato , Don Francisco Serralta , D. Pedro Barrient…</t>
  </si>
  <si>
    <t>…Ma Madrid 13 de Enero de 1825.=:Señor: A L. R. P. de V. M.= nuel Antonio Gómez, alcalde del crimen de la misma ; y para Manuel Uriz. otra de alcalde del crimen de la de Granada á D. Francisco bua- Igual solicitud ha dirigido al Rey nuestro Señor D. Francis rez Valdés: para el corregimiento de Ubeda á D. Joaquin Cas- co Benito Eraso, vecino de Garinoain, é individuo también de tells y de Montaner: para el de Albacete á D. Félix Herizo y ia misma ex…</t>
  </si>
  <si>
    <t>…dé ídem. iglesia colegial de Vilabertran, diócesis de Gerona, á los sugetos Artillería. Capitán D. Francisco Duro, grado de teniente siguientes: para la vacante por promoción, de D. Francisco plu coronel de infantería ¡ teniente D-.Francisco Labrace,,grado de via á una doma de Sta. Pau , 1 D. Martin OH ver: para otra!va- capitán de ídem: subteniente D. Pascual Marquesada, grado de -cante por la de D. Juan Vilomara á canongía de la catedral de teni…</t>
  </si>
  <si>
    <t>…os los in Regencia del Reino en virtud del reconocimiento que se hizo en dividuos que componían las cuatro compañías llamadas de Ala la habitación de Francisco Moreno, que ocupaba D. Francisco barderos, que fueron creadas en la época del gobierno de la re Dutil, y por la cual se declara el cumplimiento de lo dispuesto belión, y disueltas por el soberano decreto de t.° de Octubre de por las leyes recopiladas, en qué se manda que las casas de co 1833…</t>
  </si>
  <si>
    <t>…ró y el honor; gracias á la generosidad denas deMcntchermoso; grados de tenientes coroneles á ‘los ca— del-¡venerable deán y-cabildo y al infatigable «lo del ■ digno.co- , pitaneí D. Francisco ¡Javier -dé Veitia-, D. Bartolomé Camacho mandante de los Voluntarios el coronel D. Alonso Leal y Tpvár.. y D.-Gabriel de Cárdenas: el -de’ cájfitartes veteranos á-los tenien— i*í'Ef batallón de infantería, heroiosanfente equipados -.y- ¿r|»a- tes t). 'Andrés…</t>
  </si>
  <si>
    <t>…con su augusta dréis entendido, y dispondréis lo necesario á su puntual cumpli Hermana, los ministros y consejeros de Estado, los embajado miento. Palacio a ff de Marzo de 1815.=A D. Francisco de res extrangeros con sus esposas, el príncipe de Mekelburgo, conde Zea Bermudez, de Appony, el príncipe de Soragna, caballerizo mayor de S. M. la Archiduquesa de Austria Duquesa de Parma, enviado única Satisfecho del amor y constante lealtad que aun en las…</t>
  </si>
  <si>
    <t>…D. Nicolás Antonio. 2.0 El Cardenal Gil Albornoz, Gonzalo Fernandez de Cór La historia natural no presenta á primera vista medios pro doba, el gran duque de Álb;a, Arias. Montano, D. Francisco porcionadas í establecer una próspera fortuna; pero ha hecho la .Quevedo .y Villegas y D. Juan de Terreras. riqueza de los hombres, que con oportunidad se han sabido apro 3." Hernán, CJórtés, Garcilaso de ,1a Vega, D. Alonso de vechar de sus conocimientos. Er…</t>
  </si>
  <si>
    <t>…la de la justa causa de la Nación, cupo en suerte del primer extrac mitad etial.^Otra lindando con la anterior y tierra del mayo to de la de este dia á Doña Ceferina Diez, hija de D. Francisco, razgo de Vallecas al saliente; son dos longueras unidas que salen teniente que fue 05 Lanceros de la Rioja, muerto en acción de al camino real, de nueve fanegas. = Otra tierra en el segundo guerra. arroyo, lindando con tierra del Hospicio de Madrid, al po ni…</t>
  </si>
  <si>
    <t>…ajá de Isidro Benito Aguado: para la de las Peñas de S. Pedro á Don Égipt'o i y los demaS'objetos vienen' de Cayena con su donador Joaquín González: para la de Orellana la Vieja á D. Francisco el, b.uon.Miliins, gobernador de la colonia, de Paula Piñuela: para la de Casas de Ves á D. Josef Lucas Or lá. Ün” periódico Inglés dice que la vajilla que el duque de Nor- tega : para la de Santillana á D. Miguel Bósarte; y para la de fh'iíilihertand ha llev…</t>
  </si>
  <si>
    <t>…Pueblo SS. MM. y AA. continúan sin novedad en su importante viejo. Si alguno tuviere noticia de su fallecimiento, se servirá co salud en el Real sitio de S. Ildefonso. municarla á D. Francisco de la Macorra, teniente vicario ecle siástico de Madrid; en lo que se interesa dicha Argote, y la rec El Gobierno ha recibido aviso oficial, dado en Torrejon á las ta administración de justicia. nueve de esta mañana , comunicándole que acaba de presentarse en…</t>
  </si>
  <si>
    <t>…a iglesia colegial de Valpuesta, Varios patrones de barcos de las matrículas de Sanlúcar y del en el arzobispado de Burgos, vacante por muerte de D. Juiian Puerto de Sta. María.cn D. Francisco .Salomó, de Vinaroz— Angulo, &amp; D. Ramón Fabian de Ótaola; y para una canongía Viuda ^de Antonio Molinuevo, de Respaldiza (Alava). Don de la iglesia catedral de Jaén, vacante por muerte de p. Grego Francisco de Paula Mayo, de Vinaroz.ccD. Juan Antonio rio Maha…</t>
  </si>
  <si>
    <t>…los al año siguiente por carneros, y modo de extinguir las fieras perju Se previene al público que los dueños de estos Vales no con diciales al ganado y á las aves domésticas: por D. Francisco solidados que han salido premiados podrán presentarse por sí, ó Dieste y Buil, un tomo en 4.0 con láminas. Se hallará á 12 rs, por medio de sus encargados, en la oficina general de Renova en rústica y 16 en pasta en la librería de Cuesta y Sánchez, EN LA IMPR…</t>
  </si>
  <si>
    <t>…toda su solicitud, y hará este nuevo servicio á la que linda á la sierra con otra de D. Juan de Madrid, y ai sa Religión. ,.j liente con el misino, de catorce fanegas,el referido D. Francisco, Se podria ensayar primeramente en algunos colegios-el plan AlcaldesOtra donde se llama el arroyo aguasde Vatlecas, linda que acaba de indicarse,y despuésgeneralizarlo entodo el rei-ó con D. Bernardo Escaño al saliente, de caber cinco fanegas, tie no 0). . ne…</t>
  </si>
  <si>
    <t>FranciscoCreagh, Juan</t>
  </si>
  <si>
    <t>Juan FranciscoCreagh</t>
  </si>
  <si>
    <t>…cuyo caso los presentarán por separado. ria, los autos que se seguran eh él entre Doña María Candelaria Sexta. Asimismo no se admitirá partida alguna en que no Rubalcava, viuda de D. Juan FranciscoCreagh , auditor de guer resulte á favor de un sugeto, corporación ó comunidad, el últi ra que fóé de Puerto-Rico , D. Josef del Castillo Villamtdio, mo endoso ó encabezamiento en cada uno de los vales que la regidor de aquella ciudad, y el Sr. fiscal, sobre confirm…</t>
  </si>
  <si>
    <t>Franciscofipnzalez</t>
  </si>
  <si>
    <t>…de ídem idem. nitencia. A este fin había precedido oficio del limo, comisiona D. Félix Guerrero, idem de idem ídem. do á ios párrocos y prelados de las comunidades, y todos estos, D. Franciscofipnzalez, ídem de jdem ¡dem, como también varios otros se préstaron con el mayor zcloa pro D. Josef Válénzuela idem de idem idem. porcionar á la juventud suficientes recursos para el cumplimien D. Juatííéraandez, idem de ídem ídem. to de esta disposición del piadósó M…</t>
  </si>
  <si>
    <t>Francklyn</t>
  </si>
  <si>
    <t>…ndose particularmente á comunicarle hechos au tugal, duquesa de Borgotía,y condesa de Florida i” (L’Etoile.) ténticos y de ínteres general. Dirigirá sus ¿liras sobre la organi —El capitán Francklyn, y los individuos de la expedición á sus zación dé los ejércitos de tierra y de maT, sobre sus operaciones, órdenes; deben dirigirse al fuerte William, por el canal que.se sobre’la situación moral y política dé los turcos,-sobre- la-deb comunica con el lago E…</t>
  </si>
  <si>
    <t>Franco, Josef</t>
  </si>
  <si>
    <t>Josef Franco</t>
  </si>
  <si>
    <t>…raros antiguamente en nuestra Francisco Paula Muñoz, grado de teniente coronel de infante hermosa patria, se han hecho ya muy comunes de algunos años ría: subteniente graduado de teniente D. Josef Franco, teniente á esta parte. No se sabe á qué atribuir la causa de esta enferme efectivo de idem: D. Hermenegildo Megía, subteniente id. id.: dad moral de la sociedad; pero es á la verdad cosa bien triste, y sargentos primeros D. Juan Ruiz y D. Francisco Muñoz, gr…</t>
  </si>
  <si>
    <t>Franr</t>
  </si>
  <si>
    <t>…Búrgos, se. llama y emplaza á los herederos y . demás que se son acreedores, nada tiene de.admirable, ,rio obstante que es jpzguen con derecho á los bienes del difunto licenciado D. Franr jcuañto puede exigirse; pero que después .de tanta dilapidación y cisco Ranedo,.abogado que fue de los Reales consejos, y fiscal desastre comó.tuyo lugar en la,invasión del, uíürpador.Bonapar- del llamado juzgado de primera instancia de dicha, ciudad , para […</t>
  </si>
  <si>
    <t>Frau, Francisco</t>
  </si>
  <si>
    <t>Francisco Frau</t>
  </si>
  <si>
    <t>…emitidos en 1818 , á con para cuatro beneficios de la iglesia catedral de Mallorca, vacan signación en esta plaza de D. Rafael Ferry y Ferry; á fin de que tes por fallecimiento de D. Francisco Frau , D. Sebastian Amen- los interesados acudan á deducir su derecho en el término de dos ual, O. Pablo Morey y D. Nicolás Muntaner, áD.~Sebastian meses/contados desde la publicación , pues de lo contrario les ligo y Coll, D. Jaime Planes y Morey, D. Pedro Josef…</t>
  </si>
  <si>
    <t>Freiges, Buenaventura</t>
  </si>
  <si>
    <t>Buenaventura Freiges</t>
  </si>
  <si>
    <t>…y plata provincial, haciendo observa D. Vicente Valdcllon á la de camarero, todos en la misma cate ciones en cada una de ellas acerca de las diversas máquinas que dral i'e Roda, á D. Buenaventura Freiges, D. Francisco Mauri sirven para estas operaciones: entraron últimamente en la ofici y D. Joaquín Agustín. na del recocho , blanquimiento y arenado de moneda, en donde vieron blanquecer y lustrar lina gran porción de duros; y con Con fecha 15 de Enero a visa,…</t>
  </si>
  <si>
    <t>French</t>
  </si>
  <si>
    <t>…obre la instrucción pública. piedras que el enemigo' arrojaba desde lo alto. En esta Ocasión se Se habían ofrecido plazas de catedráticos y de regentes en el perdió un oficial, el capitán French del ió.° Madras, y go'hom- Colegio filosófico á varios eclesiásticos muy respetables; pero nin bres que murieron. El mayor Kemni, el capitán Fillon, algunos guno las ha admitido. otros oficiales y 100 hombres fueron heridos. El 30 se establecie — Se lee en el…</t>
  </si>
  <si>
    <t>Frigola, Vicente de</t>
  </si>
  <si>
    <t>Vicente de Frigola</t>
  </si>
  <si>
    <t>Gaceta de Madrid n.º 20</t>
  </si>
  <si>
    <t>…...... . J ídem. pado de Cataluña, mandada formar por el Sr. intendente gene Valencia............................................ . 4 á -J ídem. ral de aquel ejército y principado D. Vicente de Frigola. Se Barcelona á rs. vn....... ................... .00 venden en la libreríji de Martínez, con el Digestum publicado en Idem á pesos fuertes........................ . $ beneficio. la gaceta del dia 8. Zaragoza....................;..... .................. . 1 p…</t>
  </si>
  <si>
    <t>Frimont</t>
  </si>
  <si>
    <t>…s, y aun cuando pudiesesef ,,Volviéndose después el Rey hacia los generales austríacos, por acaso duradera uná tregua con estas tribus incivilizadas, bas que por indisposición del general Frimont tenían á su frente al ta solo el rezelo de este terrible azote para que un gran número general Ledcrer, los empeñó con delicadeza „á que fuesen sus de familias abandone, como lo han hecho, el cultivo y la cria ,,intérpretes para con todo el valiente ejercito…</t>
  </si>
  <si>
    <t>…sona y Familia D. Antonio de Ugarte y Larrazabal, y para AA. RR. los Duques de Lúea, el general del ejército austríaco que revestido de mayor dignidad pase á desempeñar el honroso barón Frimont, los príncipes de Andróes» y de Hesse Homburdestino de mi Enviado extraordinario y Ministro plenipotencia go, y otros varios personages y señoras principaíe&gt; de la corte. rio en la corte de Turin, que me he dignado conferirle por otro Concluido el magnífico b…</t>
  </si>
  <si>
    <t>Frutos, Agustín</t>
  </si>
  <si>
    <t>Agustín Frutos</t>
  </si>
  <si>
    <t>…ital General. . D.. Victoriano Gómez de la Fuente para id., pagó en 29 ANUNCIOS. Enero 1816 g9 rs. al hospital General. Por el presente se cita y emplaza á D. Josef Saenz de Jumo, D. Agustín Frutos para id., pagó en Marzo de 181$ g9 rs. empresario que fue de los teatros de esta corte en el año de 1822 al hospital General. . al 23, para que dentro del término preciso de un mes comparez D. Joaquín de las Doblas para id., pagó en 20 de Noviem ca ante el Sr…</t>
  </si>
  <si>
    <t>Frutos, Pedro</t>
  </si>
  <si>
    <t>Pedro Frutos</t>
  </si>
  <si>
    <t>…pa (ingles), Sucre (colombiano), Córdoba (granadino), Nicoechea go por resolución de S. M. de 2 de Febrero de 1824. (peruano). Bolívar huyó con algunos ayudantes; la caballería li D. Pedro Frutos, para ídem, ídem, ídem. gera siguió 15 dias alcanzando los dispersos: llegó hasta Truji- D. Francisco de Paula Talasac, para ídem, pagó en 30 de Uo, y en 360 millas de persecución puede decirse que son muy Enero de 1818 3© rs. al Hospital general. pocos los q…</t>
  </si>
  <si>
    <t>Frutos, Santiago</t>
  </si>
  <si>
    <t>Santiago Frutos</t>
  </si>
  <si>
    <t>…de Cárdenas, Don S. M. lia pasado los dos dias anteriores sin la menor novedad, Manuel Granados y sargentos primeros D. Francisco Suarez y y hoypor la mañana sigue del mismo modo. D. Santiago Frutos. * En el cuerpo de Ingenieros. Cruz de la Real orden Americana ’ En consideración á quedos ministros jubilados del Consejo de Isabel la Católica al brigadier D. Anastasio de Arango; gra Real D. Miguel Alfonso Villagomez, D. Josef Antonio Lat- do de coronel al…</t>
  </si>
  <si>
    <t>Fuentes, Agustin de</t>
  </si>
  <si>
    <t>Agustin de Fuentes</t>
  </si>
  <si>
    <t>…de infantería: tenientes D. Juan Morato , Don Francisco Serralta , D. Pedro Barriento, D. Josef Cristau, Don Las personas á quienes no interesan demasiado las noticias Simón Poch, D. Agustin de Fuentes y D. Juan Hospital, grado históricas y arqueológicas leerán con mas gusto en la obra de de capitán de idem: subtenientes D. Andrés Carrillo, D. Juan Mr. Prony la parte mas grave relativa á la utilidad pública, y Gutiérrez, D. Juan Almiron, D. Francisco Sánchez, D. Cle verán que…</t>
  </si>
  <si>
    <t>Fuentes, Agustín de</t>
  </si>
  <si>
    <t>Agustín de Fuentes</t>
  </si>
  <si>
    <t>…. Gerona. Segundo comandante teniente coronel mayor de in fantería D. Domingo Echezarraga, grado de coronel de infante El cónsul de S, M. en Hamburgo participa que con motivo ría: capitán D. Agustín de Fuentes, grado de teniente coronel de los abusos introducidos en los pilotages que los capitanes de de Ídem: tenientes D. Josef Lucena, D. Andrés Carrillo y Don los buques concedían á los pilotos y prácticos por la entrada en Juan Anaya , grado de capitán de idem: su…</t>
  </si>
  <si>
    <t>Fuentes, Cirila de</t>
  </si>
  <si>
    <t>Cirila de Fuentes</t>
  </si>
  <si>
    <t>…cita y emplaza á todas las personas que se da.=Otra de seis idem en lo alto del valle, que linda tierra que crean con derecho ¿ Los bienes quedados por fallecimiento de Don labTÓ Doña Cirila de Fuentes, y otra que labrójuan de Dios Re- Manuel Brady, arquitecto que fue de la Real academia de San cio.srOtra de cuatro idem en dicho sitio, que linda con la an Fernando de esta corte, para que en el término de 15 días, con tecedente, mayorazgo de Rosado, y tierra…</t>
  </si>
  <si>
    <t>Fuentes, Paz y</t>
  </si>
  <si>
    <t>Paz y Fuentes</t>
  </si>
  <si>
    <t>…bertad. '.uñó í‘4-.'¡(Se continuara.) ... Aprobada-en 12-de Octubre; - • . : . .. .: La de los, paisanos Silvestre Ibañez, Josef Martínez, y Jose’f Por el juzgado de provincia del Sr. Paz y Fuentes, alcalde da - Sánchez,-por ¡el robo detres .corderos que ejecutaron á las inme— (.la.Real. casa.y corte &amp;c., y escribanía de Sánchez,&lt;D. Gerónimo • diaciones'd&amp;la ciudad de Calatayud, fueron sentenciados á--cua .. Fernandez Salinero, de esta vecindad , ha hec…</t>
  </si>
  <si>
    <t>Fuertes, Francisco</t>
  </si>
  <si>
    <t>Francisco Fuertes</t>
  </si>
  <si>
    <t>…no lo hayan hecho , habrán da Segocia........................ Enlalntendencia. acudir después por él y los otros que les falten, al precio de ven Sevilla.......................... D. Francisco Fuertes. ta , á la librería de la viuda de Quiroga, en Madrid, en donde Soria..... ................. En la Intendencia. se reunirán todas las suscripciones de las provincias. EL traduc Toledo.......................... D. Manuel Fernando Solana. tor agradecido á vario…</t>
  </si>
  <si>
    <t>…rabajan por- otra jsqmpa? ■Santiago............V...' D. Manuel de la Riva Moreno. 4n»¡de ioglesesi su director, que estay o en:Reaiun de minas , en SrJll-a....................... ;D. Francisco Fuertes. -Man*ya.-España, ha conseguido encontrar las vetas de plata, y Válrticia...........‘.Di Henrique de ¡Oshea y compañía. sacado algunos metales; y se dice, qué para la primavera ya yen-r VáUñdoUd.D. Luis de Rojas. flrán barras de plata á esta casa de!moneda pa…</t>
  </si>
  <si>
    <t>Fuertes, Paz y</t>
  </si>
  <si>
    <t>Paz y Fuertes</t>
  </si>
  <si>
    <t>…ablecido el Gobierno de S. M. tinuará.') Juan López, menor, natuipl de Fuencarral, preso por sos pechas de robo; pero no hallándose suficientemente probado, y Por providencia, del Sr. Paz y Fuertes, alcalde de la Real sí vehementes indicios que se han robustecido en el acto del con casa-y corte, se cita’á todos los acreedores de D. Luis Murgou y sejo, fe sentenció este en 13 de jdetn á dos años en el correc Armada, de esta vecindad, para que por sí ó pr…</t>
  </si>
  <si>
    <t>…en dio: aprobada en 14 de Agosto. te á D. Antonio Masoni, se halla embargada á pedimento de un Bruno Antolin, Gregorio Tejedor y otros vecinos de Pare acreedor por providencia del Sr. Paz y Fuertes, alcalde de casa des de Nava, procesados por conmoción popular de sedición; fue y corte, de cuya orden se avisa que cualquiera venta que de ella ron condenados, oido por el Excmo. Sr. Capitán general el pa se haga sin su licencia será nula, y responsables los…</t>
  </si>
  <si>
    <t>Fuértes, Rafael Paz y</t>
  </si>
  <si>
    <t>Rafael Paz y Fuértes</t>
  </si>
  <si>
    <t>…rreos. dignidad de chantre dé la misma, por muerte de D. Antonio Gómez Mendo, á D. Alonso Salís Gómez. Asimismo sé ha servido S. M. nombrar para úna’ ración dé Por provideheiá del Sr. D. Rafael Paz y Fuértes def conse la santa iglesia'metropolitana dé Sevilla, por ascenso de D; Juan jó de S.'M.,ralcalde de* su Real Casa yCorte, á consecuencia de Móntemayor á canongía de la misma, á D; Santiago Cardeñoso, istia Real facultad y término de treinta días, se sacan á p…</t>
  </si>
  <si>
    <t>Funes, Miguel</t>
  </si>
  <si>
    <t>Miguel Funes</t>
  </si>
  <si>
    <t>…u preámbulo, que ha Asia y bergantines Constancia y Aquiles: el brigadier D. Mateo sido expedido á petición de algunos eclesiásticos condecorados. Ramirez : los tenientes de navio D. Miguel Funes y D. Basilio Aserción muy arriesgada , per no decir mas: á no ser qua.se ha Gelos: idem de fragata D. Antonio Montano y D. Simón Cán ya querido designar por ella á uno que fue secretarlo de Mr. dido Aivarado: Alféreces de navio D. Antonio Estrada, Don. Pradt, y sin duda adelantó m…</t>
  </si>
  <si>
    <t>Fuster, Pedro MendiDoña Josefa</t>
  </si>
  <si>
    <t>Pedro MendiDoña Josefa Fuster</t>
  </si>
  <si>
    <t>…. ídem. NECROLOGIA. María Pou 2 rs. ídem. El día 17 del mes anterior falleció en esta corte á la edad Doña Teodora García 2300 rs. anuales. de 88 años, 8 meses y 10 dias el Excmo. Sr. D. Pedro MendiDoña Josefa Fuster 6600 rs. idem. mieta y Muzquiz, Capitán general de los Reales ejércitos, Con D. Josef Tencsa 40 rs. mensuales. sejero de Estado, gran cruz de la Real y distinguida orden espa Vicenta Alasset 4 rs. diarios. ñola de Carlos ni y de la de S. Hermenegildo, caballe…</t>
  </si>
  <si>
    <t>FzRHASbom</t>
  </si>
  <si>
    <t>…anderas de ios Voluntarios distingui 'Capaz de asegurar nuestra existencia.dos, y encima de la puerta la siguiente inscripción. Ai JiMf* • por &lt;jue vuestra imagen colocamosnuestro Señor D. FzRHASbom ae Boriun la ciudad de Cádiz.. Entre'nuestros ilustres bienhechores, Este vracioso-adorno estuvo por la noche iluminado con visto-1, Por grat tud', deber y por memoria. ■as arañas de cristal y mo t iud de hachas de cera , y-una banda Y al Fstado y. la Patria…</t>
  </si>
  <si>
    <t>Gabaldon, Juan</t>
  </si>
  <si>
    <t>Juan Gabaldon</t>
  </si>
  <si>
    <t>…oña Micaela Marti de Cabrerizo. Intereses de vales.............. 4 4 4* ídem. En Murcia........ D. Josef Benedicto. En Málaga....... D. Francisco Martínez Aguilar. En Granada..... D. Juan Gabaldon. En Oviedo.......... D. Francisco García Longoria. ANUNCIOS. En León......... D. Marcos Delgado. En Toledo...... D. Jacinto Hernández. En Sevilla......... D. Manuel Aragón. Continúa la venta de las estampas de la Imprenta Eral. En Cádiz...*...... D. Josef Mar…</t>
  </si>
  <si>
    <t>Gadeo, Francisco Sánchez</t>
  </si>
  <si>
    <t>Francisco Sánchez Gadeo</t>
  </si>
  <si>
    <t>…menazaba al Sultán con los mayoresMadrid 5 de Marzo de 182 j.=Francisco Tadeo Calomardc. peligros, ha llenado de espanto á cristianos y á turcos. Habían si Real orden comunicada á D. Francisco Sánchez Gadeo para cons do ganados varios ortas de ios genízaros para obrar una revolu truir diez pueblos en un despoblado de Sierramorcna, con dife ción en ei Gobierno, entrando en la trama algunos personages rentes condiciones y gracias. de la misma corte del Sultán; y á…</t>
  </si>
  <si>
    <t>Gago, Gerónimo</t>
  </si>
  <si>
    <t>Gerónimo Gago</t>
  </si>
  <si>
    <t>…........................................... i pérdida. D. Francisco Oñate, cabo primero de ídem idem. Murcia...........................'....................... ...... 14 á 2 ídem. D. Gerónimo Gago, cabo primero de idem Ídem. Zaragoza....................................................... 1 idem. D. Juan de Lara, cabo segundo de ídem idem. Málaga......................................................... 1 idem. 1 ‘ D. Gumersindo Herreros, cabo segundo de…</t>
  </si>
  <si>
    <t>Gaiindo</t>
  </si>
  <si>
    <t>…ca, cuya conservación os está encomendada, y ti mercio de esta corte. tan propia de vuestro instituto; en la inteligencia de que jamas .Igualmente se avisa que por providencia del Sr. Gaiindo, te transigiré con la indisciplina, ni permitiré que entre tan honrosas niente primero de corregidor, y escribanía del mismo Loeches, filas exista ningún individuo que no esté adornado del glorioso se ha señalado el dia 25 del corriente en casa de S. S. y hor…</t>
  </si>
  <si>
    <t>Gaillard</t>
  </si>
  <si>
    <t>…spués de haberlas puesto fuego las arroja contra 4.0 Sé encarga sea examinado por la policía secreta, pero se nuestros buques, y en la actualidad nos incomodan mucho, por vera, el caballero Gaillard , oficial que fue de la marina de Fran que las noches oscuras de la estación favorecen estas operaciones. cia, que actualmente viaja en Rusia. En este momento estamos alerta á consecuencia de otTa de sus 5-° Se entiende lo mismo de un pretendido barón Yay ó i…</t>
  </si>
  <si>
    <t>Galeffi</t>
  </si>
  <si>
    <t>…baciones del reinó le gran— El 30 de Julio se reunió la.congregación de Ritos para de geó su lealtad á vuestros gloriosos predecesores. El juramento cidir de diferentes causas. El cardenal Galeffi propuso en primer que prestaron al feliz restablecimiento &lt;Je V. M. en el lleno de lugar se instruyese la del P. Leopoldo de Gaiche, célebre misio sus imprescriptibles derechos y prerogativas, lo cumplirán á cos nero apostólico, de la orden de los menores ref…</t>
  </si>
  <si>
    <t>Galiana, Antonio</t>
  </si>
  <si>
    <t>Antonio Galiana</t>
  </si>
  <si>
    <t>…do de sustituir el cobre dor y Pino .parala de la villa de Mprella á D. Josef Morant con el bronce en la fabricación de medallas, á fin de dar á estos y Sagarra: para la de Pegp á D. Antonio Galiana: para la de monumentos históricos toda la solidez y duración qué tenían los Altea á D. Roque Francés y Romeq : para la de Aspe á D. Pe antiguos. La durez que adquiere el cobre por su aleación con dro Aparicio: para la de Nuks á D. Luis Castroverde: para la el…</t>
  </si>
  <si>
    <t>Galindez, Juan Josef</t>
  </si>
  <si>
    <t>Juan Josef Galindez</t>
  </si>
  <si>
    <t>…mplido el deseo de Diderot. canongía de la iglesia catedral de Cuenca, por fallecimiento de __En S. Tron (Paises-Bajos) acaba de abrazar el cristianismo D. Pedro Antonio Denche, á D. Juan Josef Galindez; y para toda una familia judía, compuesta de cinco personas. Son unos el priorato de la iglesia colegial de San Hipólito de la ciudad de comerciantes muy estimados y ricos que viven alli hace mucho Córdoba , vacante por promoción de D. Luis María Esquivel al…</t>
  </si>
  <si>
    <t>Galindo</t>
  </si>
  <si>
    <t>…r medio de apoderado en la secretaría de aquella intendencia ó escribanía de ANUNCIOS. guerra, donde se hallará de manifiesto el pliego de condiciones En virtud de providencia del Sr. Galindo , teniente primero formado por ia contaduría de ejercito y aprobado por S. M.f de corregidor de esta villa y por la escribanía de Martínez, se bajo las cuales se ha de verificar el remate con salvedad de las re cita y emplaza por el término de 20 dias, contad…</t>
  </si>
  <si>
    <t>…es, ab A instancia de los síndicos de los acreedores del gremio y suelto por no haberse probado la delación, sentenciada en 31 de compañía de paños; y en virtud de providencia del Sr. Galindo, Mayo, y aprobada .el 11 del mismo. teniente corregidor de esta villa, y por la escribanía de Alcázar, D- Juan Calvo, de León, capitán retirado en Luque, acusa se sacará publica subasta, por término de 30 dias, una casa sita do de haber llevado presillas negr…</t>
  </si>
  <si>
    <t>…ante la revolución el 28 de Setiem bre , y aprobada la sentencia el 9 de Octubre. ANUNCIOS. Manuel Escalera, sargento indefinido, por expresiones ambi En virtud de providencia del Sr. Galindo, teniente primero guas subversivas, sentenciado á dos años de presidio correccional de corregidor de «sta villa &amp;c., refrendada del escribano del nú en Cádiz el 18 de Octubre, y aprobada la sentencia el 29 del mero Martínez, se cita y emplaza por el término d…</t>
  </si>
  <si>
    <t>…strador de ra 8. (Se continuará.) Correos de Cuenca para que la Dirección general los agregúe á las sumas destinadas ya y que en adelante se destinen á la cons Por providencia de! Sr. Galindo, teniente primero de corre trucción del camino desde aquella ciudad á Madrid, empleando gidor de esta muy heroica villa, y escribanía de Ordoñez, se ha en la obra el mayor número de trabajadores menesterosos. señalado el dia 6 de Marzo próximo á las 9 de su m…</t>
  </si>
  <si>
    <t>…os concurran á la ANUNCIOS. perfección de una obra que tantas utilidades ha de proporcionar les vpero si contra sus deseos é intenciones se supiere que algunos Por providencia del Sr. Galindo, teniente p. imero corregi continuando en sus rezelos, ó por otras particulares miras, no dor de esta corte, se cita y emplaza á los heredero, de D. Josef presentan las pastas'que tuvieren, ademas de incurrir en el des García Eulafe (que en el año de 1787 est…</t>
  </si>
  <si>
    <t>…leales man- ANUNCIOS. chegos, que acudieron á porfia para satisfacer el gusto de vet á los ínclitos Padre y Hermana de nuestra virtuosa Rbina. En virtud de providencia dada por el Sr. Galindo, primer SS. AA. RR. manifestaron con señales nada equívocas cuán teniente de corregidor de esta muy heroica villa, y escribanía de gratos les eran tan afectuosos obsequios, y su satisfacción por Guado, á pedimento de los comisionados de la sociedad estable ve…</t>
  </si>
  <si>
    <t>…este mo ANUNCIOS. tivo. Después de ella fueron SS. A A. al puerto.y muelle del Grao, cuyas obras admiraron , especialmente ia bomba que surte de agua En virtud ds providencia del Sr. Galindo, teniente primero á la fuente donde hacen su aguada todos los buques; pero lo qiie de corregidor ¡de esta villa, se cita y emplaza nuevamente por mas sorprendió á SS. AA. fue el ver en el jardín del Real lo car término de 20 dias á D. Antonio Martínez, su mug…</t>
  </si>
  <si>
    <t>…ndole, de que.se fijen les edictos, por la escribanía de provincia de Lopex' pena la prisión sufrida, quedando bajo la vigilancia de la jus de Castro. ticia. — Por providencia del Sr. Galindo, teniente corregidor de está Josef González, natural y vecino de Sevilla, por sospechoso M. H. villa, se celebra junta general de acreed&lt;*es de D. Josef y confeso de tener unión con ladrones, habérsele encontrado Antonio Madariaga, del comercio de esta corte,…</t>
  </si>
  <si>
    <t>…para ia Flor deLis: pagó en 20 de Setiem por fallecimiento de Doña Inés de Ullóa, vecina y labradora que bre de 1815 3$ rs. aj hospjtal. fue en esta- corte, y por providencia del Sr. Galindo, teniente D. Antonio Afzftinez Salcedo para la Cruz de Cristo de Por de corregidor primero da esta heróica .villa, se cita y emplaza á tugal: ha pagado en . ao dc^bril ^l-titUP *1 hospital y es los acreedores ausentes ó ignoradas de aquella , para que al tér…</t>
  </si>
  <si>
    <t>…icitado á S. M. por (Te continuará). igual motivo en los términos mas respetuosos y enérgicos. También lo ha hecho la M. N. y M. L. provincia de Alava En virtud de providencia del Sr. Galindo, teniente primero por medio de su diputado general D. Valentín Vérastegui; y en de corregidor de esta muy heroica villa, y escribanía de número su sumisa y expresiva exposición se hallan los bien sentidos pa de D. Jacinto Gaona y Loeches, se cita y emplaza á…</t>
  </si>
  <si>
    <t>…del Valle de Aran D. Diego Hinestrosa , el dia 19 del corriente á las nueve de la y plaza de Castell-Leon en Cataluña. mañana, en la posada de S. S. _.En virtud de providencia del Sr. Galindo, teniente primero Los voluntarios Realistas de Menasalvas y de Picazo en la de corregidor de esta villa, juez de la intervención judicial pucsprovincia de Cuenca, y los de S. Vicente de la Sonsierra en la ,ta á los bienes libres y vinculados de la Urna. Sra.…</t>
  </si>
  <si>
    <t>…en á su — A instancia de la junta directiva y administrativa de las ren* Soberano libre de trabas, y saben que sus virtudes le propondrán tas del conde de Altamira, ha señalado el Sr. Galindo, primer las medidas de gobierno;'su corazón las admitirá, y la volun teniente de corregidor de esta villa, el domingo 26 del corriente tad las llevará á cabo. Eu fin, hallan razones para convencerse á las nueve de su mañana para celebrar junta general de acre…</t>
  </si>
  <si>
    <t>…ntrario les parará el perjuicio que Entre los festivos obsequios con que los pueblos de España té hfcya lugar. han esmerado á/porfia en celebrar los dias de su Soberano, mere — El Sr. Galindo, primer teniente corregidor de esta heroica cen particular atención los siguientes. villa, ha señalado para junta de los acreedores á la testamenta En la villa de Quintanar de la Orden confesaron y comulga ría del señor D. Josef Martínez de Bustos', del Corne…</t>
  </si>
  <si>
    <t>…ue nó hacién de pan y vino costeado de los propios. dolo dentro de él les parirá el perjuicio qué haya lugar. El Intendente no halla palabras para elogiar la virtud y bella .¡¿.El Sr. Galindo, teniente corregidor dé esta villa y -como juez índole de estos naturales, su obediencia á las autoridades, y el de la dimisión y-concurso dé acreedores de la compañía y gre amor que profesan á S. M., de que dieron muchas pruebas du mio de Paños, uno de los c…</t>
  </si>
  <si>
    <t>…frece de nuevo (Se continuará.) sus homenages de resjreto y'su'mision al trono y á cuantas deter minaciones emanen de él. „La revolución del infáusto dii 21 de Por providencia del Sr. Galindo, teniente corregidor de esta Febrero de 1820, dice, nó la causáron sus pacíficos y sencillos villa, y escribanía de Martínez, se ha señalado para junta gene habitantes, ni ellos la sostuvieron ni aprobaron: constantes en ral de acreedores á la testamentaría d…</t>
  </si>
  <si>
    <t>…tuinas, y la de apoderados con los documentos que acrediten su acción , á ext-accion de sus productos ; pudiendo pronosticarse desde ahora deducir U que les asista al juzgado del Sr. Galindo, teniente de que por este solo beneficio quedará en perpetua veneración el corregidor de esta villa , por la escribanía de Manrique; aperci nombre de Fernando vii entre los pobladores de las Alpnjarras. bidos que pasado dicho termino sin realizarlo les parará…</t>
  </si>
  <si>
    <t>…16 rs. luego que se reciben en la oficina, á un consejo de jurisconsultos perspicaces é instruidos. Por este medio se le evitan al que recla En virtud de Real facultad cometida al Sr. Galindo, primer ma (dado que su demanda no esté suficientemente justificada) las teniente de corregidor de esta capital, se vende á subasta una detenciones, las inquietudes y los gastos de una pretensión inútil. cabaña de ganado lanar fino trashumante, compuesta de r…</t>
  </si>
  <si>
    <t>…rito vecindario se ha bían enterado por medio de una gaceta de los decretos de S. M. ANUNCIOS. contra el rebelde Bessieres, los que han circulado con toda dili Por providencia del Sr. Galindo, teniente corregidor de Ma gencia á los 36 pueblos de su jurisdicción, y todos sé hallan dis drid , y juez del concurso de acreedores á la compañía de paños; puestos á perseguir al rebelde en caso de aproximarse por sus in se cita á estos y demas interesados…</t>
  </si>
  <si>
    <t>…ará el perjuicio calidad, sin ningún arbolado, 156 de primera clase y 59 de se que haya lugar. gunda; apreciado todo en la cantidad de 181^880 rs.=Una hacien — Por providencia del Sr. Galindo, primer teniente de corregi da de olivar y tierras calmas, situada en el término de la villa dor de esta villa, se llama á los acreedores á los bienes de Don deHuebar,en los ruedos de aquel vecindario, dividida en seis Josef Jordá y Font, y Jordá hermano, en…</t>
  </si>
  <si>
    <t>…ir á No pueden juntarse varios accionistas para formar el núme dicho concurso. ro de 25 acciones, y tener un voto, sin embargo de concedérse «A virtud de acuerdo celebrado ante el Sr. Galindo, teniente les esta facultad por la Real cédula de erección del Banco, la primero de corregidor de esta villa, por los acreedores á la tes cual facultad se ha derogado por el capítulo 3.0 del reglamento tamentaría de D. Bernabé María Veladiez, se cita y emplaz…</t>
  </si>
  <si>
    <t>…landesa.............. 2 200000 _Se ha señalado el dia 30 del corriente á las ocho y media de Antillas inglesas.................................. 7340000 la mañana en la posada del Sr. Galindo, primer teniente corre Antillas holandesas y dinamarquesas. 829500 gidor de esta corte, para la celebración de junta de acreedores é interesados en la testamentaría de D- Gregorio Zorrilla, socio 11.2870000 que fue de la casa de comercio titulada Zorrilla y H…</t>
  </si>
  <si>
    <t>…ándolas á determinadas rezcan , por medio de procurador, á usar de su derecho en los personas, es imposible (lo digo, y lo repetiré millones de veces), autos que en el juzgado del Sr. Galindo, primer teniente corre es imposible la unión deseada por el Rey y por los que quieren gidor de esta dicha villa, y escribanía de Diaz de Antoñana si la felicidad de la España.” guen con aquellos los herederos de D. Gregorio Víale, sobre A Dios y al Rey se ha…</t>
  </si>
  <si>
    <t>…ursó qut de embarcarse con el expresado gobernador, sin embargo de -co •baya lugar. ■ 1V 7 7 nocer que sola la presencia y buen nombre de este personage lle- — Por providencia del Sr. Galindo, teniente primero de Corred .vaba muchas ventajas para remediarlo todo, aun cuando hubie gidor de esta villa, y escribanía de-Arite'ró Casado; á pedmieiftñ se lo que divulgaban. ¡ Y no es este recuerdo digno de conservar dé los comisionados en- la "sóciédad e…</t>
  </si>
  <si>
    <t>…lla Consejo de S. M. en el de Indias, para qite en el término de 30 de muchachos .en el: pasado verano, que tenian un reglamento dias acudan á usar de su derecho en el juzgado del Sr. Galindo, muy particular.para robar toda clase dé efectos, no solo dentro- primer teniente corregidor de estaJieróica villa, y escribanía del de la población y principalmente en la plaza del Mercado, sino número dé Díaz de Antoñana; apercibidos que de lo contrario, ta…</t>
  </si>
  <si>
    <t>Galjndo</t>
  </si>
  <si>
    <t>…y J. f ,! : plidos , para ¡qué dentro de nueve dias siguientes, que por último D. Joaquin Mendez, D. JoseLSaturnino Esteban, Juana Al- término se les'señala , comparezcan ante el Sr. Galjndo, teniente varez, María González, Antonio Monsalve y Doña Severiana corregidor de esta villa , por la escribanía de Raya, á usar de las Mora,' prófugo el primero.* y¡convicto reo"., del ..delito.de intelir acciones que- les competan; em inteligencia de que pas…</t>
  </si>
  <si>
    <t>Gallardo, Pedro</t>
  </si>
  <si>
    <t>Pedro Gallardo</t>
  </si>
  <si>
    <t>$24 Palma del Rio á D. Antonio Rentero y Villa: para la de Bor- CAMBIOS DEL DIA l8. jios á D. Pedro Gallardo tucena: para la de Colmenar de Oreja Lón&lt;!re«...................................................... ......... 38! i h á D. Antonio Fernandez Villanueva : para la de Tolo* y Mon Paris..................................................................... 16 1 á…</t>
  </si>
  <si>
    <t>Gallego, Caleopa</t>
  </si>
  <si>
    <t>Caleopa Gallego</t>
  </si>
  <si>
    <t>…da López 3 -rs. idem. Ana Giner y María Luisa de Maurin 1 rs. ídem. Teresa Sánchez y Gabriela Espeso 4 rs. idem. María Pares, Gregorio Soteie y Josef Alvarez 1 rs. idem. ANUNCIOS. Doña Caleopa Gallego 1880 rs. anuales. Mercurio de España: Febrero de 1825. Véndese á 10 rs. en Juana Antonia Aldabe, Josefa González, Rosa Corominas y Josefa Arrastia 2 rs. diarios. el despacho de Ja imprenta Real. Se suscribe en el mismo despa cho, yen las provincias en las adm…</t>
  </si>
  <si>
    <t>Gallo, Josef Justo de</t>
  </si>
  <si>
    <t>Josef Justo de Gallo</t>
  </si>
  <si>
    <t>…sada de haber dicho seria liberal hasta morir: vista 18 de Diciembre de.1816-3© rs. al hospital General de Madrid. esta causa en estado de sumaria se mandó sobreseer en ella , sir D. Josef Justo de Gallo para la Fior de Lis: exento en aten viéndole de castigo los cuatro meses de prisión que ha sufrido; ción á haber sido agraciado en 1814, antes que estuviesen esta amonestándola para que en adelante no dé ocasión con sus pala blecidas las asignaciones para usa…</t>
  </si>
  <si>
    <t>Galvan, Juan</t>
  </si>
  <si>
    <t>Juan Galvan</t>
  </si>
  <si>
    <t>…l garante mas seguro del orden público, de alcalde mayor de Ayamonte á D. Miguel Galvan y Larar y el signo mas visible de que no volverán á amanecer en nuestro para la de Huelva á D. Juan Galvan: para fa de Ronda á Dop horizonte los dias tumultuosos que tanto tiempo han atiigido á Josef Julián de Ortega: para la de Tobarra á D. Josef Antonio las naciones. Herrero y Zanon: para la de la villa del Prado á D. Leandro Rubin de Cclis: para la de Villafrcc…</t>
  </si>
  <si>
    <t>Galvez</t>
  </si>
  <si>
    <t>…posibles la suerte de sus amados vasallos, se Marcelo Hernández y descendientes, herederos de D. Juan , Don dignó, por Real orden de 15 de Junio del año próximo pasado, Pedro y el capitán Galvez, para que dentro de seis meses pri comisionar á D. Josef Martínez Torres, para que recibiendo de meros siguientes á esta fecjia comparezcan por sí ó por medio la Real sociedad económica de Cádiz parte de la cochinilla que de procurador á decir de su derecho y…</t>
  </si>
  <si>
    <t>Gálvez, Francisco</t>
  </si>
  <si>
    <t>Francisco Gálvez</t>
  </si>
  <si>
    <t>…en donde seha cultivado con esmere., ha lle 'de Salvapes, que está indicado ser pertenecientes á la vinculación gado á producir.para aquellos naturales la suma anual de mas de de D. Francisco Gálvez. Por despacho de i.° de Febrero de 1797 dos millones de pesos fuertes. se notificó en la Doctrina en Santiago d9 Chile á D. Marcelo Siendo este tin renglón tan esencial para los tintes, desde el Hernández,que se decía poseedor de dicha vinculación, y se fija…</t>
  </si>
  <si>
    <t>Galvez, Franéisco Fernandez</t>
  </si>
  <si>
    <t>Franéisco Fernandez Galvez</t>
  </si>
  <si>
    <t>…d dias á los=que puedan &lt;teparada dé Cbnsfantina á ¡D.¡Serafin¡Velazquez de la Parráé paira' n'er!derécho á-los bienes de que se'compone el: mayorázgodtituá* la de Doña ¡Mer.cía á D. Franéisco Fernandez Galvez:,para la- ladó de'Villora con-su términoy-pastos, labores, dehesa y&gt;de»í dé la Guardia "de Jaén á D.Erancisco Javier -Morales: ¡para la mas' fincas que actualmente disfruta el duque de Hijar , cómo,pa« de'Muía á D. Diego Ladrón:de Guevara, y.para la de Fuente…</t>
  </si>
  <si>
    <t>Galvez, Josef</t>
  </si>
  <si>
    <t>Josef Galvez</t>
  </si>
  <si>
    <t>…s D. Julián de la Hpz, sargento mayor. del punto de sus recursos, confiando en su presunción, que algu Los capitanes D. Bartolomé Gómez, D. Francisco Pérez, nas veces sale errada. D. Josef Galvez , y D. Diego Flore». „Este glorioso di» influirá mas en Europa, y verá el pueblo Los tenientes D. Francisco Navarro, D. Luis Martínez, y inglés que los Makintosk y demas radicales los engañan con no D. Manuel González. ticias abultadas y desfiguradas por quit…</t>
  </si>
  <si>
    <t>Galvez, Juan</t>
  </si>
  <si>
    <t>Juan Galvez</t>
  </si>
  <si>
    <t>…a el color mas bajo, no pue ron edictos convocando á los herederos y descendientes de Don den pasar sin ¿i las fábricas y las artes nacionales y extrangeras; Juan, D. Pedro, y del capitán D. Juan Galvez, primer llama por consiguiente producirá iguales ventajas á todos los que en la do á la vinculación,' para que acudiesen á usar de suderecho en península, y señaladamente a los habitantes de nuestras provin el asunto en d término que se les señaló. Siendo pas…</t>
  </si>
  <si>
    <t>Gamariscal, Antonio Josef</t>
  </si>
  <si>
    <t>Antonio Josef Gamariscal</t>
  </si>
  <si>
    <t>…eniente general que fue de esta villa, para que en el término de 30 dias acudan á D Josef Aymerich; y para inspector general de infantería al usar de su derecho en el juzgado- del Sr. D. Antonio Josef Gamariscal de campo D. Manuel Llaudcr. Tendreislo entendido, y lindo, del Consejo de S, M., primer teniente corregidor de esta dispondréis lo conveniente á su pronto cumplimiento. Villa, y escribanía del húmero de D. Bernardo Diez de Antoñana; apercibidos que de lo cont…</t>
  </si>
  <si>
    <t>Gamarra, Tadeo</t>
  </si>
  <si>
    <t>Tadeo Gamarra</t>
  </si>
  <si>
    <t>…sa. ¡Qué vasto cam Batallón de Chichas. Capitán D. Gregorio Michel, grado de po para la reflexión! pero limitémonos a una solamente. Bajo teniente coronel de infantería: tenientes D. Tadeo Gamarra, el Gobierno austríaco un solo suicidio era bastante paja entriste D. Cipriano Ribera y D. Francisco Ceballos, grado de capitán cer á nuestra ciudad, se hacia el objeto de todas las conversacio de idem: subtenientes D. Juan Bautista Barreda, D. Alberto nes, y…</t>
  </si>
  <si>
    <t>Gamez, Manuel de</t>
  </si>
  <si>
    <t>Manuel de Gamez</t>
  </si>
  <si>
    <t>…ara dos'Capellanías de nú Púr úna parte se oyen voces de \elatisúr», suspensión!, y ptit mero de la iglesia catedral de Guadix, vacahtes por promoción éfrá \coniinuad I ?...... de D. Manuel de Gamez y D. Josef Perez Chicó , á D. Antonio Mr. Humé dice que sé há hablado tantéen esta discusión sin Villar y D. Venancio Gutiérrez: parala ración déla santa iglesia deducir nada, que la materia iioestáaun ámtdio discutir.(¡Brdtp. primada de Toledo por muerte de D. Bernardo Alarcon, á…</t>
  </si>
  <si>
    <t>Gana, Vicente Sarrió y</t>
  </si>
  <si>
    <t>Vicente Sarrió y Gana</t>
  </si>
  <si>
    <t>…a Saota-Alian- bi dé1 la'villa de Monovar, á D. Josef Pascual de Luis y Mira; za no es mas que la aplicación del principio conservador de la y para la de la villa de Catarroja , á D. Vicente Sarrió y Gana, sociedad civil á la gran sociedad política. Tradúzcanse ai idioma político las disposiciones del código civil relativas á la trasmi Ayer mañana se celebró) en la ¡glesta de la Merced calzada de sión de la propiedad, y se verá en ellas el principio da la Sanc…</t>
  </si>
  <si>
    <t>Gandarias, Josef Antonio de</t>
  </si>
  <si>
    <t>Josef Antonio de Gandarias</t>
  </si>
  <si>
    <t>…gú en 13 Noviembre Antonio García, dego años,, natural de S. Julián de Sales, 1816 g9. rs. al hospital General. vecino de ésta plaza, de estado .soltero, y de ejercicio aguador, . D. Josef Antonio de Gandarias para id., pagó en 13 No acusado de haber herido á. un soldado francés: fue puesto en li viembre ,1816 rs. al hospital General. bertad, sobreseyéndose en el procedimiento por no resultar pro - El barón deTormoye para id., pagó en 11 de Enero de 18(g bado el de…</t>
  </si>
  <si>
    <t>Gandin</t>
  </si>
  <si>
    <t>…s las precauciones con tica europea. Uno de estos salió desafiado, de cuya resulta fue ducentes para desbaratar las tramas que se dirijan á trastornar el muerto de una estocada el coronel Gandin. El Virey ha tomado orden y á turbar la paz pública, vela también con igual solici medidas para impedir en lo sucesivo semejantes desórdenes, que tud en que, á pretexto de religión ó de exaltación religiosa, no no podrían tener otro resultado que la pérdida d…</t>
  </si>
  <si>
    <t>Ganíque-se, Miguel</t>
  </si>
  <si>
    <t>Miguel Ganíque-se</t>
  </si>
  <si>
    <t>…Agostoq Retrato del Rey D. Carlos tv, por Selmaj á q..—Un viacriicis, La -formada sobre la1 fijación de cuatro: pasquines sediciosos inventado: ppr D. Vicente López , grabado por D. Miguel Ganíque-se hallaron en la villa’de Monzon; y nó: habiendo:-resultado borino, á go.rrrDiez y ocho estampas iluminadas, que representan reo alguno., se sobreseyó'en- ella; Aprobada en 10 de Setiembre. • los gritos -de -Madrid, en 54.r=Las mismas sin iluminar, á gó.¿ La de…</t>
  </si>
  <si>
    <t>Gantarac, Josef</t>
  </si>
  <si>
    <t>Josef Gantarac</t>
  </si>
  <si>
    <t>…dogmática,sino porque creemos hablar desapasió- das por el enemigo, me apresuro á informaros que el general én «nadamente. Esto no obstante dentro de alguncis días volvereis gefe D. Josef Gantarac ha vuelto i las posiciones que ocupaba el „á vuestra antigua cantinela.** dia antes, adonde está esperando al Virey y a! general Valdés ,;si ya no se han reunido, pues que habían salido el 5 del corriente NOTICIAS DE ESPAÑA. de ía capital del Cuzco. Os encarg…</t>
  </si>
  <si>
    <t>Gar, Alejo</t>
  </si>
  <si>
    <t>Alejo Gar</t>
  </si>
  <si>
    <t>…de las cos tes D. Francisco González, D. Antonio Maceira y D. Pedro tas de Californias y mar de Cortés, próxima á publicarse; mani Aguirre, grado de capitán de idem: subtenientes D. Alejo Gar festándose muy satisfechos de los trabajos de un establecimiento cía , D. Juan de Dios Silva yD. Francisco de Santa Flores, gra que dando á las navegaciones seguridad y presteza , aumenta las do de teniente de idem: sargentos primeros D. Josef Herrera y utili…</t>
  </si>
  <si>
    <t>Garcés, Francisco</t>
  </si>
  <si>
    <t>Francisco Garcés</t>
  </si>
  <si>
    <t>…n. Mas todo será inútil si los azocueros y rescatado Cuzco á D. Josef de Elizalde: para la de la aduana de Puno á res no se prestan con una decidida confianza á presentar en ellas D. Francisco Garcés: para la plaza de segundo vista de la adua sus pastas para la amonedación , bajo la seguridad de que sus va na de Lima á D. Ignacio González: para la plaza de contador lores les serán reintegrados (sean cuales fueren las urgencias del erario) religiosamente,…</t>
  </si>
  <si>
    <t>García, Alonso Rus</t>
  </si>
  <si>
    <t>Alonso Rus García</t>
  </si>
  <si>
    <t>…l es el ejemplo. Guan tiene lo mas útil y necesario que deben saber los que se dedican do Jos blancos lleguen á convencer á losnegros, que creen since á ella, tercera edición; por D. Alonso Rus García: cuatro to ramente, y practiquen lo que enseñan: cuando su conducta les mos en 8.° Se hallará á 36 rs. en rústica y 44 en pasta en la li haga ver el influjo de los principios del cristianismo en ellos mis brería de Cuesta. mos; entonces , y solo entonces podr…</t>
  </si>
  <si>
    <t>García, Antonio</t>
  </si>
  <si>
    <t>Antonio García</t>
  </si>
  <si>
    <t>…contenían ambas casas no que el 13 del mismo había entrado en aquel puerto el cachema- pudieron SS. MM. y AA. pasar á la del grabado y máquinas, rin nuestra Señora del Carmen, su capitán D. Antonio García porque la conclusión de la tarde no prestaba la luz necesaria , ni Santa Marina, procedente de Sta. Cruz de Tenerife, quien ha tampoco pata ver todo lo que contiene dicho departamento; declarado que el 15 de Diciembre anterior entre 10 y 11 de la dignándose S…</t>
  </si>
  <si>
    <t>…puestos de granaijerós de , Martínez: el de ten¡erlteí veteranos á los sargentos primeros Don á'cabalto-, lanceros y .cazadores, se presentaron en la santa Igle Leandro,Martinez,y D. Antonio García; y de subtenientes á los sia catedral , doñee después de oida la misa que celebró «¡.señor cádétes’D/ Agustín Molina, D. Juan Fernandez Trebejo y sar Gobernador del obispado , y el discurso que pronunció el cape gentos segundos Francisco Olivas y Antonio Bárr…</t>
  </si>
  <si>
    <t>García, Antonio Alonso</t>
  </si>
  <si>
    <t>Antonio Alonso García</t>
  </si>
  <si>
    <t>…la iglesia catedral de Coria, por muerte de D. Juan —. La guata de Bamberg de 6 de Octubre contiene la siguiente Hernández Chaves, D. Jqan Ramos Aparicio, y promoción de noticia. D. Antonio Alonso García, D. Juan García y D. Carlos Ma Los judíos de Bamberg, en la Polonia austríaca, han inven ría Ponce, á ¡raciones de la misma, á D. Cipriano Medrana de tado, de poco tiempo á esta parte, un expediente para no pagar Medrano, D. Gabriel Perez, D. Francisco Antoni…</t>
  </si>
  <si>
    <t>García, Donato</t>
  </si>
  <si>
    <t>Donato García</t>
  </si>
  <si>
    <t>…nonadamiento á los terremotos que ha á las lecciones de -Mineralogía, en el Real gabinete de Historia padecido, que á las conmociones políticas. El espíritu público de natural, el catedrático D. Donato García , quien las continuará Ios-habitantes de Sta. Fe de Bogotá ha sido siempre contrario á á la misma hora todos los lunes, miércoles y viernes que no sean los regeneradores. festivos. Buenos-Aires es ahora un país miserable, y no presenta nín-. CAMBIOS DEL OIA 2…</t>
  </si>
  <si>
    <t>García, Eermin</t>
  </si>
  <si>
    <t>Eermin García</t>
  </si>
  <si>
    <t>…s que la revolución hizo á la prosperidad públi Sierra y D. Manuel Sañudo, tenientes efectivos de idem: subte ca; reina en todo el mejor orden, y se disfruta de la mas com nientes D. Eermin García, D. Manuel Peñaranda y D. Vicente pleta tranquilidad. Ugarteche, grado de teniente de Ídem: sargento primero D. JoA pesar de los esfuerzos del espíritu revolucionario para ver sef María Brienvalle ,"subteniente efectivo de idem : sargento pri si podia resarci…</t>
  </si>
  <si>
    <t>García, Elias</t>
  </si>
  <si>
    <t>Elias García</t>
  </si>
  <si>
    <t>…ora de Monserrat, sepulcro antiguo de los monges. Regimiento infantería Imperial Alejandro, segundo Batallón. La asistencia de las autoridades, comunidades religiosas, ca Teniente D. Elias García, grado de capitán, de infantería con la bildos eclesiásticos, y de los Sres. oficiales de infantería y caba antigüedad de 16 de Febrero de 1823. (Jir continuard.j llería Realistas hizo esta función una de las mas solemnes en Burgos ; y las bien disciplinadas…</t>
  </si>
  <si>
    <t>García, Ignacio Trucho</t>
  </si>
  <si>
    <t>Ignacio Trucho García</t>
  </si>
  <si>
    <t>…en 38 dias, consignada á su dueño D. Joa colegial de Talavera, en el arzobispado de Toledo, vacantes por quín de Trueba, del comercio de esta plaza. Dice dicho capitán, muerte de D. Ignacio Trucho García, y D. Josef Velarde, y que en aquel puerto se gozaba de la mas completa tranquilidad. promoción de D. Josef Hernández, R. Josef Juanes y D; Do Que habiendo salido de Puerto Cabello una expedición de varios mingo Sánchez Gijon, á D. Josef Ramón Romeral, D. Ven…</t>
  </si>
  <si>
    <t>García, Joscf-</t>
  </si>
  <si>
    <t>Joscf- García</t>
  </si>
  <si>
    <t>…do en una Guerra; D. Francisco Javier Castaños; Marques de Villa verde; extensión, mas o menos de ¡00 ro llas, liemos perdido i co acres Alarqucc de 1 i Reunión;-Conde de VenaLto; D. Joscf- García de bosques en Ripley, y tres ciudades vecinas; Ejeter casi dest*</t>
  </si>
  <si>
    <t>García, Josef</t>
  </si>
  <si>
    <t>Josef García</t>
  </si>
  <si>
    <t>…eparación; és preciso sentar de una vez que la propie 26 de Agosto, y fue aprobada ia sentencia el 9 de Setiembre. dad es inviolable: el clero ha sufrido mucho; pero el clero siem D. Josef García , de Sevilla , acusado de haber proferido ex pre resignado sabe callar: ¡dónde están pues sus quejas? Su pia presiones subversivas, fue sentenciado á dos años de presidio cor dosa , su admirable decisión desmienten las mentirosas imputa reccional el 19 de Ago…</t>
  </si>
  <si>
    <t>García, Jósef</t>
  </si>
  <si>
    <t>Jósef García</t>
  </si>
  <si>
    <t>…o mi Real ánimo el dulce consuelo de ver ya los buenos rebrar i sus consejeros de Estado D. Antonio Gómez Calderón y«ultados de mi perseverancia, y el progreso de las mejoras adop D. Jósef García de la Torre; al primero como presidente de ella, tadas, cuya continuación y mi constante solicitud por el bien y ai consejero honorario de Estado D. Diego.de la Cuadra comode mis pueblos me inspiran las mas fundadas esperanzas de que secretario con voto en la…</t>
  </si>
  <si>
    <t>García, Josef Andrés</t>
  </si>
  <si>
    <t>Josef Andrés García</t>
  </si>
  <si>
    <t>General de infantería del ejército ¡del Roscllon, en cuyo desempe D. Josef Andrés García y compañía, del comercio de San ño mereció la aceptación pública y un distinguido aprecio del tiago de Galicia, avisan á los herederos de los individuos que se dignísimo General en gefe t&gt;. Antonio Ricardos, asi como de expresan á continuación , para que conc…</t>
  </si>
  <si>
    <t>García, Juan</t>
  </si>
  <si>
    <t>Juan García</t>
  </si>
  <si>
    <t>…ria, por muerte de D. Juan —. La guata de Bamberg de 6 de Octubre contiene la siguiente Hernández Chaves, D. Jqan Ramos Aparicio, y promoción de noticia. D. Antonio Alonso García, D. Juan García y D. Carlos Ma Los judíos de Bamberg, en la Polonia austríaca, han inven ría Ponce, á ¡raciones de la misma, á D. Cipriano Medrana de tado, de poco tiempo á esta parte, un expediente para no pagar Medrano, D. Gabriel Perez, D. Francisco Antonio Prieto, Don el porte de sus carta…</t>
  </si>
  <si>
    <t>García, Leonardo</t>
  </si>
  <si>
    <t>Leonardo García</t>
  </si>
  <si>
    <t>…23 de Octubre de 1824 se remitió por la casa Batallón de guias del General. Sargentos primeros D¿ Miguel de los Sres. Miqueletorena hermanos, del comercio de esta corte, Trapote y D. Leonardo García , grado de subteniente. al:Sr. D. Ignacio-Rian, deFde Cádiz, un paquete devales de 100 Batallón de Arequipa. Capitán graduado de teniente coronel pesos no consolidados, de los que se han extraviado diez bajo D. Isidro Alaya, comandante con destino de primer a…</t>
  </si>
  <si>
    <t>García, Luis</t>
  </si>
  <si>
    <t>Luis García</t>
  </si>
  <si>
    <t>…Málaga expedicionario. Grado sobreseyéndose en el procedimiento por no poderse probar el de teniente coronel al capitán D. Juan Muñoz: id. de espitan al delito. (Se continuará■) * teniente D. Luis García: el de teniente al subteniente D. Josef VARIEDADES. Fernandez Velasco, y el de subteniente al cadete D. Tomas Luis García y al sargento i.° Fernando Delgado. Mr. Labarraque, farmacéutico de Paris, á invitación de la ' En el batallan ligero expedicionario de T…</t>
  </si>
  <si>
    <t>García, Manuel</t>
  </si>
  <si>
    <t>Manuel García</t>
  </si>
  <si>
    <t>….... ............... 1 á 1 Jporroo pérd. do: para el arcedianato titular de.Cádiz , por muerte de D&lt; Ma Sevilla............................... i4 idem. nuel Valentín de Nicolás, á D. Manuel García &lt;Valdeavellano: Valencia............................ 4 á ¿ ídem. para una ración de Ja santa iglesia metropolitana de. Santiago, Barcelona á rs. vn........... 00 vacante por muerte de D. Francisco Javier Berrueta, á D. Bar Idem á pesos fuertes...... 4 idem.to…</t>
  </si>
  <si>
    <t>García, Mariano Robledo</t>
  </si>
  <si>
    <t>Mariano Robledo García</t>
  </si>
  <si>
    <t>…ndario pasa de i£) vecinos, se halla vacante; su "do en la calle de Relatores, núm. 7, cuarto segundo, del intendente tación es de 200 ducados anuales, percibiendo igualmente cada D. Mariano Robledo García, como igualmente otras Reales mes de los chicos de leer un real, dos de los que escriben y tres disposiciones, dirigidas al mayor fomento, prosperidad y buen de los que cuentan. y un cuarto, dos y tres respectivamente ca orden de dicha nueva población. da sáb…</t>
  </si>
  <si>
    <t>García, Martin</t>
  </si>
  <si>
    <t>Martin García</t>
  </si>
  <si>
    <t>…...... D. Francisco Rey Romero. Sevilla........................... . i 4 1 idem. En Santander.... D. Inocencio de Ala. Valencia........................ * idem. En Bilbao.......... D. Martin García. Barcelona á rs. vn............ 00 En Pamplona... D. Paulino Lonjas. Idem 4 pesos fuertes........ * beneficio. En Burgos........ D. Ramón de Villanueva. Vales comunes Setiembre. 14! valor. En Borcelana.... D. JuanFranciscoPiterreryD.TomasGaspar. No consolidad…</t>
  </si>
  <si>
    <t>García, Sebastian</t>
  </si>
  <si>
    <t>Sebastian García</t>
  </si>
  <si>
    <t>…inundan; pero los sabios hallarán un gran número de planos re de infantería! segundo ayudante 13. Vicente García, idem: sub lativos á las operaciones de los ingenieros. tenientes D. Sebastian García, ,D. Marcelino Ponta yD. Juan Para ocuparnos solamente de la parte agradable que presenta Nepomuceno Vargas, grado de teniente de idem: sargentos pri esta obra, haremos observar á nuestros lectores que ese terreno, meros D. Josef Sevillano, 13. Josef Casas, D…</t>
  </si>
  <si>
    <t>García, Sebastian Jacinto</t>
  </si>
  <si>
    <t>Sebastian Jacinto García</t>
  </si>
  <si>
    <t>…neutrales. (Núm. pi.) Eufrasio Gamcz y D. Francisco Periche; de Cabrera á ración y 'Otra para reprimir el contrabando por medio de los inten canongía de esta;1 iglesia catedral, á D. Sebastian Jacinto García dentes de policía, alcaldes &amp;c. (Id.) y D. Josef Valenzuela y Moya: para úna canongía de*la iglesia , CAMBIOS DHL DIA I.° catedral de Órense, por promoción de D. Francisco Ortiz de Urbina á otra de lá de Orihuela, á D. Domingo Francisco Ló Londres............…</t>
  </si>
  <si>
    <t>García, Teodora</t>
  </si>
  <si>
    <t>Teodora García</t>
  </si>
  <si>
    <t>…iloa y Celedonia Gutao 2 rs. idem. Ignacio Alcicegui y Manuela de Arregui 3 rs. ídem. NECROLOGIA. María Pou 2 rs. ídem. El día 17 del mes anterior falleció en esta corte á la edad Doña Teodora García 2300 rs. anuales. de 88 años, 8 meses y 10 dias el Excmo. Sr. D. Pedro MendiDoña Josefa Fuster 6600 rs. idem. mieta y Muzquiz, Capitán general de los Reales ejércitos, Con D. Josef Tencsa 40 rs. mensuales. sejero de Estado, gran cruz de la Real y distinguida…</t>
  </si>
  <si>
    <t>García, Tomas Luis</t>
  </si>
  <si>
    <t>Tomas Luis García</t>
  </si>
  <si>
    <t>…an Muñoz: id. de espitan al delito. (Se continuará■) * teniente D. Luis García: el de teniente al subteniente D. Josef VARIEDADES. Fernandez Velasco, y el de subteniente al cadete D. Tomas Luis García y al sargento i.° Fernando Delgado. Mr. Labarraque, farmacéutico de Paris, á invitación de la ' En el batallan ligero expedicionario de Tarragona. Grado de sociedad de fomento de la industria nacional, publicó en Octubre teniente coronel al capitán D. Josef M…</t>
  </si>
  <si>
    <t>García, Valentín</t>
  </si>
  <si>
    <t>Valentín García</t>
  </si>
  <si>
    <t>…os, á los ingeniero» y á todo» los que se de tán efectivo de infantería: teniente graduado de capitán de in dican á la hidrografía y á la geometría aplicada á la economía fantería D. Valentín García, idem:.subteniente de artillería pííblica; la otra parte menos difícil contiene particularidades muy D. Fernanda Caymo,-grado de teniente de infantería: sargentos interesantes para todos aquellos que tienen alguna instrucción. primeros D. Josef Bayeto y D. Ma…</t>
  </si>
  <si>
    <t>García, Vicente</t>
  </si>
  <si>
    <t>Vicente García</t>
  </si>
  <si>
    <t>…tá delineando para el primer tomo de la co dina , grado de teniente de idem; sargentos primeros D. Antonio lección de viages , donde están marcadas las derrotas y descubri Lucero, D. Vicente García y D. Tomas Mendoza; cadete Don mientos del almirante D. Cristóbal Colon. Y en otra sala el te Josef Mangudo, grado de alférez de idem. niente de fragata y primer piloto D. Andrés Baleato presentó el Compañía de Zapadores. Teniente D. Rafael Montero, gra piano de la ria de Guaya…</t>
  </si>
  <si>
    <t>García-, Josef</t>
  </si>
  <si>
    <t>Josef García-</t>
  </si>
  <si>
    <t>…m. . , mayor de la.iglesia magistral él.Df. D. Josef Gátcía Sánchez; ... i ;D. Josef Simoa, ídem de ídem ídem. ■ de cuya mano1 recibieron lós doctores no presbíteros, y mas de ' ’ D. Josef García-, Ídem de idem ídem. 320 jóvenes la sagrada Eucaristía’¿¿ó'tal devoción que edificó a D. Felipe Betéranó, ídem de idém.ídem. : cuántos presenciaron este acto religioso. Nadie lo vio sin con-' D. Josef Gómez, idem de ídem ideni. ' moverse, y ninguno oye hablar…</t>
  </si>
  <si>
    <t>GarcíaMonge, Lorenzo</t>
  </si>
  <si>
    <t>Lorenzo GarcíaMonge</t>
  </si>
  <si>
    <t>…mo v. del Antiguo Testamento, anticipando el precio del vr, PamplonaD. Francisco Rivet. ' que es el último, y se está ya imprimiendo. Para evitar el que Plasenria..í..:¿.......... D. Lorenzo GarcíaMonge. queden ejemplares incompletos, se avisa á los suscriptores'que Salamanca................ D. Antonio Nuñcz Escarpizo. aun deben recoger alguno de lps tomos ya impresos, que el últi Santander................... Sres. Vial, hijos-y compañía.*: mo solamente se e…</t>
  </si>
  <si>
    <t>Garfias, Antonio</t>
  </si>
  <si>
    <t>Antonio Garfias</t>
  </si>
  <si>
    <t>…, virey Laserna y oficiales realisr Reino, á D. Antonio Zubiaga; y en atención á los servicios y tas del Perú, fueron seguidos de abrazos de eterna unión, y Val- circíñstancias de D. Antonio Garfias, D. Ramón dei Valle des se retiró, según nos dicen, de Jujui, con refexncia á carta González y D. Ramón de la Sierra Madrazo, se ha servido tam de Suipacha.” bién conferirles al primero la dirección de tabacos y demás ren Idem de Costa-firme. tas unida&lt;¡ del…</t>
  </si>
  <si>
    <t>Gargollo, Luis</t>
  </si>
  <si>
    <t>Luis Gargollo</t>
  </si>
  <si>
    <t>…su fidelidad y adhesión á mi Real Persona , por su ejército: D. Josef Juana Pinilla, Contador general de Valores: ilustración , talentos y conocimientos prácticos en las diversas Don Luis Gargollo, del comercio de Cádiz: D. Andrés Caba carreras y profesiones. En consecuencia, y en virtud de lo quemé llero, del comercio de Madrid: D. Agustín Perales, Intendente propusieron en 16 de Agosto último mis Secretarios del Despa de Marina, secretario, sin voto.…</t>
  </si>
  <si>
    <t>Gario, Vicente</t>
  </si>
  <si>
    <t>Vicente Gario</t>
  </si>
  <si>
    <t>…tra que porque estábamos seguros de que Imperial. Capitán graduarlo de teniente coronel, segundo ,,librarían al pueblo de ía península de este peso detestable. Por ayudante adicto D. Vicente Gario, comandante de infantería, „la misma razón sostenemos hoy la independencia de la Améri- primer ayudante. „ca del Sud, y felizmente se cumplen nuestras esperanzas en esta Artillería. Idem idem, D. Mienel Araos, ídem. ,,parte del mundo.” Bu rgos. Capitán segund…</t>
  </si>
  <si>
    <t>Garito, Matías</t>
  </si>
  <si>
    <t>Matías Garito</t>
  </si>
  <si>
    <t>…a la suscripción eji el almacén de música de la carrera obispado de Tarazona, por fallecimiento de D. Josef Brun, á de S. Gerónimo, en donde se hallan dé venta todas las canciones D. Matías Garito: para cinco capellanías dé coro de la iglesia publicadas en los trimestres anteriores, á 6'rsi cada una , y un catedral dé Santo Domingo de la Calzada, por muerte de Don crecido número de piezas de música vocal é instrumental, im Pedro Velasco, de D. Benito A…</t>
  </si>
  <si>
    <t>Garrido, Benito Arta.ejo y</t>
  </si>
  <si>
    <t>Benito Arta.ejo y Garrido</t>
  </si>
  <si>
    <t>…ñas, y advirtió que la boca tiene una forma muy regular, costumbre, y subiendo á uno elevado y preparado al intento semejante a una media tinaja con sus paredes bien formadas: que D. Benito Arta.ejo y Garrido dió las gracias á nombre desús el humo arrastra consigo bastante cantidad de agua , la cual por cumpa ■'evos, recitando unas octavas; lo mismo practicó á nom su peso vuelve á caer dentro del eré tereque á la espalda en solas bre de las moas Dora .María Asunci…</t>
  </si>
  <si>
    <t>Garrido, Josef Nuñez</t>
  </si>
  <si>
    <t>Josef Nuñez Garrido</t>
  </si>
  <si>
    <t>…e solo rompió una larga estacada; pero en la otra ha roto oidores de la Real audiencia de Aragón á D. Josef Lasauca, y todos los diques, ó ha pasado por cima de ellos, de modo que D. Josef Nuñez Garrido , que lo eran de la de Galicia, y á Don las aguas han podido penetra* en el territorio y cubrir una exten Ignacio Otal Martínez de Villela, alcalde del crimen mas anti sión grande de él, llevando la desolación hasta la provincia de guo de la propia audiencia…</t>
  </si>
  <si>
    <t>Garrido, Juan Gerónimo de</t>
  </si>
  <si>
    <t>Juan Gerónimo de Garrido</t>
  </si>
  <si>
    <t>…f Miguel Martínez y Tecles: para la Idem á pesos fuertes......... i a 4 beneficio. de Altea á D. Juan bautista Llorcns; y para la de Mogente á Vales comunes Setiembre. 14J valor. -D. Juan Gerónimo de Garrido. No consolidados............... 13 á 14 idem. En atención á los méritos y servicios de los coroneles D. Ig Consolidados..................... 28 á 29I idem. nacio Simo y D. Antonio Ronda, se ha servido S. M. nombrar Intereses de vales.............. 4^4¿ idem.…</t>
  </si>
  <si>
    <t>Garridoy, Josef Nuñez</t>
  </si>
  <si>
    <t>Josef Nuñez Garridoy</t>
  </si>
  <si>
    <t>…rtante salud. mación no le perjudique en su buen nombre y reputación: dé sele copia tkc.” -••El Rey se ha servido mandar que permanezca en la áudien-éiade Galida-'el oidor de ella D. Josef Nuñez Garridoy electo ~ i'1 ANUNCIOS. ' ;rr :r! para otra plaza de oidor de la de Aragón. ■ . ’ &gt;■., '-Li .1 ■ :................................. , .7 •' Asimisnío’, y-á'consulta'de la Cámara, se ha servido nomBr vir- S. - M. i D. Josef Barragan y Carballar para la fiscalía…</t>
  </si>
  <si>
    <t>Gascoine</t>
  </si>
  <si>
    <t>…os. Esta regla se extenderá á todos aquellos para deliberar acerca del bilí de la emancipación de los católico:;. sargentos, cabos y soldados que antes de concluir el número de El general Gascoine dice que está ya tan apurada la materia años prefijados fueren trasferidos de la guardia ó del ejército por lo que toca á la emancipación, que duda si podrá añadirá á los batallones de guarnición ó á los cuarteles de inválidos, mas ¿ lo que se lleva ventilado…</t>
  </si>
  <si>
    <t>Gascón, Miguel</t>
  </si>
  <si>
    <t>Miguel Gascón</t>
  </si>
  <si>
    <t>…o la acusación, el 23 Intereses de vales.......... .. 4i á 4*. de Setiembre, y se aprobó la sentencia el 9 de Octubre. Bilbao....................;.............. i por 100 pérdida. D. Miguel Gascón, de Jerez de la Frontera, por haber pro Zaragoza.............................. iáii ídem. ferido expresiones subversivas, fue absuclto en consideración á los servicios que prestó durante la revolución el 28 de Setiem bre , y aprobada la sentencia el 9 de Octu…</t>
  </si>
  <si>
    <t>Gascúe.y</t>
  </si>
  <si>
    <t>…ica D. Manuel Martínez, Obispo electo de Málaga, hán contraído - na de Isabel la Católica á los tenientes coroneles D. Joaquín un mérito particular, formando de Real orden el plan general Gascúe.y D. Andrés Costa: idem á los de igual clase graduados de estudios y arreglo de universidades y el de las escuelas de la D. Josef María Callejás y D. Francisco Palmes: Ídem al capitán tinidad y primeras letras del reino, en los cuales han dado nue graduado D. Juan Uribe y al s…</t>
  </si>
  <si>
    <t>Gaseo, Joaquin Tercero</t>
  </si>
  <si>
    <t>Joaquin Tercero Gaseo</t>
  </si>
  <si>
    <t>…de publicar .las generosas acciones que distinguen Fernandez del Pino: para el corregimiento de letras de Almonte la virtud; sobre todo si en ello se interesa el agradecimiento. á D. Joaquin Tercero Gaseo: para el de la Puebla de Sanabria El noble heroismo con que los padres de la Merced calzada á D. Manuel Martin Bayon: para la vara de alcalde mayor de de Lima salvaron la vida á unos 800 ó id europeos, es un hecho Cartagena á D. Andrés Torrente de Villena: pa…</t>
  </si>
  <si>
    <t>Gaseo, Jósef Pascual Bercher y</t>
  </si>
  <si>
    <t>Jósef Pascual Bercher y Gaseo</t>
  </si>
  <si>
    <t>…Talarn, en Ca Génova............................. oo taluña, de nueva.creación, á D. Manuel Valonga y Zaidin: para Cádiz.................................. o i daño. la de Alcora á D. Jósef Pascual Bercher y Gaseo: para la de Sevilla................................ | á i ídem. Turis á D. Carlos Martínez ,de Visiedo: para la de Guadalet y Valencia............................ i ídem. su Valle á D. Francisco Perez: para la de las villas de Onil, Barcelona á rs. vn........…</t>
  </si>
  <si>
    <t>Gassico</t>
  </si>
  <si>
    <t>…de caridad cristiana sube hasta los tiempos m apostólicos, y cuenta entre sus fundadores y modelos á los vic NOTICIAS EXTRANGERAS. toriosos gene ral es el-senador -Prudencio, y el cónsul Gassico, los críale» fundaron el primer hospicio para los cristianos extranTURQUIA. geros que venian 4 orar;sobre el sepulcro,dé'S.iPedro y S. Pablo. Constardino fia 12 de .Diciembre, Aunque incorporado ya el Príncipe en esta cofradía , la cual Se ha hablado mucho de…</t>
  </si>
  <si>
    <t>Gassol, Pedro</t>
  </si>
  <si>
    <t>Pedro Gassol</t>
  </si>
  <si>
    <t>…a catedral de Vich, á D. Narciso Puig.de la BellaCAMBIOS BEL BIA 20. Casa; y para un beneficio de la iglesia catedral de Lérida, vacan te por fallecimiento de D. Manuel Blavia , á D. Pedro Gassol. Londres............................. 37*Asimismo se ha servido S. M. nombrar á consulta de dicho París................................... Msupremo tribunal para una plaza de alcalde del crimen de la Amsterdatn........................ oo Real audiencia de Ara…</t>
  </si>
  <si>
    <t>Gastan, Ramón</t>
  </si>
  <si>
    <t>Ramón Gastan</t>
  </si>
  <si>
    <t>…las pastas, abrazando todos los cargos y bastro, en la que se sentenció al comandante' de voluntarios datas del giro, cuyo libro sea equivalente al general de las ofici Realistas D. Ramón Gastan se le separase del mando, y que nas de Hacienda. fuese despedido de dicho cuerpo Agustín Guillen por su calidad 5.0 Cuando haya competente cantidad dé plata, se regularán de pregonero. Aprobada en 23 de Noviembre. las barras que hayan de fundirse al respecto…</t>
  </si>
  <si>
    <t>Gastelú, Pedro</t>
  </si>
  <si>
    <t>Pedro Gastelú</t>
  </si>
  <si>
    <t>…Sr. D. Fernando vn, tuvieron lu campo de sus Reales ejércitos, en atención á sus servicios, ai gar en los dias 2p y go de Mayo, dias grandes para Francia y brigadier de infantería D. Pedro Gastelú. España. Ninguna fiesta pública ofrece á un. pueblo moderado y amante del Rey, que le gobierna con leyes justas, tantos moti Igualmente se ha dignado S. M. elegir á D. Fr. Fernan vos de Ínteres y alegría como las que deben celebrarse por algu do Gitio , obisp…</t>
  </si>
  <si>
    <t>Gaucháis</t>
  </si>
  <si>
    <t>…n tan respetados como los de sus religión y al Rey , siguiéndose un pasco militar por todas las ca enemigos. lles principales, colocándose después la insignia en las casas con _El coronel Gaucháis, condenado á muerte en el tribunal de sistoriales. Por la tarde hubo corridas de novillos, y por la no Poitiers por haber sido cómplice en 182 a con el general Ber- che st encendieron las barricas según costumbre en las principa ton, apeló de esta sentencia,…</t>
  </si>
  <si>
    <t>Gaündo</t>
  </si>
  <si>
    <t>…er; habiéndose señalado para su remate el miérco les 1.7,iíel córriente y hora de jas doce en dicha,.oficina. Nuevo telescopio dé Fraunltofe^. ! * ! * En(yirtpd, de provided^á del Sr. Gaündo, teniente corregi En el último paquebote de, la corres ppndejy ¡a.■astronómifa /del dor de esta villa, se cita y emplaza nuevamente, por último térbarón de Zach» *e lee la. descripción de un gran telescopio .acro-r. m¡no de , is .dias á D. Apt,onio Maríinez,…</t>
  </si>
  <si>
    <t>Gavilanes, Manuel</t>
  </si>
  <si>
    <t>Manuel Gavilanes</t>
  </si>
  <si>
    <t>…ainosa isla Oea, qu« subteniente D. Celestino Duarte, grado de teniente de idem: sar abandonada por el mar está unida al continente, se ha trasfor gentos primeros D. Josef Hortas, D. Manuel Gavilanes y Don mado en el monte Circeo ó Circelo, y forma los límites meri Josef María Flores, grado de subteniente de idem. dionales de dichas lagunas. Por el suelo pontino es por donde Batallón de infantería ligera de Gerona. Coronel graduado pasó Horacio en aquel viage,…</t>
  </si>
  <si>
    <t>Gayo, Josef del</t>
  </si>
  <si>
    <t>Josef del Gayo</t>
  </si>
  <si>
    <t>…terinos. (Gaceta núm. 1.) licencias pan usar de cruces ó condecoraciones extrangeras, y son Real decreto sobre presidencia en el Consejo de Ministros. Je* siguientes: (Núm. 3.) ' D. Josef del Gayo para usar la Flor de lis: por haber satis- Real orden sobre que por ahora se admitan sin derechos las Jmfcbo gS&gt; rs. ai hospital General en 53 de Abril de 18ib (única prendas de vestuario para las milicias. (Idem.) asignacion que entonces habla.) Otra sobre l…</t>
  </si>
  <si>
    <t>…fue concedida en 1818: pagó 'Marzo dé'1817’39 rs. al hospital General. en s del corriente 3500 rs., por la misma razón. D. Josef Manuel Escovedo para ¡dan: pagó) en 24'de Agosto ' D. Josef del Gayo para usar la Espuela de Oró, que le fue de 1816 3$) rs. al hospital GeneraL concedida en 1829 : ha pagado «n 29 de Enero último 3500 rs D. josef María Fernandez de la Maza para ídem: pagó) en 6 por la misma razón; de Noviembre de i8ip 3© rs. al hospital Gener…</t>
  </si>
  <si>
    <t>Gayoso, Josef María</t>
  </si>
  <si>
    <t>Josef María Gayoso</t>
  </si>
  <si>
    <t>…endencia.Jaén............................. D.. Jacinto Cañada Rojo. León............................... D. Fermín Jiménez del Barrio. ANUNCIOS. Lugo............................... D. Josef María Gayoso. La Sagrada Biblia nuevamente traducida de la Vulgata lati Málaga...................... En la Subdelegacion de Rentas.: na al español, aclarado el sentido de algunos lugares con la luz Mahon........................... Doña Catalina Germán y Hugaldé, que dan l…</t>
  </si>
  <si>
    <t>Gayrard, Vicente Ga</t>
  </si>
  <si>
    <t>Vicente Ga Gayrard</t>
  </si>
  <si>
    <t>…ndo, una dante general, D. Gaspar Claver, grado de coronel de infante inscripción. La perfección y gracia de este-trabajo se deben á Mr. ría: comandante segundo; ayudante general, D. Vicente Ga Gayrard, uno délos grabadores mas hábiks, y autor de muchas rio , teniente coronel mayor: teniente graduado de, capitán Don obras hermosas de este género. Mariano Herreros, capitán efectivo de infantería. Regimiento infantería Real Infante D. Cáelos, primer batallón.…</t>
  </si>
  <si>
    <t>Ge</t>
  </si>
  <si>
    <t>…grado y sueldo de capitán D. Josef Manuel Sánchez , espi la antigua iglesia del colegio de la Trinidad un catedrático de fi tan efectivo de ídem: tenientes D. Santos de las Heras, D. Ge losofa con los estudiantes de esta ciencia que no cupieron en la naro Marcos y D. Narciso Guerra, grado de capitán de ídem: de la universidad. La modestia y devoción de los concurrentes subtenientes D. Clemente Suarez y D. Juan Balta, grado de te fue la misma…</t>
  </si>
  <si>
    <t>General</t>
  </si>
  <si>
    <t>…icios, .fue sentenciada su causa mo en Ja Real iglesia de S. Isidro, colegio imperial de.PP, jesuí el 9 de Julio, y aprobada el 3 de Agosto. tas de esta corte, de orden del Excmo. Sr. General en gefe del D. Josef de Codes y otros voluntarios Realistas del Haraal, ejército aliado, pronunció en idioma francés el Dr. D. Antonio acusados de promovedores de alborotos, fueron absueltos por la Casoii, capellán de honor, y predicador del Rey nuestro Señor…</t>
  </si>
  <si>
    <t>…la natural declinación inherente ál Bois le Comre, encargado de negocios de Francia cerca de S. Mi hombre, el depósito que habían recibido , sin esfuerzo y sin algún Católica.rrEl teniente General ha mandado publicar las disposi estudio, que también se altera con el tiempo. Algunas veces que ciones siguientes: El comandante de las tropas francesas en Irutl da aislado en el pensamiento de los hombres un antiguo recuer se entenderá cqn el subdeiegado._de…</t>
  </si>
  <si>
    <t>…te. En 1782, siendo Coronel del citado regimien de Navarra, desde la última relación de que se diá cuenta. to, volvió á America á reunirse al ejército de operaciones del mando del teniente General D. Bernardo de Gal vez; y desem En la causa formada contra Nolasco Aguínaga, Gervasio del barcado en el Guarico, fue elegido Comandante del cuerpo de Barco, Evaristo Urra, Diego Artiz, Simón Lacarra, Manuel Voluntarios de Galvez. En Noviembre del mi»mo año pasó con Hermoso, Ber…</t>
  </si>
  <si>
    <t>…ibir las cantidades que han resulta de Urrutia , de quien fue declarado su segundo; habiendo obteni do á su favor en la liquidación de una parte de presa hecha por do el ascenso a teniente General en jumo del mismo año de 93; el corsario el ligero, de Galicia, al mando de D. Josef Suarez y en calidad de tal, sin embargo de las gravísimas atenciones del Zarracina, cuyo buque pereció con toda la tripulación en la destinó de Mayor general, dirigió y mandó…</t>
  </si>
  <si>
    <t>…aró: „que era cierto que de los mismos _E1 teniente general y Ministro de Estado del Elector deHesse- ,,habia quedado por hijo legítimo Juan'Francisco Fraga, su herCassel, después teniente General al servicio de la Prusia, Martin- ,,mano, quien, después de muchos años de ausencia, se le habia Ernesto de SchliefFen, murió el 15 del pasado en su quinta de „presentado en dicha villa pobre, andrajoso y maniático, hasta Windhansen cerca de Cassel, á la edad…</t>
  </si>
  <si>
    <t>General, Vírey</t>
  </si>
  <si>
    <t>Vírey General</t>
  </si>
  <si>
    <t>…para la prolongación de las tropas francesas en Real del Perú. España. Cazadores Dragones. Coronel graduado , ayudante de campo Banco de esta ciudad en el dia de ayer. de! Exano. Sr. Vírey General en Gefe del ejército , D. Agustín James, coronel efectivo de infantería •-teniente coronel mayor, Papel moneda á 11 y J- por 100 de descuento. ayudante de campo del segundo general del ejército, D. Gabriel Oro...... por octava...compra........................…</t>
  </si>
  <si>
    <t>Genova, Josef Pe-</t>
  </si>
  <si>
    <t>Josef Pe- Genova</t>
  </si>
  <si>
    <t>…rdam........................ 00 á Di Miguel Orbifia y D. Juan Manuel Sánchez: pára una ra Hamburgo.......................... 00 ción de íá iglesia Catedral de Tiiy, por ascenso de D. Josef Pe- Genova..............................- 00 noucos á canongía de la de Lugo , á D. Nicolás de Lamas y Par Cádiz................. ............... 1 á 1 Jporroo pérd. do: para el arcedianato titular de.Cádiz , por muerte de D&lt; Ma Sevilla............................... i4…</t>
  </si>
  <si>
    <t>Gerónimo</t>
  </si>
  <si>
    <t>…el juzgado de provincia del Sr. Paz y Fuentes, alcalde da - Sánchez,-por ¡el robo detres .corderos que ejecutaron á las inme— (.la.Real. casa.y corte &amp;c., y escribanía de Sánchez,&lt;D. Gerónimo • diaciones'd&amp;la ciudad de Calatayud, fueron sentenciados á--cua .. Fernandez Salinero, de esta vecindad , ha hecho dimisión de sus tro años de presidio/ Aprobada-en 18 .de Octubre. (Se concluirá.) , bienes en favor : de sus -acreedores , y se. ha. mandado ce…</t>
  </si>
  <si>
    <t>Gervasio</t>
  </si>
  <si>
    <t>…tabácO sin Yagiie ; en Cádiz en la de Hortal; en Logroño en la de la viuda La sustancia sacarina la contienedificultad;.en mas abundancia la plan de Olozaga; en Palencia en la de D. Gervasio , y en Sevilla en ta del maiz, y de aqui 1-íi preferencia cjúe stí há -dado’ siempre con la de Hidalgo , entregando en el acto, de la suscripción 15 rs. por razon a las pajillaS de Goatemála por su-salubridad. el primer tomo, que recibirán , y adelantando otr…</t>
  </si>
  <si>
    <t>…eligencia, y que se ofrecieron gus Granada en la de Gómez Moreno; en Burgos en la de Revilla; tosos á cuidar de 13 cria del insecto, y experimentar si produci en Palencia en la de D. Gervasio; en Logroño en la de Olózaga; ría en este clima , como fundadamente se esperaba. Los seis no en Zaragoza en la deYagüe; en Valencia en la deSabat; en Bar pales venían perfectamente poblados de insectos de unos dos me celona en la de Bmsi; en Santiago en la de…</t>
  </si>
  <si>
    <t>Gifford</t>
  </si>
  <si>
    <t>…nde sado judicialmente Je haber firmado con nombre supuesto un bi se dió la-batallé y lá punta de la costa de donde salió'’ta noticia llete de 500 libras esterlinas. El presidente lord Gifford le hizo para Eltropa. Ahora veamos, ¿cómo es posible que dejase dé preguntar según costumbre: «sois ó nó delincuente? Lo soy, res saberse en Santafe el 2 y' aun el 4 de Enero ló* qué ocho días pondió. Animado por «1 presidente vuelve á decir con voz fir despu…</t>
  </si>
  <si>
    <t>Gijon, Domingo</t>
  </si>
  <si>
    <t>Domingo Gijon</t>
  </si>
  <si>
    <t>…distinguidos való á sus hijos, herederosó representanteslegítimos, que sé con aervicios cnfyvor de la justa.£au*a. ceptúan residentes en el reino de Méjico,,. paTa que dentro del D. Domingo Gijon para igual condecoración: exentó en la término dé un.afio, contado desde este día, comparezcan por si misma fecha por igual consideración. ó por medio dé procurador ante el alcalde del estado noble de la D- Josef Martínez Camacho par» ídem: exento también con…</t>
  </si>
  <si>
    <t>Gil, Carlos Teodoro</t>
  </si>
  <si>
    <t>Carlos Teodoro Gil</t>
  </si>
  <si>
    <t>…P. Veronés, y.grabada por Patas, á 30 rs.reCéfalo y Procris, de Antonio Centelles 3 rs. diarios. 16 pulgadas y 6 líneas de alto, 14 y 9 líneas de ancho; pintada A las dos hijas de D. Carlos Teodoro Gil a9 rs. anuale* á por P. Veronés, y grabada por P. Viel, á 30 rs.=San Bartolo cada una. mé, de 16 pulgadas y 4 líneas de alto, 13 y 9 líneas de ancho: Bonifacio Campos 4 rs. diarios. pintada por J. Ribera, y grabada por Ingouf, á 30 rs.rrBaco Angel de Izu, Mar…</t>
  </si>
  <si>
    <t>Gilbert, Gaspar</t>
  </si>
  <si>
    <t>Gaspar Gilbert</t>
  </si>
  <si>
    <t>…S. M., á propuesta gen al oeste: observación muy descuidada de ¡a mayor parte de del mismo Consejo, declarar á Dojía María Josefa Parrada, viu los navegantes. da del coronel vivo D. Gaspar Gilbert, teniente coronel mayor Continúa el informe de Mr. fíuskísson sobre la reducción de ios de que fue del regimiento de infantería de León, la pensión de 6600 rechos impuestos á las mercaderías extranjeras. (Véase la ja- reales vn. anuales en el monte pío milita…</t>
  </si>
  <si>
    <t>Gimbernat, Agustin de</t>
  </si>
  <si>
    <t>Agustin de Gimbernat</t>
  </si>
  <si>
    <t>…ó sea “rápida ojeada del comercio homicida llamado tráfico de negros: Indite de los Reales decretos y órdenes insertos, en este, periódico en traducido del ingles de Clarkson por D. Agustin de Gimbernat, todo el-mes de Junio. adornado con una estampa que representa el modo como los es Real orden sobré uso de papel sellada por'lós individuos dé clavos negros son conducidos presos en los navios europeos. Se la Hacienda militar. (Gaceta núm. 66.') hallará en la…</t>
  </si>
  <si>
    <t>Gine</t>
  </si>
  <si>
    <t>…- ú'h-'congreso general, el, primero que se ha-tenido en las islas del'gránde Qcéano.ó mar del Sud, Este, se compuso de todas ■ El. Rxx! nuestro Señor .se. ha dignaidor admitir á ;D. Gine» lis fátailías;conexionadas.con Jos Reyes de Otahiti'y de Erimo, Ruiz Abad., clérigo'de menores, y fairtiliar.de la mitra, de Oridé lóSágbbírnadoresiypdos personas;mas de cada distrito. Todos huela , la cesión que hace.en favor del Real erario .de los [{¿dito…</t>
  </si>
  <si>
    <t>Gírate, Tadeo</t>
  </si>
  <si>
    <t>Tadeo Gírate</t>
  </si>
  <si>
    <t>…do. Recibié 1 El Rey nuestro Señor en atención á los méritos, apreciables ronlos allí el padre provincial Fr. Anselmo Tejedo y los demás circunstancias y distinguidos servicios de D. Tadeo Gírate, in religiosos Con amable afabilidad, y les prodigaron aquellos ofi tendente de la provincia de Puno', asi como las costosas pruebas ciosos y fraternales consuelos que solo la Religión sabe inspirar. de fidelidad y amor á su Real Persona y soberanía con que t…</t>
  </si>
  <si>
    <t>Go</t>
  </si>
  <si>
    <t>…r vanés disfruta «1 Scrmo. Sr. Infante D. Carlos Luis, Gran Du to de su soberana elección. Y convencido su Real ánimo de ha que de Lúea, se dirigió al Consejo por medio del Excmo. Sr. Go berse debido los saludables resultados de la comií'on al juicio bernador de él con fecha 8 de Noviembre del año próximo pau imparcial de V. E., cuyo tino, fidelidad y zelo por su Real ser sado una representación en que manifestaba, que sin embargo de vicio le…</t>
  </si>
  <si>
    <t>Go'mez, Joaquín Severino</t>
  </si>
  <si>
    <t>Joaquín Severino Go'mez</t>
  </si>
  <si>
    <t>…; que • ■ ■’ 1. - &gt;. • Zamora 8 de Febrero. ‘ ' , dando' á'qui- encargado de Negocios-el-sécretário de la embaja - El ^ia 16 de Enero;Uenó los deseos &lt;de todos los habitantes ; da D. Joaquín Severino Go'mez. . ' de esta capital y de la provincia. En él se verificó da bendición.. . .1 » .. Contmúá'eb artículo de la gaceta anterior.' ¡ - -» -' 1 dtóla-batidera de los Voluntarios Realistas de infantería yicaba— En el regimiento infantería Milicias dé la Havana. El‘…</t>
  </si>
  <si>
    <t>Gó, Lucas</t>
  </si>
  <si>
    <t>Lucas Gó</t>
  </si>
  <si>
    <t>…as, vió i los ingleses por la vez primera en hasta el 15 de Diciembre. el campo de los Mandingos, dudaba si eran verdaderos hombres, Elementos de práctica forense: obra postuma de D. Lucas Gó y preguntó al intérprete si tenían huesos: viendo quitarse los mez y Negro, abogado de Vailadólid, y fiscal de la Real Changuantes al mayor Laing exclamó: Allohakban! se ha desollado cillería de Granada; escrita en 1806,. copiada por muchos, é las manos. ' '…</t>
  </si>
  <si>
    <t>Gober</t>
  </si>
  <si>
    <t>…de la El Sr. secretario del Despacho de Hacienda en 7 del actual indicada consulta, se sirvió dar á ella la resolución que comuni có á este supremo Tribunal por medio de S. E. el señor Gober me dice lo que sigue; ..Conformándose el Rey nuestro Señor con lo que V. E. me nador de él, el Excmo. Señor Secretario de Estado y del Despacho dice en su oficio de 4 de Febrero último, al devolverme la ins de Gracia y Justicia en Real orden de zc de Febrero…</t>
  </si>
  <si>
    <t>Goberna</t>
  </si>
  <si>
    <t>…l la mediante que los satisfizo en tiempo del gobierno revoluciona caja que las contiene; esta es un rico cofre guarnecido de pedre rio; y enterado S. M., y de lo informado por el Sr. Goberna ría , el cual se condujo con gran pompa al medio del coro. Mas dor del Consejo Real, se ha servido declarar por punto general de 20 personas, entre las cuales se hallaba la joven duquesa que á los escribanos que pagaron los 200 ducados del Jiat y me de Arambe…</t>
  </si>
  <si>
    <t>Gobernador</t>
  </si>
  <si>
    <t>…................ i3o 1 20 80 una edición suntuosa de esta oración fúnebre, con su traducción Gibraltar á..... ' Alicante........ 77° 543 320 al francés, por disposición del Excmo. Sr. Gobernador del mis (Tarragona..... ...... I 2/0 920 500 mo Consejo; mas no habiéndose podido proporcionar un ejem 'Barcelona...... ...... 1300 95° 54° plar de ella cuantos lo deseaban , por no haberse puesto de venta, Gibraltar....... ...... 180 120 80 se ha hecho esta…</t>
  </si>
  <si>
    <t>…montados, se Gracia-y-Justicia se ha comunicado al Consejo con fecha 8 del gún' ópitta Tambien el inspector, general de caballería en el oficio presente mes, por medio1 del Excmo. Sr. Gobernador de él, la que V- E. me incluye. De Real orden &amp;c. Madrid tí de Abril Real orden que dice asi: dé 185 siáÉÍÍbií López Ballesteros. : Fxcmo.-Sr.: El supérihtendente general de policía ha dirigi do al Rey nuestro Señor el prospecto? impreso del periódico qu« Rea…</t>
  </si>
  <si>
    <t>…Cádiz 1,° lie Setiembre. aprobó con entusiasmo su plan de operaciones, y al punto que se concluyó la negociación entre el noble lord y los agentes grie ... v - Proclama del hxemo. Sr. Gobernador. gos, partió un mensagero para llevar esta noticia á la Grecia. ■,,Gaditanos: Un genera!, hijo de este suelo, ha sido nombrad» _ Se le# en el periódico Public-Ledger el artículo siguiente so Vuestro gobernador por el augusto Fernando, Rey Soberano. bre la lle…</t>
  </si>
  <si>
    <t>…no se vió desde luego mas que la idea bre de j82¿.de preocupar á la juventud destinada al estado eclesiástico, ins pirándole errores que difundiría mas adelante entre los fieles, Señor Gobernador: quienes era fácil entonces que se dejasen arrastrar á la reforma En respuesta á la de V. E. de 10 de este mes que acabo de reprotestante. 'cibir aquí, ño puedo menos de manifestaros que en la supresión I.os pocos defensores del proyecto de ley decían, que la…</t>
  </si>
  <si>
    <t>Gobiernos, Josef Carre</t>
  </si>
  <si>
    <t>Josef Carre Gobiernos</t>
  </si>
  <si>
    <t>…n cio Peix: para otra titulada Diaconil, de la colegial deCastelbó, el día no nos hallamos en igual caso. Poco tienen que temer loa diócesis de Urgel, vacante por fallecimiento de D. Josef Carre Gobiernos cuando saben poner en práctica el principéis obsta, que ra, á D. Miguel Escarravil; y para otra de ¡a m’sma colegial, es la base de toda la política. llamada Sacristía, vacante por promoción de D. Juan Canturri .... Algunos de estos despechados dirigen sus qu…</t>
  </si>
  <si>
    <t>Godali, Severlno</t>
  </si>
  <si>
    <t>Severlno Godali</t>
  </si>
  <si>
    <t>…echó á sus antiguos hermanos en este ministe Henrüe, D. Francisco Armero, D. Ramón Bustillos , D. Mar rio de paz!.... Habiéndose concluido el tiempo del disfraz, el cos Chicarro , D. Severlno Godali, D. Mariano Goday, D. Ba ex-juez de paz volvió á tomar sus vestidos clericales para ocu silio Sanroman , D. Josef María Ulloa: Secundo piloto D. Juan par un destino en las oficinas del director general del culto Guerrero: Tercero D. Joaquin Camello: Maestres…</t>
  </si>
  <si>
    <t>Goday, Mariano</t>
  </si>
  <si>
    <t>Mariano Goday</t>
  </si>
  <si>
    <t>…hermanos en este ministe Henrüe, D. Francisco Armero, D. Ramón Bustillos , D. Mar rio de paz!.... Habiéndose concluido el tiempo del disfraz, el cos Chicarro , D. Severlno Godali, D. Mariano Goday, D. Ba ex-juez de paz volvió á tomar sus vestidos clericales para ocu silio Sanroman , D. Josef María Ulloa: Secundo piloto D. Juan par un destino en las oficinas del director general del culto Guerrero: Tercero D. Joaquin Camello: Maestres D. Santiago católi…</t>
  </si>
  <si>
    <t>Goizueta, Pedro</t>
  </si>
  <si>
    <t>Pedro Goizueta</t>
  </si>
  <si>
    <t>…erano; lo que parece tanto Lino Navarro y D. Pascual Arabena, grado de teniente coronel mas verosímil cuanto el Excmo. Sr. Virey D. josef de la Serna, de infantería : subtenientes D. Pedro Goizueta y D. Francisco conde de los Andes, había ya bajado del Cuzco, y reunídosc Mora, grado de teniente de ídem. el general Canterac. Gerona. Segundo comandante teniente coronel mayor de in fantería D. Domingo Echezarraga, grado de coronel de infante El cónsul de S, M. en Hamburg…</t>
  </si>
  <si>
    <t>Goldfinch</t>
  </si>
  <si>
    <t>…el Empe „Grabados están en vuestros corazones los nobles motivo» rador de Rusia, llegó el jueves zo á Raris. que os hicieron aborrecer desde el principio las instituciones ja__El coronel Goldfinch ha obtenido un premio por haber in cobínicas de los tres años, de funesta memoria, y al proclamar ea ventado y construido unas herraduras de caballo de nueva é in este día vuestro inalterable propósito de perseguir y acabar con geniosa estructura, que consist…</t>
  </si>
  <si>
    <t>Golncz, Eulogio HernaK</t>
  </si>
  <si>
    <t>Eulogio HernaK Golncz</t>
  </si>
  <si>
    <t>…las causas de la Comisión militar de Castilla la Vieja. La distancia que se ha de . atravesar será de. cuatro kilóme tros, y deberá correrse á razón de 650 metros por minuto (1). D. Eulogio HernaK Golncz&gt; de edad de 15 años, estudiante El concurso para el premio del Rey se someterá á las reglas de Valladolid, procesado por haber dicho que estas cosas aun no establecidas en el reglamento sobre las carreras del 16 de Marzo se habían concluido , y que habia de c…</t>
  </si>
  <si>
    <t>Goltz</t>
  </si>
  <si>
    <t>…rsonas agenas de la profesiou militar. Esta una mesa que estaba preparada bajo de dosel. impropiedad y discordancia han llamado la soberana atención de Luego que el gran mariscal, conde Goltz, aviso que era I3 S. M.; y después de haber oido el parecer de su Consejo de Mi hora de comer, SS. MM. y A A. se trasfirieron á la sala dé los nistros, ha tenido á bien, conformándose con su dictamen, de Caballeros. Los dos Esposos se colocaron á la mesa de c…</t>
  </si>
  <si>
    <t>Gomas</t>
  </si>
  <si>
    <t>…ualmente á Turin el Príncipe Chastoryski y el Maurocordato con una fuerza considerables . caballero Fernando del Cinque, guarda noble de S. S. - i ,,El Gobierno ha dado:encargo al general Gomas para hacer —He aqui el discurso que el Cardenal de Clermont-Tonnerre di ■mirar en su deber á Qdyseo: se dice que este mismo ha solicita rigió á S. M. después que lo acompañó á su cuarto con todo el do la mediación de Gomas.” - # - clero el dia de la coronació…</t>
  </si>
  <si>
    <t>Gome, Ramón</t>
  </si>
  <si>
    <t>Ramón Gome</t>
  </si>
  <si>
    <t>…y arguven D. Matías Narro: para la dignidad de arcediano de Gástela de la dóle con que el usurpador había obtenido el voto del pueblo, iglesia catedral de Orense, por promoción de D. Ramón Gome* contestó con entereza: el voto de la nación no fuede ser un legíti «l de Zamora, á D. Lorenzo Casqueiro, cura párroco de Paleo, mo título sino cuando se extingue toda la familia Real. El vir con la pensión que S. M. tenga a bien imponer á dicha dignidadv tuo…</t>
  </si>
  <si>
    <t>Gómez, Alonso Salís</t>
  </si>
  <si>
    <t>Alonso Salís Gómez</t>
  </si>
  <si>
    <t>…en las administraciones principales dato y canongía de la de Córdoba, á D; Josef Rico; y para la Correos. dignidad de chantre dé la misma, por muerte de D. Antonio Gómez Mendo, á D. Alonso Salís Gómez. Asimismo sé ha servido S. M. nombrar para úna’ ración dé Por provideheiá del Sr. D. Rafael Paz y Fuértes def conse la santa iglesia'metropolitana dé Sevilla, por ascenso de D; Juan jó de S.'M.,ralcalde de* su Real Casa yCorte, á consecuencia de Móntemayor á…</t>
  </si>
  <si>
    <t>Gómez, Bartolomé</t>
  </si>
  <si>
    <t>Bartolomé Gómez</t>
  </si>
  <si>
    <t>…nilitar de Bolívar, que sin plan ni previsión penetró 120 leguas D. Julián de la Hpz, sargento mayor. del punto de sus recursos, confiando en su presunción, que algu Los capitanes D. Bartolomé Gómez, D. Francisco Pérez, nas veces sale errada. D. Josef Galvez , y D. Diego Flore». „Este glorioso di» influirá mas en Europa, y verá el pueblo Los tenientes D. Francisco Navarro, D. Luis Martínez, y inglés que los Makintosk y demas radicales los engañan con no…</t>
  </si>
  <si>
    <t>Gómez, Carlota</t>
  </si>
  <si>
    <t>Carlota Gómez</t>
  </si>
  <si>
    <t>…e dicho Marzo, se la sentenció á la pena D. Lambertó Iranzo, y son la Sta. hermandad del Refugio, Do de garrote; mas habiendo implorado esta rea á la Real piedad ña Clemencia Ros, Doña Carlota Gómez , D, Leandro, D. Es de S. M. para que la Indultase de dicha sentencia de muerte, tu teban, D. Antonio y Doña María Carmen Iranzo, D. Josef y vo á bien por su soberana resolución de 15 del siguiente Abril Doña María Sainz de la Puente; para que en el término d…</t>
  </si>
  <si>
    <t>Gómez, Carmen</t>
  </si>
  <si>
    <t>Carmen Gómez</t>
  </si>
  <si>
    <t>…persona que se la plaza de Cartagena. La de Josef Aguado, Isidro Belmonte y otro» vecinos del lu pa su residencia ó suerte tendrá la bondad de noticiarlo en la in dicada ciudad á Doña Carmen Gómez , su esposa. gar de Algeciras, acusados de querer quitar la vida á las autori Habiendo muerto abintestato en la villa de Pozuelo de Alar- dades de su pueblo y de esta capital: quedaron en libertad, guar dándoles el derecho de repetir contra quien haya lugar;…</t>
  </si>
  <si>
    <t>Gómez, Felipe</t>
  </si>
  <si>
    <t>Felipe Gómez</t>
  </si>
  <si>
    <t>…e hallaba vistosamente colgada, y en la obtuvieron D. Josef Angleí, D. Andrés Tovar , D. Esteban marcha resonaron varias veces los gritos de la legitimidad. Parrondo, D. Juan Jro, D. Felipe Gómez, D. Santiago VeDespués de celebrada una solemne misa por el prior del ca lazquez, D. Josef Adaro, D. Antonio Menendez, D. Braulio bildo, y cantado el Te Dcum, se retiró el ayuntamiento con Ja García, D. Ignacio Alvarez, D. Manuel Rodríguez, D. Pedro misma com…</t>
  </si>
  <si>
    <t>Gómez, Francisco</t>
  </si>
  <si>
    <t>Francisco Gómez</t>
  </si>
  <si>
    <t>…mas ih- Mercenario calzado: para la dignidad de chantre de la iglesia Creible revolución, demos gracias por este cambio feliz á las Rea catedral de Cartagena, por fallecimiento de D. Francisco Gómez les virtudes de una familia que se apoya en sí misma, si puede Jara, á D. Marceiiano Mayoral: para la capellanía Real de la decirse asi; y que destinada y unida al cetro como á uaa cadena iglesia colegial de Santillana, obispado de Santander, por muer que no…</t>
  </si>
  <si>
    <t>Gómez, Josef</t>
  </si>
  <si>
    <t>Josef Gómez</t>
  </si>
  <si>
    <t>…em ídem. 320 jóvenes la sagrada Eucaristía’¿¿ó'tal devoción que edificó a D. Felipe Betéranó, ídem de idém.ídem. : cuántos presenciaron este acto religioso. Nadie lo vio sin con-' D. Josef Gómez, idem de ídem ideni. ' moverse, y ninguno oye hablar de él,sin presagiar los sazonados D. Vicente Julia, músico de ídem ídem. ' y copiosos frutos que han de producir algún día las preciosas se D. Manuel Julia, idem de ídem ídem. millas de la virtud cristiana,…</t>
  </si>
  <si>
    <t>Gómez, Juan</t>
  </si>
  <si>
    <t>Juan Gómez</t>
  </si>
  <si>
    <t>…deteniente de ídem: sargentos primeros D. Josef tificios. López, D. Francisco Yori , D. Juan Morales, D. Simón Infan Es verdad, sin embargo, que los pantanos de Francia y aun te, D. Juan Gómez, D. Bartolomé López, D. Manuel Mateo los de España no son de tanta extensión ni tan. malsanos. No se y D. Tomas Barbé, subteniente de idem. (Se continuará■) ven en sus inmediaciones personas de un color tan macilento, hinchadas y entumecidas como en Terracina…</t>
  </si>
  <si>
    <t>Gómez, Juan Francisco</t>
  </si>
  <si>
    <t>Juan Francisco Gómez</t>
  </si>
  <si>
    <t>…ron en Santiago de Cuba antes de la salida de esie bu de Saneti Spiritus deja ciudad de Santiago, por fallecimiento de que. Y finalmente, que en aquel puerto quedaba cargando para D. Juan Francisco Gómez, á D. Josef María Fontenla: para este el bergantín goleta español la Perla, perteneciente á la casa otras dos de la iglesia catedral de Zamora, por muerte de Don de la viuda de Mendaro. Francisco Vaquero y promoción de D Manuel Miranda, á Don Cartas de Londre…</t>
  </si>
  <si>
    <t>Gómez, Mafias Antonio</t>
  </si>
  <si>
    <t>Mafias Antonio Gómez</t>
  </si>
  <si>
    <t>…or el arcipreste Air. Duret, quien tiene esta curación por tan- za , á D. Juan Fernandez Soto: para otra de la catedral de Ca prodigiosa como comprobada. lahorra, por promoción de D. Mafias Antonio Gómez, á Don — En toda la Francia se han abierto suscripciones á favor de Rufino María de Gavina: para una media ración de la catedral los desgraciados habitantes de Salins. Las ciudades, los estable de Cuenca, por muerte de D. Ramón Aranda, y renuncia de cimientos…</t>
  </si>
  <si>
    <t>Gómez, Manuel</t>
  </si>
  <si>
    <t>Manuel Gómez</t>
  </si>
  <si>
    <t>…s acciones del dia anterior-, y tomando las exteriori dral de Valladolid, vacante por muerte de D. Plácido Ugena, á dades afectadas de la humanidad , de la tolerancia, y aun de la D. Manuel Gómez: para la dignidad de arcediano de Abeancos, religión, pagarán á la virtud el único tributo que pueden pres de la de Lugo, por fallecimiento de D. Josef Porras, á D- Félix tarle los malvados, el de la hipocresía; y después que hayan ten Acuña: para una medía r…</t>
  </si>
  <si>
    <t>Gómez, Mariano</t>
  </si>
  <si>
    <t>Mariano Gómez</t>
  </si>
  <si>
    <t>…según se ha practicado Por providencia del señor intendente subdelegado de Rentas 12.- Este iuperior gobierno se promete los mejores resultados de esta provincia, y á instancia de D. Mariano Gómez de la de esta deliberación y siempre que los ministros de las cajas ge Torre, se ha mandado citar, como por el presente se cita , lla nerales y. foráneas indicadas se. dediquen con zc-lo y exactitud á ma y emplaza á Mr. Víctor Ouvrard, proveedor que fue del s…</t>
  </si>
  <si>
    <t>Gómez, Matias Antonio</t>
  </si>
  <si>
    <t>Matias Antonio Gómez</t>
  </si>
  <si>
    <t>…... ia á 13. j. para unp canongía de la iglesia catedral de Santander, por re Consolidados...........................i.................... a f á 28. nuncia de D. Amonio Delgado, á D. Matias Antonio Gómez.: ^ Habiendo voluntariamente contribuido la provincia de Cu* . ANUNCIOS. , , ba con el iqtpotte de x8ía peso» para proporcionar no vertua«&gt; Origen de la» sociedades, por el abate Thorel: tercera edición rio al-primero y segundo batallón provisional, ha resuel…</t>
  </si>
  <si>
    <t>Gómez, Ramón</t>
  </si>
  <si>
    <t>Ramón Gómez</t>
  </si>
  <si>
    <t>…le de 5. Fernando de ponda, D. Manuel Antonio Sánchez, D.-Juan de los Santos, Méjico, Sta. Cruz de Queretaro y Guadalupe de Zacatecas para D. Mariano Reyes, D...Manuel Echeverría, D. Ramón Gómez, aplacar un tumulto, que una compañía de granaderos. En una D. Eusebio Alvarez y D. Dionisio Martínez, grado.de capita palabra, mientras la España mandó religiosos .de Propaganda y nes de ídem:, subtenientes D. Celestino Perez,,D. Manuel Bas otros; mientras e…</t>
  </si>
  <si>
    <t>…Zegarra, Sorrrano que ha dispuesto el modo de hacer devotos y pruden grado de teniente de ídem. tes á Jos que después han de servir á la Religión y al Estado, Cazadores. Capitanes D. Ramón Gómez y D. Antonio MaMadrid 12 de Enero. ceira , grado de teniente coronel de infantería: tenientesD. Fran cisco Martin y D. Juan de Dios Silva, grado de espitan de ídem: Por resolución á consulta de la Cámara se ha servido el Rey subtenientes D. Gerónimo Dávila y D. Francisco González,…</t>
  </si>
  <si>
    <t>Gómez, Valerio</t>
  </si>
  <si>
    <t>Valerio Gómez</t>
  </si>
  <si>
    <t>…Setiembre se proveerá la plaza de boticario de Aguilay se les estaba preparando el rancho; añadiendo que el coman fuente, provincia de Segovia, que vale 300 fanegas de trigo dante D. Valerio Gómez , y los dos oficiales que estaban en el poco mas ó menos, casa pagada, y libre de contribuciones. los secreto de Bessieres, se hablan fugado con ¿1 hacia Brihnega, y pretendientes dirigirán sus memoriales al alcalde primero, fran que son los únicos que le sig…</t>
  </si>
  <si>
    <t>…tos de la Cabrera; se presentaron allí dos of.cia— salieron de él en número de 70 hombres por orden de su co les montados, que de luego á luego se creyó serian de los que mandante-D. Valerio Gómez, quien de acuerdo con D. Jorge mandaba Bessieres; les intimaron la rendición, y sin resistencia Bessieres las candujo en la dirección de Guadal-ajara y Brihuega. lo verificaron; los condujeran á esta ciudad entre diez y once de Este rebelde, tan perverso como…</t>
  </si>
  <si>
    <t>…ifestado, todas las autoridades de-dentro que el 16 del cqrriente.se separaron de dicho punto, engañadas y fuera de esta capital , y las pruebas nada equívocas de lealtad y por el comandante D. Valerio Gómez,’ciiyos'soldados solo le sumision.: de todos losspueblos. El pacífico y sensato vecindario siguieron las 15 horas que'tardaron en penetrarse de sus sinies de Madrid ha conservado y conservad mejor orden, y no se ha tros designios., y de ‘que. las ¡conducía si…</t>
  </si>
  <si>
    <t>…ardia Real al mando del Teniente General Conde de España. D. Jorge Eessieres, Mariscal de Campo, residente en Madrid. D. Francisco Baños, Coronel graduado, ilimitado, en Vallecas. D. Valerio Gómez, Comandante de escuadrón del regimiento de caballería i.° de línea, en Getafe. D. Antonio Perantón, Comandante departida en Extremadura en 1820 y 24, ea Madrid. D. Francisco Ortega, Ayudante del regimiento de caballería i.° de línea, en Getafe D. Josef Velasc…</t>
  </si>
  <si>
    <t>Gon, Juan Miguel Perez</t>
  </si>
  <si>
    <t>Juan Miguel Perez Gon</t>
  </si>
  <si>
    <t>…vieron pasar por S. Salvador de esta corte, para la iglesia y obispado de Gerona, los cilindros rieles de plata para monedas de á real de á ocho, vacante por fallecimiento del R. D. Juan Miguel Perez Gon haciendo comparación por el escantillón del estirado de un paso zález. á otro hasta ponerlos en estado del de las hileras; y deseoso S. M. A D. Julián Sanz Pala neo, cura párroco del lugar de Fuen- de enterarse mas por menor del mecanismo de esta máquina, hiz…</t>
  </si>
  <si>
    <t>Gon, Manuel</t>
  </si>
  <si>
    <t>Manuel Gon</t>
  </si>
  <si>
    <t>…tado-, ñala, acudan á dicho, juzgado á usar de su derecho en los autos ahora los rebeldes solo ha servido para castigo de su ctímen, y pendientes-á pedimento de D. J 'sef Pulido v D. Manuel Gon para que V. M. reciba una nueva pr ueba del amor y de la fide zález ,tde esta vecindad’,.sobre pago de maravedises; prevenidos lidad de sus pueblos, y una demostración de| zelo infatigable y- que pasado el referido término sin haber comparecido les. parará ve…</t>
  </si>
  <si>
    <t>Góngora, Francisco Antonio</t>
  </si>
  <si>
    <t>Francisco Antonio Góngora</t>
  </si>
  <si>
    <t>…D. Ramón Ortiz Otañez , ca- de V. M.=Andres, Obispo de Jaén.” pitamde navio. Por el de Hacienda D. Jacobo Mara de Pargá , del supremo NOTICIAS EXTR ANGERAS. Consejo de este ramo; D. Francisco Antonio Góngora, direc tor general de Rentas; D. Josef López. Juana Pinilla, contador ■t TURQUIA. general de Valores. Constantino pía de Febrero. Asimismo ha tenido á bien S. M. nombrar para secretario F.l estado de la capital anuncia unos síntomas poco satisfac con voto á D…</t>
  </si>
  <si>
    <t>Gonzá, Maniiél</t>
  </si>
  <si>
    <t>Maniiél Gonzá</t>
  </si>
  <si>
    <t>…vedad,; autorizado con su firma actuaciones judiciales d que no asistió, el toólo 5.0, que constará de unas 400 páginas, y contiene la*’ pague la multa de 300 ducados; 20 de estos D. Maniiél Gonzá cartas inéditas del mismo autor; anunciadas y ofrecidas al pú lez Jivica; quedando ambos privados de ejercer empleos de justi blico. Se suscribe a el hasta el rg de Julio próximo por él mode cia por cuatro años; siendo puesto en libertad D. Vicente Jóma rado…</t>
  </si>
  <si>
    <t>González, Antolin Antonio</t>
  </si>
  <si>
    <t>Antolin Antonio González</t>
  </si>
  <si>
    <t>…cantidad de 639 rs. Quien quisiere-hacer postura acuda catedral de Cuenca, porJajleci.mientOjde D. Ramón Aranda, á ante el citado Sr. juez y escribanía, que se te admitirá siendo D. Antolin Antonio González: para la dignidad.de maestres arreglada. cuela de la catedral de Avila, por muerte de D. Juan'Bautista. Compendie) de medicina práctica, traducido del Francés del Arana, á D. Agustin Urvejola: para una canongía de la iglesias Dr. Odier , profesor;.;dc. medici…</t>
  </si>
  <si>
    <t>González, Félix</t>
  </si>
  <si>
    <t>Félix González</t>
  </si>
  <si>
    <t>…aberse justificado este delito. capitanes D. Nicolás Sanz y D. Juan Francisco Palomino : el de En ia sumaria instruida en averiguación de los autores de las capitanes á Wtenientes D. Félix González y D. Antonio Gil: heridas causadas á un tambor del ejército aliado, se sobreseyó por no haberse podido descubrir aquellos.el de tenientes á loj subtenientes D. Josef María Valera y Don Juan Fernandez, de edaí de 32 años, natural y vecino deJosef Gregorio Rodriguez; y e! de su…</t>
  </si>
  <si>
    <t>González, Francisco</t>
  </si>
  <si>
    <t>Francisco González</t>
  </si>
  <si>
    <t>…. Bajaron luego SS. MM. y AA. á las oficinas del es dor Archondo, grado de teniente coronel de infantería: tenien tampado, donde se dignaron ver estampar tina carta de las cos tes D. Francisco González, D. Antonio Maceira y D. Pedro tas de Californias y mar de Cortés, próxima á publicarse; mani Aguirre, grado de capitán de idem: subtenientes D. Alejo Gar festándose muy satisfechos de los trabajos de un establecimiento cía , D. Juan de Dios Silva yD. Francis…</t>
  </si>
  <si>
    <t>González, Francisco Antonio</t>
  </si>
  <si>
    <t>Francisco Antonio González</t>
  </si>
  <si>
    <t>…dico de Ja villa de Algete, y las demas Personas Reales los asientos que les eran preparados, distante cinco leguas de Madrid: su población 250 vecinos, con el bibliotecario mayor D. Francisco Antonio González pro la dotación de 6óoo rs. pagados por tercios según repartimiento nuncio dos composiciones poéticas y un breve elegante discurso, hecho por la justicia, y ademas hay tres eclesiásticos que pagan en que manifestó el placer singular y profunda gratitud que an…</t>
  </si>
  <si>
    <t>González, Gaspar</t>
  </si>
  <si>
    <t>Gaspar González</t>
  </si>
  <si>
    <t>…tanes D. Rafael Basave y D. Vicente Ruiz Mcodívil, grado de teniente coronel de infantería:, tenientes P..Juan,Barroso y S. M. se ha servido nombrar, i consulta de la Cámara, para D. Gaspar González, grado de. capitán de ídem: subtenientes el arcedianato de Daroca, dignidad de la santa iglesia metropo D, Josef de. la Fuente y D. Diego . Rey, grado de teniente de litana de Zaragoza, vacante por promoción de D. Juan Francis idein: sargentos primeros ,D. Jo…</t>
  </si>
  <si>
    <t>González, Ignacio</t>
  </si>
  <si>
    <t>Ignacio González</t>
  </si>
  <si>
    <t>…ecidida confianza á presentar en ellas D. Francisco Garcés: para la plaza de segundo vista de la adua sus pastas para la amonedación , bajo la seguridad de que sus va na de Lima á D. Ignacio González: para la plaza de contador lores les serán reintegrados (sean cuales fueren las urgencias del erario) religiosamente, y sin otra demora que la que demandan las (1) Malos enemigos tenéis, pero ¡cómo os han de querer labores de las platas hasta que se pongan en…</t>
  </si>
  <si>
    <t>González, Isabel María</t>
  </si>
  <si>
    <t>Isabel María González</t>
  </si>
  <si>
    <t>…esos: y últimamente se proce de la justa causa de la Nación, cupo en suerte del primer extrac dió á la adjudicación de premios, habiendo pronunciado un ni-, to de la de éste dia á Doña Isabel María González, hija del te ño de cada escuela un discurso gratulatorio en honor del Rey y niente de infantería D. Juan, muerto en el campo del honor. de la sociedad. AVISO. El secretario leyó también el discurso que le había encargado la sociedad en elogio de S. M., para e…</t>
  </si>
  <si>
    <t>González, Josef</t>
  </si>
  <si>
    <t>Josef González</t>
  </si>
  <si>
    <t>…lidar ¡sacará menos partido que el que D. Bernardo Campal y D. Manuel Balda , grado de capitán de sacó Luis xvi de una.asamblea y de una época en que se trataba idem: subtenientes D. Josef González y D. Francisco Menendez, mas bien de quitar que de dar á la Corona? Esta restitución es grado de teniente de idem: sargentos primeros D. Josef Calonge tanto mas justa y necesaria cuanto el patrimonio Real en el dia y D. Mariano Prado, grado de aiférez de idem. consiste mas bien en f…</t>
  </si>
  <si>
    <t>…em, exento también El coronel general del cuerpo y el corregidor de esta H. V. por resolución de S. M. de 17 de Enero de 1824. dirigieron con este motivo las siguientes proclamas: D. Josef González de la Vega y Velasco , para idem , idem. «Voluntarios: Es la tercera bandera que el Soberano se ha F.1 conde de Casa-Sarria, para usar la gran Cruz de S. Fer dignado colocar en vuestras filas: el grandioso ceremonial con nando y del mérito de Na potes ha paga…</t>
  </si>
  <si>
    <t>…ños: para la de. Reliará Don . peí 486 rs., y 684 en pasta. (Jir continuara). ¿Vicente Mico: para la de Callosa de.Ensarriá á D. Josef Cabe.zas; y para la de Castellón del Duque á D. Josef González de la Vega. Por providencia del Sr. Diez de Prado, teniente corregidor Y en atención á los méritos y servicios del teniente coronel de est». villa, se celebra junta general de acreedores y demás in D. Angel Pons, se ha servido S. M. conferirle, en virtud de t…</t>
  </si>
  <si>
    <t>…s &amp;c. ANUNCIOS. - ;„Por mala que sea una accipn nunca falta quien la apruebe ní quien excite á cometerla: asi es que pareciendo estos educandos Por el presente se cita y emplaza á D. Josef González, sus muy interesantes á un chalan, les compraba este á un bajo pre hijos ó herederos, para que en el término de 30 dias, contados cio el fruto de-sus hurtos. ' - desde este de la fecha, comparezcan por sí ó por procurador ante , „Por fin ha sido .presentada e…</t>
  </si>
  <si>
    <t>González, Juan</t>
  </si>
  <si>
    <t>Juan González</t>
  </si>
  <si>
    <t>…veria precisado, por no des Pinto y D. Josef Orihuela, grado de capitán de idem: alféreces mejorar la .propiedad, en que tiene el usufructo, á distraer una D. Francisco Auzotegui, D. Juan González, D. Francisco Ló parte de sus rentas para su manutención. pez y D. Juan Medina, grado de teniente de idem: sargentos Entre las retlexiones que producirá en el ánimo de los verda primeros D. Pedro Perez, D. Bibiano Tarancona, D. Josef Rideros: realistas la lec…</t>
  </si>
  <si>
    <t>González, Manuel</t>
  </si>
  <si>
    <t>Manuel González</t>
  </si>
  <si>
    <t>…itán general para la En el batallón ligero de Cataluña expedicionario. Grado de Aprobación de la sentencia, decretó se devolviese al juzgado deltenientes coroneles a los capitanes D. Manuel González y Don crimen', á quien correspondía su sustanciaron, por haberse coJosef Gil Taboada: id. de capitanes á los tenientes D. Domingo metido el delito antes de la instalación de esta comisioh militar. JLagrio y D. Manuel Blanco: el de tenientes á los subtenientes D. An…</t>
  </si>
  <si>
    <t>…. „Este glorioso di» influirá mas en Europa, y verá el pueblo Los tenientes D. Francisco Navarro, D. Luis Martínez, y inglés que los Makintosk y demas radicales los engañan con no D. Manuel González. ticias abultadas y desfiguradas por quitarles su dinero, y provo El subteniente D. Rafael Sánchez. car alGobierno á una.declaración, prematura.” Los sargentos primerosBlas Monticl, Josef González, Fran cisco Soriano, Juan Josef Méndez, Juan de Mata Rodríguez…</t>
  </si>
  <si>
    <t>González, Mariano</t>
  </si>
  <si>
    <t>Mariano González</t>
  </si>
  <si>
    <t>…sco Calderón, grado de alférez de idem. las personas particulares. Regimiento de Femando ni. Capitán comandante accidental _Mr. Humboidt ha comunicado á la academia varias observa D. Mariano González, grado de teniente coronel. ciones sobre el árbol vaca indígena del reino de Santafe, y único - Batallón de Vitoria. Capitán D. Angel Hevia, idem. vegetal que destila un jugo que puede servir al hombre de ali Batallón ligero de la Reina. Teniente D. Juan Baut…</t>
  </si>
  <si>
    <t>González, Pablo</t>
  </si>
  <si>
    <t>Pablo González</t>
  </si>
  <si>
    <t>…de Paris mando en Octubre de 1813 do de teniente coronel al capitán D.Miguel Souto: el de capitán que en varios cuarteles di ciudad se estableciese este método al segundo ayudante D. Pablo González: el di teniente al subte- por los respectivos comisarios. No habiendo ya duda de que el átente D. Blas Fernandez; y el de subtenientes al cadete D. Pa clorureto de cal desleído en agua tiene ¡a propiedad de desinfectar blo Lárin y sargénto primero Juan Estéba…</t>
  </si>
  <si>
    <t>González, Rafael</t>
  </si>
  <si>
    <t>Rafael González</t>
  </si>
  <si>
    <t>…. esta mañana en la capilla de la universidad, en la misa que cele- , t D. Manuel Villórdon, ídem de ideín ídem. , bró, acompañado de dos doctores; el cancelario dé ella, y abad ^ D. Rafael González, ¡dem de idem ídem. . , mayor de la.iglesia magistral él.Df. D. Josef Gátcía Sánchez; ... i ;D. Josef Simoa, ídem de ídem ídem. ■ de cuya mano1 recibieron lós doctores no presbíteros, y mas de ' ’ D. Josef García-, Ídem de idem ídem. 320 jóvenes la sagrada Eu…</t>
  </si>
  <si>
    <t>Gorford</t>
  </si>
  <si>
    <t>…idor, porque permite á sus mi esperarse de un ejército que ya la ha experimentado que de otro nistros obrar en su nombre. en que jamas se ha conocido; y con tanto mas fundamento, 'lord Gorford afirma, según su propia experiencia, que no cuanto los soldados del RfcY son muy estimados en el Perú, y podrá haber paz y felicidad para la Irlanda, sino cuando sean aborrecidos los de Bolívar. No es probable finalmente que su se emancipados ios católicos dé…</t>
  </si>
  <si>
    <t>Gorriz, Saturnina</t>
  </si>
  <si>
    <t>Saturnina Gorriz</t>
  </si>
  <si>
    <t>…revenida. Continúa el artículo sobre pensiones de la gaceta anterior. Madrid 2¿ de Marzo. Francisca Jusue 3 rs. diarios. El sábado 19 en celebridad de los dias de la Reína nuestra Doña Saturnina Gorriz, 183o rs. anuales. Señora, y ayer aniversario de la entrada de S. M. en sus domi „ Do ña Benilde Togaza 4 rs.. diarios. nios de vuelta de su cautiverio en Francia, se vistió la corte de Doña Damiana Fernandez Valderrama ríoo rs. anuales, gala con uniforme, y…</t>
  </si>
  <si>
    <t>Gort</t>
  </si>
  <si>
    <t>…orazón,os dirigimos aquellas.her-, rias medidas indicadas por el,tenor de dicho discurso; y aprobó mosas y tiernas palabras de S. Agustiji :Venite, fratres, flfultis, la mocion el lord Gort. ttí mseramini in vita. Dolor est, «n» vos, videamus firaeriios jactrei .Lord K.ing vitupera el punto en que se reclaman medidas se : Protestad y declarad, como buenos y verdaderos'católicos» veras contra los católicos de Irlanda. Dice que la Inglaterra y la.…</t>
  </si>
  <si>
    <t>…e la tarde de ayer. Tres por roo ley hizo la mocion de una humilde respuesta de gracias al Rey, consolidados 93J__Idem en cuenta 931—Tres por 100 reduci la cual fue apoyada por el vizconde Gort. dos 94 §. __Tres y medio por 100 ioi¿.«Idcm reducidos 101J. El lord Canciller leyó lá respuesta. «Cuatro por roo 106._Acciones del banco 234. Lord King reprueba él pasage donde se incita á tomar medi ti discurso del Rey no ha producido ningún efecto sensible…</t>
  </si>
  <si>
    <t>…las dos Cámaras se hallan' enteramente divididos: lord Dudley reino no se expongan á hacer gastos por enviar diputaciones para y. Ward está pot la emancipación de los católicos; y lord Gort felicitarle por su advfnimiento al Trono, ha prohibido expresa tiene el concepto de ser inuy opuesto á sus intereses. Lqs dos par mente que.se le envien. reservándose recibir únicamente las de tidos del Gabinete británico han querido sin duda hacerse repre lo…</t>
  </si>
  <si>
    <t>112</t>
  </si>
  <si>
    <t>…petición, que _ Una carta de la China, fecha á 23 de Julio de 1824, dice también se mandó dejar sobre la mesa. que en aquel imperio no ocurre cosa particular , excepto los efec El lord Gort presentó otra en sentido contrario , firmada tos de los destrozos de una inundación tan terrible, que no hay por el corregidor y regidores de la ciudad de Dublin, y después ejemplo de otra igual en la China. Ei Emperador ha hecho gran de algunas reflexiones q…</t>
  </si>
  <si>
    <t>Gorvea, Francisco</t>
  </si>
  <si>
    <t>Francisco Gorvea</t>
  </si>
  <si>
    <t>…casa del ayuntamiento, dia 25 del corriente á la una; Vales de 200 pesos. .y al que no concurra le parará el perjuicio que haya lugar. 355 del núm.° 27,015 al 27,064 Madrid. _Por D. Francisco Gorvea y sobrinos, del comercio de esta 388 del núm.® 28,665 al *8,714 Idem. corte, se hizo judicialmente cesión de bienes, poniéndolos á 457 del núm.° 3*&gt;H5 al 32,«64 Idem. disposición de sus acreedores en 14 de Octubre último; y ocupa 480 del núm.° 33-265 al 33,3i…</t>
  </si>
  <si>
    <t>Gouiez, Joaquín Severino</t>
  </si>
  <si>
    <t>Joaquín Severino Gouiez</t>
  </si>
  <si>
    <t>…tos de 3 por 100 impuestos sobre una casa calle del Ru D. Juan Carlos, pasó á cumplimentar á SS. MM. y AA. el ca bio, señalada con el núm. 43 de la manzana 472. Y habiendo ballero D. Joaquín Severino Gouiez, secretario de la embajada resultado de las primeras diligencias que con efecto no lo tienen, de Portugal, por indisposición del embajador conde de Subserra; se ha acordado por el Sr. subdelegado general de los mismos bie y fue recibido con las demostraciones…</t>
  </si>
  <si>
    <t>Goura</t>
  </si>
  <si>
    <t>…iones: esra proposición, que apoyó Mr. niones , se quitó la máscara, desertó á los turcos, y tomó las Cappioger , fue inmediatamente adoptada. armas contra su patria. Mas el bravo general Goura con un Sir Tomas Esmonde hizo otra proposición, declarando que cuerpo de 59 hombres escogidos, lo atacó y lo arrojó con todos los católicos están resueltos á persevera! trabajando hasta el lo los suyos hasta Tarento , donde se halla bloqueado; y esperamos gro…</t>
  </si>
  <si>
    <t>Gourmeras</t>
  </si>
  <si>
    <t>…contentos , que habian osado avanzar hasta Conato y aun basta formes de personas zeiosas, y ejercitadas en el magisterio de pri Tripolizza, han sido dispersados por las tropas del general Gourmeras letras y á mi Consejo de ministros, examinado todo por ra, los cuales han huido á las montañas, ü» griegos ca general Mi muy detenidamente, he venido en aprobar por resolución da este dia el adjunto plan y reglamento de escuelas de primeras le (O En nuestro n…</t>
  </si>
  <si>
    <t>Gouze, Pedro</t>
  </si>
  <si>
    <t>Pedro Gouze</t>
  </si>
  <si>
    <t>…la justicia del gantones y orquesta delátate del retrato de S. M., la que se con pueblo de su residencia. fundía con los repetidos vivas al Rey absoluto, manifestando Otra contra D. Pedro Gouze, soltero, natural que afirma asi estos habitantes el amor que profesan á su Rey y Señor. ser de Bruselas, y acusado de conducta sospechosa, y á mas ha ber vertido públicamente expresiones anticatólicas y otras con Madrid ay de Junio. tra la Familia Real de Fr…</t>
  </si>
  <si>
    <t>Goya, Francisco</t>
  </si>
  <si>
    <t>Francisco Goya</t>
  </si>
  <si>
    <t>…andando que se libre contra mi, que será jo i2.=Un cuaderno de los caballos de Velazqucz, grabjSs al inmediatamente satisfecha. Dios nuestro Señor conserve la vida agua fuerte por D. Francisco Goya 42.e=Dos vistas del prado da de V. E. muchos años. Cuenca 15 de Febrero dei8s;.=Ramon, Madrid 30.=Ssis vistas del puerto de Cádiz, tres de su Carraca, Obispo de Cuenca.” una de Sevilla y otra de Luarca: cada una 6.=Retrato del V. Enterado el Rey nuestro Señor…</t>
  </si>
  <si>
    <t>Grandisson, Carlos</t>
  </si>
  <si>
    <t>Carlos Grandisson</t>
  </si>
  <si>
    <t>…harán hasta el día 2 de Febrero pró maba a todos los individuos de aquel cuerpo literario con la pre ximo. sencia de sus amados Monarcas y de toda su augusta Familia, Historia del caballero Carlos Grandisson, escrita en ingles quienes les dispensaron el honor de que besasen sus Reales manos. por Samuel Richardson, autor de la Clara Harlowe y de la Pa También han visitado SS. MM. y AA. el Real museo de pin mela Andrews, y puesta en castellano por E. X. D. T. Segun…</t>
  </si>
  <si>
    <t>Grandona, Pablo</t>
  </si>
  <si>
    <t>Pablo Grandona</t>
  </si>
  <si>
    <t>…os años de riíi júventád era uno de lof Orense , vacatite por promoción deD. LuisFolgüerasál obispa enemigos mas acérrimos dé la emancipación católica‘. confieso do de Tenerife, á D. Pablo Grandona: pará una canongía de la 'francamente qué Papa y poder arbitrario eran sinónimos parí de Plasencia, por fallecimiento de D. Salvador de Jócário, á Don mí, como aún ló créén hoy entré nosotros rhúchos sugetoS hon-f- Josef MozotS : para otras dos de la dé Coria…</t>
  </si>
  <si>
    <t>…gel: para Valencia........ ................................................. § í 1. . una canongía cardenalicia de la iglesia catedral de Orense, por Barcelona á rs. 00 asespso de D. Pablo Grandona al dcanató de ella, á D. Antonio Idem á pesos fuertes..................................... f benefició. Sq}¡»; para otra diaconal de la misma por promoción de D.Mar- ¡ Vales comunes Setiembre.......................... 14* * iS«fdino Mayoral á la fbantría de M…</t>
  </si>
  <si>
    <t>Grandthire</t>
  </si>
  <si>
    <t>…mulo y recompensa. Todos las habitantes son muy felices, y se hallan muy contentos PARAGUAY. bajo de un gobierno que desde muchos años les asegura la paz Extracto de una tarta del Sr. Grandthire, viajante franctt en la exterior y la tranquilidad interior.” (C. M. 1it C.) América Meridional. . GRECIA. „Hace 11 años, dice este viagero, que el Paraguay siguió la Refúmen de las operaciones del seraskier Reschid-bajd delante di corriente revolucionaria de…</t>
  </si>
  <si>
    <t>Grant</t>
  </si>
  <si>
    <t>…onci de sus mas próximos parientes. En seguida trasladaron sus fami liación hubiese sido adoptada, no tendríamos ahora que pagar lias al otro lado del rio Prua, según el deseo del coronel Grant cuatro millones de esterlinas (too millones de francos) que no* y del comodoro Bullen. cuesta anualmente «guardar á nuestros esclavos blancos de Irlan Los aschanteés nunca estarán en disposición de emprender la da, y en lugar de ser esta para nosotros un veci…</t>
  </si>
  <si>
    <t>…de nuestro territo viduos de sus mas allegados, y pasaban sus familias al otro lado rio. Esta plaga se ha manifestado con una intensidad muy nota dd rio Frá , como lo exigieron el coronel Grant y el comodoro. ble, y con una violencia poco común; y cada dia vemos aumen Madrid 74 de Setiembre. tarse el número de sus víctimas. Particularmente castiga á los adultos, y su mortífera actividad, que toma incremento sin du SS. MM. y AA. continúan sin novedad…</t>
  </si>
  <si>
    <t>Granville</t>
  </si>
  <si>
    <t>…e La mayor parte se libraron por dinero; otros, aunque en corto ses, quienes veneran todavía el nombre de sus héroes, número, sucumbiendo al terror, colocaron en sus casas ta _.El doctor Granville parece que ha descubierto los medios que blillas supersticiosas; pero otros resistieron con mucho valor, y empleaban losegipcios para conservar las momias; por eljosha lo padecieron grandes males por confesar generosamente la fe.. grado hacerlas en Inglaterra…</t>
  </si>
  <si>
    <t>Gravóleda, Josef</t>
  </si>
  <si>
    <t>Josef Gravóleda</t>
  </si>
  <si>
    <t>…: subteniente D. Pascual Marquesada, grado de -cante por la de D. Juan Vilomara á canongía de la catedral de teniente de ídem: sargentos primeros D. Francisco Díaz y Don Gerona, á D. Josef Gravóleda» para otra vacante por fallecí- Manuel Valverde, grado de subteniente dé ídem. Aliento de D. Domingo Ruiz, i D. Simon Bech: para otra va Ingenieros y Zapadores. Subteniente D. Pedro Alcántara Borcante por el de D. Vicente fiuach, á D. Ramón Llóreos: para ges,…</t>
  </si>
  <si>
    <t>Grediaga, Santiago Eugenio de</t>
  </si>
  <si>
    <t>Santiago Eugenio de Grediaga</t>
  </si>
  <si>
    <t>…e Lis, concedida en 30 de Se •lárité hijos que la sostengan, y las'consuelen en las pérdidas la tiembre de 1814, en igual caso. mentables que la ciencia sin piedad les ha causado. D. Santiago Eugenio de Grediaga para usar la Flor de Lis: pagó en 29 de Abril de i8tá 39 rs. al hospital General. Madrid 9 de Febrero. D. Eusebio Gallícioli de Hernández para ídem: pagó en 25 S. M. stgbe con alivio y mejoría , habiendo dormido en las •de Agosto, de 1827 3^ rs. al hospital G…</t>
  </si>
  <si>
    <t>Gregorio</t>
  </si>
  <si>
    <t>…se de los bienes quedados por de que los facciosos ocupaban á S. Juan, (Véase la gaceta 3 del -fallecimiento de Doña María Sánchez-dei la Torre ,'madre del presénte:)' ‘■ indicado D. Gregorio; prevenidos que pasado dicho término sin ,.Mientras esto pasaba con los enemigos domésticos, apretaron haberlo verificado, sin mas citarles ni emplazarles, se procederáá los forasteros los puños contra los que' llaman alzados de; la ban ■Ha- entrega de dichos…</t>
  </si>
  <si>
    <t>Greig</t>
  </si>
  <si>
    <t>…usia y Besarábia, ponerse en caminó hasta el ve rumbo que ha tomado. Sin embargo parece probable que parte ranó próximo , ha ordenado S. M., por un ukasc de 22 de Oc tubre, que el almirante Greig no tóme el mando de aquellas de ella se ha separado para caer sobre la isla de Candía, deuda los griegos habían alcanzado una superioridad decisiva. provincias hasta'después de la salida del sonde de Worcmzotv.</t>
  </si>
  <si>
    <t>Grenfell</t>
  </si>
  <si>
    <t>…e jetas á la contribución de frutos civiles, y que deben satisfacer todas armas , de los cuales 600 son alemanes. los atrasos. De Real orden &amp;c. Madrid 15 de Julio de 1825.=: — El capitán Grenfell debe salir el 23 de este puerto llevando í Ballesteros. sus órdenes tres naves de guerra, á cuyo bordo se hallan 10200 hombres destinados á reforzar al vizconde de la Guaira, el cual Otra sobre purificación de subalternos retirados con grado de se ve amenazad…</t>
  </si>
  <si>
    <t>…demas individuos de la Guardia Real. (Núm.io¿.) Montevideo. Las cartas del Rio Janeiro, fecha 21 de Mayo, Real orden para que los individuos del ejército dirijan suq dicen que el capitán Grenfell debia hacerse á la vela para el solicitudes por el conducto de sus gefes. (Idem.) dia 23 con tres trasportes y 1200 hombres á reforzar al viz CAMBIOS OBI OIA 31. conde Laguira. Los de Buenos Aires pretendían apoderarse de Montevideo y de la banda oriental, y…</t>
  </si>
  <si>
    <t>Grenville</t>
  </si>
  <si>
    <t>…r Jesucristo es contravenir á la ley común de asistir á la ceremonia de este dia eran él iuque de Nortbum— de-la nación. Es menester que la Cámara permita á los unitarios beriand, lord Grenville y sir Jorge Nayler. La entrega de las negar este dogma antes de concederles la facultad de celebrar sus insignias y de la espada se hizo con todo el ceremonial que se matrimonios, según la idea que tienen de ia divinidad de nuestro acostumbra en la recepción…</t>
  </si>
  <si>
    <t>…peó la Real comitiva , toda la tropa que Jarretera, y‘sentado en su trono, recibió, caballero de lá orden' estaba tendida en la carrera desfiló en columna de honor por del Baño al lord Grenville, embajador dé Inglaterra. Los ca- frente de los balcones de Palacio, donde se hallaban SS. MM. y hallerosde la orden de la Jarretera, segun.uso antiguo, tienen AA., quiénes fueron nuevamente saludados por los vivas expre facultad para conferir la orden del Ba…</t>
  </si>
  <si>
    <t>Grenville, Jorge</t>
  </si>
  <si>
    <t>Jorge Grenville</t>
  </si>
  <si>
    <t>…suelo de la república. ¡Inferiremosde aqui que han Los descontentos hallaron defensores en el Parlamento mismo, jr sido engañados sobre el verdadero estado de la América? No, por lord Jorge Grenville, que el año anterior había desempeñado la» que tienen noticias exactas de lo que allí pasa; y en virtud de funciones de ministro, les dirigió un discurso profético donde'sa ellas, concluiremos sin temor de errar, que temiendo el resulta leen los pasages sigui…</t>
  </si>
  <si>
    <t>Gresa, Bartolomé</t>
  </si>
  <si>
    <t>Bartolomé Gresa</t>
  </si>
  <si>
    <t>…el dia $1 de Agosto próximo al sia de Barcelona , vacante por fallecimiento de D. Ramón Igna patrono activo de ellas, que lo es actualmente D. Hipólito de. cio Sans y de Rius , á D. Bartolomé Gresa: para la dignidad de Frías,-por la escribanía de Genaro Solana, vecino de la ciudad sacrista de la iglesia colegial de S. Felipe, arzobispado de Valen de Alfaro; pues pasado dicho término,, que es improrogable, sin ', cia, vacante por fallecimiento .de D- Fra…</t>
  </si>
  <si>
    <t>Grey</t>
  </si>
  <si>
    <t>…generación; incendiémos reclamando los derechos civiles y políticos de que gozan exclusi las para llegar al término glorioso de nuestra carrera. Nuestro vamente las anglicanas. El conde Grey presentará esta petición á abuelo Temístocles se vengó de Jerjes con un corto número de la Cámara de los Pares, y lord Nugent á la de los Comunes. naves; y vosotros, valientes, vengad á vuestros padres, á vues —Hay mucha priesa en deshacerse de créditos extra…</t>
  </si>
  <si>
    <t>Gri, E.</t>
  </si>
  <si>
    <t>E. Gri</t>
  </si>
  <si>
    <t>…negado-, novela escrita por el vizconde d’Arlincourt , y’ serla la preferida en el comercio'.....?’ y la exclusiva (le añadió un traducida libremente de la B^'edicion francesa por D. E. Gri— edecán) según la opinión general de,estos pueblos;y que no,hay maud de Velaunde. Su autor, que según el dictámen de sus mis duda eti; eso,^concluyó Bolivar. ... &gt; M .**&gt; •„»•. mos compatriotas, ha oscurecido á todos los escritores que le han precedido en est…</t>
  </si>
  <si>
    <t>Grilli, Francisco</t>
  </si>
  <si>
    <t>Francisco Grilli</t>
  </si>
  <si>
    <t>…amarguras, y bien sufridos padecimientos,- do conseguido el total conocimiento de la aplicación metálica, si habían de compensarse, como se han compensado, con la inventada por el doctor Francisco Grilli, ha llegado á perfeccio grandiosa utilidad de haberse restituido V. M. á la plenitud de nar considerablemente este descubrimiento, que consiste en pre su autoridad regia. Esta era la esperanza que daba aliento a nu servar de la oxidación á cualquier metal, y…</t>
  </si>
  <si>
    <t>Grimaud, Santiago</t>
  </si>
  <si>
    <t>Santiago Grimaud</t>
  </si>
  <si>
    <t>…escribir el cspectácuto que formaba la plaza jóvenes de no menos distinguida aplicación. desde la embocadura de la calle de ia Tendería. Los dos batallo __Habiendo expuesto al Rey D. Santiago Grimaud, vecino de nes formados con su bello uniforme y armamento; el concurso Madrid, y propietario de fábricas de papel, que habia elaborado de gentes en las calles y balcones, el repique de campanas, sal las clases mas delicadas y difíciles de este género, ejecuta…</t>
  </si>
  <si>
    <t>Grosvenor</t>
  </si>
  <si>
    <t>…se señale el día para la lectura del lili,so c.AMAXA de lo» lores._Sesión del ag. -II bre el derecho electoral; que estaba anunciado para la presénte se El conde de Liverpool, .el conde Grosvenor y otro»-doré» sión.-Manifiesta que ha sido necesario.-hacer en; ¿la 1 guras modi presentan peticiones contra la emancipación de. los católicos; ficaciones; pero que este trabajo estará •Concluido ]»ara la próxi pero los primeros manifiestan á la Cámara que su…</t>
  </si>
  <si>
    <t>…una manera la ciller presentó una petición de la isla de Portland, oponiéndose independencia de la nueva república (t); y no ha querido admi ¿ la emancipación de los católicos. El conde Grosvenor dice que tir tampoco la suspensión de hostilidades mas que por cuatro ie parecen sospechosas las firmas de está petición , y que mas bien meses. Ambos ejércitos ocuparán sus posiciones actuales, el uno serán obra del canciller y de Mr. Bankes, que no de los h…</t>
  </si>
  <si>
    <t>Guardasellos</t>
  </si>
  <si>
    <t>…as de fecha de 31 de Agosto anuncian la llegada á ■ El Consejo dé Estado fue recibido en la sala del Tronó; y el aquel puerto de la nave de guerra inglesa ’la'Scyia, procedente de señor Guardasellos tuvo el honor de dirigir á S. M'., las palabras la Jamaica , con medio millón de doláis (pesos duros) para el siguientes: ' , Gobierno, la cual diseminó al mismo tiempo el germen de la „Sire: Vengo á ofrecer á V. M. los homenages y felicitacio fiebre amarilla…</t>
  </si>
  <si>
    <t>Guardia, Cárlos</t>
  </si>
  <si>
    <t>Cárlos Guardia</t>
  </si>
  <si>
    <t>…de corregidor de esta muy heroica villa, y escribanía de número su sumisa y expresiva exposición se hallan los bien sentidos pa de D. Jacinto Gaona y Loeches, se cita y emplaza á D. Cárlos Guardia y demas interesados á seis vales Reales de 50 pesos consajes siguientes: . „La masa de la raza humana nació para ser gobernada, no solidados de la creación de i.° de Enero de 1818, con los núme para gobernar. Este destino sublime se halla cometido por la Pro…</t>
  </si>
  <si>
    <t>Guartarro, Antonio</t>
  </si>
  <si>
    <t>Antonio Guartarro</t>
  </si>
  <si>
    <t>…tos á 91 después subieroná 91$ compradores; á bergantín d ¿ guerra español Providencia, su comandante el capi las dos horas á lo mismo vendedores. tán de fragata de la Real aunada D. Antonio Guartarro, proce _ El 19 de Junio se trabó una gran pelea en Queenscountes, dente de Manila en 137 días, con pliegos para el gobierno y en Irlanda, entre los carboneros de Newtown, Tosvleston ,f correspondencia pública. Conduce de trasporte al capitán de Andetagle. El…</t>
  </si>
  <si>
    <t>Gudin</t>
  </si>
  <si>
    <t>…compa y D. Juan Romero , grado de subteniente de ídem. ? ñía del tren de equipages. Segundo Batallón. Capitanes D. Antonio Valderramay Don Manda esta división el teniente general vizconde Gudin. Ramón de Rojas, grado de teniente coronel de infantería: te Barcelona. Primet regimiento de infantería ligera: ei io.°, nientes D. Domingo Afldres, D. Francisco Obrero y D. Josef 16.0j 19o y 41.0 delinease) g’,9 dé-cazadores de caballería: 6 Sayol, grado.de…</t>
  </si>
  <si>
    <t>Guerra, Josef Hoyos</t>
  </si>
  <si>
    <t>Josef Hoyos Guerra</t>
  </si>
  <si>
    <t>…Jónicos y demas de Levante, debieron conducirse precisa de Santander, por renuncia de D. Josef Marin, y promoción de mente del modo que lo han hecho: pues nadie se persuadirá que D. Josef Hoyos Guerra, á canongía de la misma, á D. Pedro el lord primer comisario en Corfú, el comandante de la estación Marcelino de la Peña y D. Josef Martínez Alarcon: para una del Mediterráneo , los cónsules británicos en Levante, y el con- canongía de la iglesia catedral deT…</t>
  </si>
  <si>
    <t>Guerra, Narciso</t>
  </si>
  <si>
    <t>Narciso Guerra</t>
  </si>
  <si>
    <t>…io de la Trinidad un catedrático de fi tan efectivo de ídem: tenientes D. Santos de las Heras, D. Ge losofa con los estudiantes de esta ciencia que no cupieron en la naro Marcos y D. Narciso Guerra, grado de capitán de ídem: de la universidad. La modestia y devoción de los concurrentes subtenientes D. Clemente Suarez y D. Juan Balta, grado de te fue la misma en ambas partes, y el público, que ve sustituir las niente de infantería. semillas de la piedad…</t>
  </si>
  <si>
    <t>Guerra, Secretario de</t>
  </si>
  <si>
    <t>Secretario de Guerra</t>
  </si>
  <si>
    <t>…bril de i82£.=:Luis López Circular de la Tesorería general sobre abono de suministros. Ballesteros. Estando ya establecida por orden del Rey nuestro Señor laOtra comunicada por el Sr. Secretario de Guerra en r .* de Mayo oficina que debe entender en el reconocimiento, examen y liqui al de Hacienda, sobre descuento de sueldos á los empleados que dación de los recibos de dinero, víveres y efectos entregados al se mencionan. mariscal de campo de los Reales ejérci…</t>
  </si>
  <si>
    <t>Guerra-, Secretario-de la</t>
  </si>
  <si>
    <t>Secretario-de la Guerra-</t>
  </si>
  <si>
    <t>…lico; = Dado en Guadalajara-á 18 de en tan felices sucesos; y'también para que se digne enterar de to Agosto de..i8.2g.z=El comandante militartde-la: provincia, Feli do al Exorno. Sr. Secretario-de la Guerra-: y de -Gracia y jits— pe de Zamora~El intendente interino'de policía, Fraocaco Jo ■ ¿ ..Y *, -: ticia para qiie.-pueda llegar' por todos-conductos a noticia de sef Perez.” S. M.' Dios-guarde . á;V.- E. muchos años;=Guadalajara 20 dé Y habiéndose dado cuenta a…</t>
  </si>
  <si>
    <t>Guerrero, Casimiro Domínguez de Manuel</t>
  </si>
  <si>
    <t>Casimiro Domínguez de Manuel Guerrero</t>
  </si>
  <si>
    <t>…acusada de haber profe último, anunciado en la gaceta del 26 de dicho mes, para qus rido expresiones subversivas, absuelta el 3 de Noviembre. los acreedores ignorados del difunto D. Casimiro Domínguez de Manuel Guerrero, del Puerto de Santa María, acusado de la Torre acudan á reclamar sus créditos en el juicio de su tes haber esparcido noticias alarmantes, se sobreseyó el i.° de Di tamentaría pendiente en el mismo juzgado; y que de no hacerlo ciembre. les parará el perjuicio…</t>
  </si>
  <si>
    <t>Guerrero, Félix</t>
  </si>
  <si>
    <t>Félix Guerrero</t>
  </si>
  <si>
    <t>…dem de idem idem. roquias y conventos pata recibir el santo sacramento de la Pe D. Angel Porras, Idem de ídem idem. nitencia. A este fin había precedido oficio del limo, comisiona D. Félix Guerrero, idem de idem ídem. do á ios párrocos y prelados de las comunidades, y todos estos, D. Franciscofipnzalez, ídem de jdem ¡dem, como también varios otros se préstaron con el mayor zcloa pro D. Josef Válénzuela idem de idem idem. porcionar á la juventud suficien…</t>
  </si>
  <si>
    <t>Guiíleminot</t>
  </si>
  <si>
    <t>…Cámara en favor de los he vrard. Nosotros podemos afirmar que este periodista se halla mal les de la Vendée y de los caballeros de S. Luis. La marina recla informado y que el Sr. conde Guiíleminot vendrá de Constantima también grandes mejoras, especialmente el aumento de náves. nopla para comparecer en persona en este juicio. Mr. Terrasson de Montleau se queja de que no se permita en _E1 duque de Northumberland ha llegado esta tarde á Paris. Francia un…</t>
  </si>
  <si>
    <t>Guillermo</t>
  </si>
  <si>
    <t>…or el valor de Habiéndose dignado el Rey nuestro Señor admitir la cesión 6'ó$&gt; libras: El duque no permanecerá mucho mas de seis semanas que ha hecho en favor de su Real erario el Sr. D. Guillermo en Francia; y se dice que sus gastos, según los cálculos mas mo Hualde, consejero de Estado , del crédito de 7,500 duros que ha derados, subirán á mas de 50S) esterlinas. bía dejado de percibir de sus sueldos en tiempo del,gobierno ña ¿LEÍ-teniente general co…</t>
  </si>
  <si>
    <t>GuiMr</t>
  </si>
  <si>
    <t>…inas conservadoras de nuestra organización po enviado al consuládo general francés de Levante un requisitorio lítica y social. á efecto de recibir declaración judicial al teniente general GuiMr. Dupille quisiera que se aumentase el sueldo á los gen- lleminot, embajador en Constantinopla, sobre el asunto de Oudannas, é implora la justicia de la Cámara en favor de los he vrard. Nosotros podemos afirmar que este periodista se halla mal les de la Vendée…</t>
  </si>
  <si>
    <t>Guión</t>
  </si>
  <si>
    <t>…ndos públicos. Tres por 100 consolidados 90}. nas cada año, para atender á la educación del hijo del duque de Se aguarda de un dia á otro al bajel Tribuno que manda el Cumberland. capitán Guión, el cual conducirá de Gibraltar al lord Chatam, Mr. Canning se queja del modo indecente con que algunos gobernador de esta fortaleza, cuya quebrantada salud le obliga á individuos se toman la libertad de censurar públicamente la con volver á Inglaterra. ducta…</t>
  </si>
  <si>
    <t>Guise</t>
  </si>
  <si>
    <t>…comunes y. el de linas y superfinas, como cuadrilla que pretendía formar el bloqueo de aquel puerto por or también ,del decreto d« «4 de Mayo de 1813 Para 1l,c ¡os nue- ' den del almirante Guise, la. cual trataba'deincomodar también á vos premios que establece en compensación de los derechos que los buques ingleses, á los que hizo dicho Rodil fondear á alguna puede haber sufrido la primera materia a su importación no ten distancia, á fin de evitar qg…</t>
  </si>
  <si>
    <t>…de sus decididos batallo ta americana liberty, llegada á Gibraltar, sabemos que las sos nes de voluntarios Realistas; cuyo acto ss solemnizó cotí singu pechas dé inteligencia del comandante Guise, que manda la fra lares demostraciones de regocijo de parte de todo el pueblo. La gata 'Prueba, con el gobernador del Callao Rodil, resolvieron i marquesa viuda deCampo Santo y Doña María de la Cueva de Bolívar á comunicar la orden á Guayaquil (á cuyo puerto…</t>
  </si>
  <si>
    <t>…s Realistas, y el heroico Rodil habia dirigido poco Jos sucesos, en todas las coyunturas nacidas del tiempo y de las antes dos proclamas. circunstancias. ( Aplauso universal.') El almirante Guise, que fue detenido por haberse excedido ,,Todos sabéis que los sucesos poco afortunados de estos úl en su autoridad, estaba preso, en Lima. Bolívar permanecía timos años lian hecho indispensables una multitud de gastos y siempre en el alto Perú. El general Pae…</t>
  </si>
  <si>
    <t>Gumbau, Miguel</t>
  </si>
  <si>
    <t>Miguel Gumbau</t>
  </si>
  <si>
    <t>…......... ............. oc sobreseída por falta de mérito: aprobada en 27 de Noviembre. Cádiz.................. ............................................. i f.yr so daño. La de D. Miguel Gumbau, teniente del regimiento caballería Sevilla............................................................... 4 ; i. 7.0 provisional, y los soldados del mismo Josef Padrón y Fran Valencia........................................................ 4 cisco García, so…</t>
  </si>
  <si>
    <t>GuriefF</t>
  </si>
  <si>
    <t>…rdada que sea la indemnización correrán las ciudad de Ibiza, vacante , por fallecimiento de D. Lorenzo Salas, diligencias á cargo del Gobierno. á P- Jaime Cerveza. • .... . ; _ El conde GuriefF, gobernador de Odessa, posee en este día Para la abadía del Real Monasterio de Sta. María de Gerri, varias muestras de una tierra que se halla en una vasta exten de la congregación benedictina claustral., vacante por falleci sión de la Sitiería, y que lavándo…</t>
  </si>
  <si>
    <t>Guriueta, Roque</t>
  </si>
  <si>
    <t>Roque Guriueta</t>
  </si>
  <si>
    <t>…nes del ejército Aitisrttdani..................Mía............ 00 * dei ¿Inven sel nOrte del Perú; sino que se avisa que el navio Hambtirgo...... .......... qo Asia, al mandó del: capitán D. Roque Guriueta, y el bergantín Génova................................. ,...,!oo ..... Aquilet habiin anclado* en aquel puerto el 12 del mismo mes de Cádiz................................................................... i á $ dinero. Setiembre, y que se les habían incorpo…</t>
  </si>
  <si>
    <t>Gurucéta, Roque de</t>
  </si>
  <si>
    <t>Roque de Gurucéta</t>
  </si>
  <si>
    <t>…traducciones. Di- torizándolo en virtud de Real orden la comisión de Insercio oe asi: nes en el Gran Libro dé la deuda consolidada , presidida por el Se ños ha pasado una carta de D. Roque de Gurucéta, co Excmo. Sr. D. Antonio Gómez Calderón, consejero de Estado. mandante del navio Asia, escrita á un amigo suyo, cuya publi En su consecuencia, y teniéndose presente el número de vales cación creemos será grata á nuestros, lectores; y de cuya autenti no conso…</t>
  </si>
  <si>
    <t>Guruzeta, Roque</t>
  </si>
  <si>
    <t>Roque Guruzeta</t>
  </si>
  <si>
    <t>…....... 14$ valor. Con fecha 22 del mismo mes participa también el referido No consolidados ................................ ............. 13 á igf Idem. comandante del navio Asia D. Roque Guruzeta al Sr. Secreta Consolidados................................................ 27 á 29 idem. rio del Despacho de Marina, su llegada al puerto del Callao. Pin Intereses de vales......................................... «... 4 ppr 100 idem. ta en los términos mas…</t>
  </si>
  <si>
    <t>Gutierre</t>
  </si>
  <si>
    <t>…s, cuyo sentido se teniendo que comunicarle algunas noticias relativas á dicha ca creia ser sospechoso , fue absuelto,.poniéndose en libertad en 31 pellanía, se avisa al expresado D. Gutierre, ó al que le haya su de Enero del presente ano. cedido en la citada capellanía, se dirija á D. Pedro García Te Manuel de Bastarrica, natural de la villa de Tolosa, domi resa en la calle de Hortaleza, núm. 6*, cuarto 3.0 para instruir— ciliado en Vergara , pro…</t>
  </si>
  <si>
    <t>Gutiérrez, Alejandro</t>
  </si>
  <si>
    <t>Alejandro Gutiérrez</t>
  </si>
  <si>
    <t>…ilitar y político de la plaza de Má*: Por el presente se cita, llama y emplaza á los acreedores i la laga al mariscal de campo D. Carlos Favre Daunois: para el go testamentaría de D. Alejandro Gutiérrez, escribano del número bierno militar y político de la plaza de Cádiz al teniente general que fue de esta villa, para que en el término de 30 dias acudan á D Josef Aymerich; y para inspector general de infantería al usar de su derecho en el juzgado- del Sr. D.…</t>
  </si>
  <si>
    <t>Gutiérrez, Inocencia</t>
  </si>
  <si>
    <t>Inocencia Gutiérrez</t>
  </si>
  <si>
    <t>…59 rs. por una vez. condenado en 23 del mismo Febrero á dos meses de presidio corAna María.Guerrero 1 rs. diarios., Kccional en S. Sebastian., ademas de ia prisión que ha sufrido. Doña Inocencia Gutiérrez i88o:rs. anuales. Don Hemeterio Landesa y D. Francisco de Uncilla , naturales Higinio Gómez Marañon líoo rs. idem. de la villa de Bilbao, por haber dado.de punzadas con un cuchi María García 4 js. diarios. llo á una inscripción de viva el Rey .absoluto, fuero…</t>
  </si>
  <si>
    <t>Gutiérrez, Lucas</t>
  </si>
  <si>
    <t>Lucas Gutiérrez</t>
  </si>
  <si>
    <t>…ido por el Gobernador, acompañándolo el ayuntamiento tribunal, para la vara de alcalde mayor de la villa de Berga, á y todos los cuerpos de la ciudad, con un crecido numero de con D. Lucas Gutiérrez: para la de Epila á D. Manuel Perez Bretón vidados: á retaguardia iba el batallón armado y uniformado, y Heredia: para la de Riba roja á D. Saturnino Campos: para precedido de los comandantes y planas mayores, cuyo orden 1* de Navarrés á D. Josef Sanz; y para…</t>
  </si>
  <si>
    <t>Gutiérrez, Manuel Lucio</t>
  </si>
  <si>
    <t>Manuel Lucio Gutiérrez</t>
  </si>
  <si>
    <t>…la Nueva, no habérsele probado el delito. calle del Príncipe, á usar de su derecho, en los autos formados Juan Cruz de Arsuaga y-Manuel de Otegui, naturales de Ci- á instancia de D. Manuel Lucio Gutiérrez sobre pago de mara znrquil, en la provincia de Guipúzcoa, acusados de haber grita vedises, con apercibimiento que pasado dicho término sin, haber do viva la constitución, viva Riego, viva 'Ballesteros y muera Go— comparecido, se procederá por su ausencia y re…</t>
  </si>
  <si>
    <t>Gutiérrez, Manuela</t>
  </si>
  <si>
    <t>Manuela Gutiérrez</t>
  </si>
  <si>
    <t>…n 17 de Diciembre anterior á seis años de pre corregidor, y por la escribanía de Ordoñez, se manda citar y: sidio; cuya sentencia fue aprobada en 29 del mismo por el Ex emplazar á Doña Manuela Gutiérrez, para que en el término celentísimo Sr. capitán general, y señalado para su cumplimien de 15 dias, contados desde este anuncio, acuda á exponer lo que to el presidio de Ceuta. á su derecho convenga en los autos que se siguen por el juzgado Juan Jiménez, vecin…</t>
  </si>
  <si>
    <t>Gutierrez, Manuela</t>
  </si>
  <si>
    <t>Manuela Gutierrez</t>
  </si>
  <si>
    <t>…e'murieron en 'defieusar los Reales consejos, que ebrresponden á D.Gregorio Ualino, co de la justa causa de la Nación , cupo en suerte det‘primer extrae* mo raí..'Meit'í su mUger -Doña Manuela Gutierrez, pOr el irttires to de la de este dia á Josefa Cardóna y AltnagcOycómprendida'qué en-ellbs.tiene, para que en el término peréntorio-de íj días; en las víctimas del 2 de Mayo de 1808. ; 7 ; 1 '! '■&gt; * ‘ í ' ' : fi' I l contados desdé el dé este anuncio, compsY…</t>
  </si>
  <si>
    <t>Gutiérrez, Marcos</t>
  </si>
  <si>
    <t>Marcos Gutiérrez</t>
  </si>
  <si>
    <t>…el nombre; pero ni aun es brero, escribano Real de esta corte, reformada y aumentada to hemos podido conseguir en el Africa. Es necesario que los con muchas notas y adiciones por D. Marcos Gutiérrez, sexta conocimientos y civilización precedan al cristianismo: para que edición: obra señalada en el nuevo plan de estudios, útil á cuan sea permanente la obra de la conversión, debe ser lenta y pro tos tienen que tratar negocios forenses. Se vende en la libre…</t>
  </si>
  <si>
    <t>Gutiérrez, Pedro</t>
  </si>
  <si>
    <t>Pedro Gutiérrez</t>
  </si>
  <si>
    <t>…., debían por lo mismo también esperar de ja Guerra con su oficio de 13 de Enero del año próximo pa ser escarmentados ejemplarmente; pero no cansándose S. M. de sado, del teniente coronel D. Pedro Gutiérrez, sargento mayor prodigar gracias y beneficios con una magnanimidad sin igual á que fue de las milicias de Olancho, en Goatemala, y actual sus vasallos, aun los mas extraviados, en celebridad de los dias mente retirado con agregación al estado mayor de la plaz…</t>
  </si>
  <si>
    <t>Gutiérrez, Pedro Evaristo</t>
  </si>
  <si>
    <t>Pedro Evaristo Gutiérrez</t>
  </si>
  <si>
    <t>…la iglesia colegial de horrorosos. Bribiesca, en el arzobispado de Burgos, vacante por muerte ds Cuál de las dos revolucionas es pues mas temible; jla del es D. Matías Arroyabe, á D. Pedro Evaristo Gutiérrez: para una tado de barbarie o la del de civilización? Parece que la cuestión, canongía de la iglesia colegial de S. Quirce, en dicho arzobispa es muy fácil de resolver. ( La Quotidietme.') do , por promoción de D. Julián Pineda á otra de la catedral de Zamora,…</t>
  </si>
  <si>
    <t>Gutiérrez, Pedro Tilmrcio</t>
  </si>
  <si>
    <t>Pedro Tilmrcio Gutiérrez</t>
  </si>
  <si>
    <t>…hez por igual condecoración: ba- (Idem.) hiendo pagado la misma asignación en *3 de Junio de 1817, Otra sobre los libros que pueden extraerse de España. (Nú~ ídem', ídem. mero j.) D. Pedro Tilmrcio Gutiérrez para usar la Flor de Lis: en jz Otra confirmando S. M. los empleos dados en Indias por los de Enero de 18so, pagó 3© rs: al hospital General, y en 261S) Vireyes y Capitanes generales en tiempo de la constitución. para el Crédito público. ■ (Núm, 4.) •j&gt;, Vicc…</t>
  </si>
  <si>
    <t>Gutiérrez, Venancio</t>
  </si>
  <si>
    <t>Venancio Gutiérrez</t>
  </si>
  <si>
    <t>…x, vacahtes por promoción éfrá \coniinuad I ?...... de D. Manuel de Gamez y D. Josef Perez Chicó , á D. Antonio Mr. Humé dice que sé há hablado tantéen esta discusión sin Villar y D. Venancio Gutiérrez: parala ración déla santa iglesia deducir nada, que la materia iioestáaun ámtdio discutir.(¡Brdtp. primada de Toledo por muerte de D. Bernardo Alarcon, á Don des carcajadas.') Genaro Manúel Gómez Rey; para la media ración de la iglesin Mr. Canning própone lev…</t>
  </si>
  <si>
    <t>Guzman-, Diego Mesíá y</t>
  </si>
  <si>
    <t>Diego Mesíá y Guzman-</t>
  </si>
  <si>
    <t>…a:-'para la .de-Castro del Rio 'á D. Josef Tercero, D.,J uan de Ribera y el Maestro Fr. Luis P.onc.e.-de Leonv Luengo: para la.de Hinojosa-del Duque á D.-Ramón Carvajal .y - 8¡9: ,D. Diego Mesíá y Guzman-, ,el..Maestgo¡;Jp¡4n de'Ayija^ Trejo: para la de Quesada á D. Josef Alcalde-y .Martínez:... para, elrPt, Fr. Josef de Sígüenza, D. Diego Covarrubias. y-Leiva; Juaíb la -’d e 'Ve ray Mo j a car á D. -Antonio Rico y Gómez: para la de Urbina y el P. D. Tomas Vic…</t>
  </si>
  <si>
    <t>Habiéndose</t>
  </si>
  <si>
    <t>…ra que por la vez ca coronel: subteniente D. josef María Nieto, teniente efectivo. torce se ha hecho por un modo tan ingenioso. Escuadrón de Tarifa. Capitán comandante provisional Don Habiéndose prestado á la operación Mr. A. empleado en el Benito Macías, comandante efectivo de caballería: capitán Don palacio de las Tullerías, en presencia de las médicos y cirujanos Bernabé Vaca, grado de teniente coronel: teniente D. Cosme del Rey y otros facultativ…</t>
  </si>
  <si>
    <t>Haciencienda, Secretario del Desfacho de</t>
  </si>
  <si>
    <t>Secretario del Desfacho de Haciencienda</t>
  </si>
  <si>
    <t>…da provisional, me ha den &amp;e. ordenado también que excite de su Real orden el zelo de los de mas Sres. Secretarios del Despacho, y señaladamente del de Ha Real orden comunicada al Sr. Secretario del Desfacho de Haciencienda, para que se esfuercen á enviar los socorros que por sus da para que se haga efectivo el artículo de dos rs. vn. en fanegarespectivos ramos permitan las apuradas circunstancias del era de sal destinado á la conitruccion de caminos.rio. Cuando S. M., mostrándo…</t>
  </si>
  <si>
    <t>Hacienda, De la Real</t>
  </si>
  <si>
    <t>De la Real Hacienda</t>
  </si>
  <si>
    <t>…to nistro plenipotenciario de S. A. R el Infante Duque de Lúea. Vicente Sainz de la Escalera el donativo de 6220 rs. 2 mrs., que _ Habiendo sido calumniado en el Constitucional el coronel De la Real Hacienda le debía por sueldos devengados en años an Jiiaz, del regimiento suizo núm. 2.0 del mismo nombre, que es teriores; y ha tenido i bien mandar S. M. que se anuncie en 1« tá en Madrid, sobre haberse negado á entrar en España, dicho gaceta dicho donativo, dando g…</t>
  </si>
  <si>
    <t>Hacienda, Ministro de</t>
  </si>
  <si>
    <t>Ministro de Hacienda</t>
  </si>
  <si>
    <t>…oldevila, á D. Joaquín que suponen tener en el Ministerio y en las oficinas de .París. Zurita; para un.beneficio de la catedral de Lérida, vacante por Pero habiendo sabido esto el Sr. Ministro de Hacienda ha el de-D.' DomingO"Ris(a ,á D/PerlroPIquer: 'para uña~racion de puesto á cubierto £ los interesados contra semejantes estafas, ha la iglesia parroquial de Berbegal, diócesis de Lérida, vacante por ciendo saber de orden del Rey á tales agentes, que su sobe p…</t>
  </si>
  <si>
    <t>Hacienda, Secretario del Despacho de</t>
  </si>
  <si>
    <t>Secretario del Despacho de Hacienda</t>
  </si>
  <si>
    <t>…rales y demas autoridades en las El número de votos es de 261; de estos cuenta Adams con épocas que se expresan. 51 , Crauford con 48, Clay con 46, y el general Jackson con 47. Al Sr. Secretario del Despacho de Hacienda con esta fecha Los 69 votos restantes se ignora por quien se inclinan , aunque digo lo siguiente. si se ha de juzgar por la actividad de los interesados, se dividi He dado cuenta al Rey nuestro Señor de la consulta que al rán entre Gaufort y Jackson. Sin emba…</t>
  </si>
  <si>
    <t>…go del derecho de tonelada á los tu medidas de un sabio Gobierno no dejaran renacerla hidra de la ques de que habla. revolución , y por último de que la Nación entera mira como £1 Sr. Secretario del Despacho de Hacienda en Real orden sagrado el pombre de Fean.-s.vdo, como sagrada su Real Petse-</t>
  </si>
  <si>
    <t>Hall</t>
  </si>
  <si>
    <t>…n de cele meta, el cual fue observado en Europa antes de pasar por superbrar las enunciadas contratas , estando autorizado dicho gefe de hielio, y después de su paso lo fue por el capitán Hall, de la ma las minas para aprobarlas con acuerdo de la contaduría, y dando rina Real británica en Valparaiso. Ocho astrónomos de Europa parte en seguida del expediente formado sobre cada una á la Di calcularon Ja órbita de este cometa , V sus elementos están p…</t>
  </si>
  <si>
    <t>Hamburgo</t>
  </si>
  <si>
    <t>….................. 15 Este acto, de los mas solemnes que celebra ia Iglesia , recibió un Amsterdam.............. 00 singular realce con la asistencia de los Sermos. Sres. Infantes Don Hamburgo................ 00 Cirios María y su Primogénito D. Carlos Luis, quien hizo de Genova...........A...... 00 padrino, habiendo admirado los concurrentes en S. A. una mo Cádiz......................... ■i por 100 daño. destia, despejo y veneración religiosa super…</t>
  </si>
  <si>
    <t>…tonio María Pacheco de Padilla-, para la de Santllla Amsterdam......................................................... 00 na á D. Isidro Santiago de las Cuevas: para ladeOrotava ¿Don Hamburgo.......................................................... 00 Manuel Aceituno Dávalos; y para la de Aillon á D. Sinforoso Cádiz.................... ............................................. i á f. Esquiroz y Pagóla. Sevilla.................................…</t>
  </si>
  <si>
    <t>Hame</t>
  </si>
  <si>
    <t>…Lie ja desde Namur, acom Otra igual para su resguardo. pañado del marques de Douro, de su hijo, el coronel Jones y 10. Si acaso no hubiere muertos en el espacio de los cuatro del doctor Hame. Ayer mañana después de haber inspeccionado meses, se dará esta noticia á los intendentes. las fortalezas partió su Gracia para Coblenza. 11. Estarán obligados los subcolectores de Espolios y Va cantes á celar que los párrocos cumplan debidamente con lo ITALI…</t>
  </si>
  <si>
    <t>Haras, Martin</t>
  </si>
  <si>
    <t>Martin Haras</t>
  </si>
  <si>
    <t>…Gerona, va de Enero próximo pasado. cante por préinocion de D. Jósef Fcrrer á canongía de aquella 10. Concluidas que sean las liquidaciones, se anunciará, para iglesia catedral, á D. Martin Haras; y para otra canongía de la que los interesados residentes en esta corte y números respectivos misma colegial, vacante por promoción de D. Jósef Caílis á ca que marque cada aviso acudan á recoger su certificación. nongía de la catedral de Vich, á D. Narciso P…</t>
  </si>
  <si>
    <t>Harding</t>
  </si>
  <si>
    <t>…n 1786 , «795 . 1805 , 1819 les habia 39104 hombres y 2ÍJ346 mugeres. y 1822. Asimismo lo ha observado en el 1 5 y 20 de Julio del Ñápales 16 de Agosto. presente año Mr. Pons y el profesor Harding; y todo inclina i creer que seguirá la dirección señalada por Enké. Los habitantes Después de los largos períodos de languidez y decadencia del hemisferio septentrional podrán verlo hasta principios de Se acarreados por los gobiernos usurpadores que nos han o…</t>
  </si>
  <si>
    <t>…nte de ellas por el mágico edificio á las acla María Parga.reAntomo de E¡ola.=josef Pinilla.=Andres Caba— maciones de : ziza Francisco! llero.=Secretario, Agustín de Perales.” _E1 profesor Harding descubrió el 23 de Agosto un nuevo co meta en la constelación de Orion, el cual se parece á un globo NOTICIAS EXTRANGERAS. nebuloso sin cola ni disco- Como camina rápidamente hacia el TURQUIA. Sud , es menester, dicen los periódicos alemanes, que los astró no…</t>
  </si>
  <si>
    <t>Harón, Francisco de Paula</t>
  </si>
  <si>
    <t>Francisco de Paula Harón</t>
  </si>
  <si>
    <t>…numerosísimo concurso que asistió al metropolitana de Granada, por muerte de D Pedro Espinosa y paseo de la Explanada á participar de la augusta ceremonia. El D. Ramón Jiménez, á D. Francisco de Paula Harón y D. Ma Excmo. Sr.Teniente general francés dió á las cinco de la tarde un nuel de Rojas. espléndido banquete, y concurrió personalmente, acompañado Del mismo modo se ha servido S. M. nombrar para una del Excmo. Sr. Capitán general D. Juan Caro y de otros varios plaza de oi…</t>
  </si>
  <si>
    <t>Harrowby</t>
  </si>
  <si>
    <t>…casa de cor pero al fin se propuso entre dos y tres, mas no sé adoptó. El rección 295 muchachos dé 10 á 18 años, entre los cuales 32 ha conde de Lívérpool habló contra el MU y el lord Harrowby le bían estado ya dos veces en ella, 17 de tres á cinco, y 8 eran contestó. . 1 llevados por la' séptima ó. décima vez. _E1 Rey está padeciendo siémpré de la gota. En esta especie de establecimientos públicos no se puede ejer — Las últimas noticias recibidas…</t>
  </si>
  <si>
    <t>Harvcy</t>
  </si>
  <si>
    <t>…es patrióticas llamando la atención del gobierno sobre la deca vttestra misma obra." dencia de nuestra marina. Deseáramos que con esta ocasión se En la de los Comunes exclamaba el capitán Harvcy: ,,;Qué pidiese la abolición de ese vergonzoso y fatal sistema de reclutar esperamos todavía! ¿Quién nos impide usar del poder que el cie llamado la presse (leva). Esta degradación es infructuosa, por lo nos ha dado para proteger la extensión total del imperi…</t>
  </si>
  <si>
    <t>Hausscr</t>
  </si>
  <si>
    <t>…particular; á saber: se publicó En la sesión del 5 admitió la dieta federal la dimisión de la una proclama ordenando un alistamiento general para el ejérci secretaría de Estado al coronel Hausscr. Se le ha dado por suce to , exceptuando á todos los negros, los cuates debían presentar sor á Mr. Ámrhyn, hijo del presidente de la dieta. se en la oficina del ayudante general para recibir un billete de Se ha suscitado una interesante cuestión sobre confirm…</t>
  </si>
  <si>
    <t>Hcrrca, Miguel</t>
  </si>
  <si>
    <t>Miguel Hcrrca</t>
  </si>
  <si>
    <t>…41.0 delinease) g’,9 dé-cazadores de caballería: 6 Sayol, grado.de capitán de idem: subtenientes D. Pelegrín Araue, compañías de artilleríasde á pie: un destacamento de obreros de D. Miguel Hcrrca y D. Añádete Gutiérrez, grado de teniente la 4.a compañía:-una compañía del4.0 escuadrón del tren de-ar de ídem: sargentos primeros D. Agustín Vega, D. Felipe Larrus tillería: una brigada de caballerías de carga: dos compañías da y D. Juan López, grado'de subteniente dé ídem. zapad…</t>
  </si>
  <si>
    <t>Hebersbreit</t>
  </si>
  <si>
    <t>…vecillos término de quince días , contados desde este anuncio, comparez que quedaron en la primera Operación. can por sí ó persona que les represente, á deducir su derecho an __EI teniente Hebersbreit, de Monaco, ha logrado reunir y ha te dicho señor, entendidos que de no hacerlo les parará el per cer trabajar á una especie particular de insectos que producen un juicio que haya lugar. . capullo muy blanco y ligero: 300 de estos animalitos han dado __Habién…</t>
  </si>
  <si>
    <t>Heidek, Juan Josef</t>
  </si>
  <si>
    <t>Juan Josef Heidek</t>
  </si>
  <si>
    <t>…00..................................... Zaragoza. que Ataide y Portugal, cuatro tomos en 8.°=:La Fe triunfante: 29.412.... 1 Oflíl................................ .... Madrid. por D. Juan Josef Heidek, profesor de lenguas orientales, un 13.360.... I OOO................. ............. .... Barcelona. tomo en 4.0 Se hallarán estas dos obras en las librerías de Ro 22.148.... 1000.......... ..................... .... Madrid. dríguez y de Barco López. EN LA IMP…</t>
  </si>
  <si>
    <t>Helus, Juaij Nepomuceno</t>
  </si>
  <si>
    <t>Juaij Nepomuceno Helus</t>
  </si>
  <si>
    <t>…bversivas, fue sentenciado á dos 3ños de presidio en Africa el cho, y en las provincias en las Administraciones principales da 14 de Mayo, y se aprobó en 28 del propio. Correos. • D. Juaij Nepomuceno Helus y consortes, de Jerez de la Fron ! | |------------------- ----- 1-------tí-TT------------ -------------------------- !----------- tera, acusado de haber cantado canciones constitucionales, ab A instancia de los síndicos de los acreedores del gremio y suelto p…</t>
  </si>
  <si>
    <t>Hen</t>
  </si>
  <si>
    <t>…El cultad que hallaban las embarcaciones para su anclage en el pe divino Pastor y divina Pastora: cada una á 4.—Nuestra Señor* ligroso-surgidero de Valencia, movieron á la casa de D. Hen— del Rosario á 4.esNuestra Sra. de Atocha á 4-írNusstra Señora do rique Oshea y compañía, del comercio de aquella ciudad, á ocu las Angustias á 4-=Nuestra Sra. del Sagrario á 4.=La Sta. Cruz parse &lt;:n su remedio, y proporcionar á aquella hermosa parte de y S.…</t>
  </si>
  <si>
    <t>Henizo, Francisco Caballero y</t>
  </si>
  <si>
    <t>Francisco Caballero y Henizo</t>
  </si>
  <si>
    <t>…a que el duque de Nor- tega : para la de Santillana á D. Miguel Bósarte; y para la de fh'iíilihertand ha llevado á Francia está asegurada por el valor de Montemayor, en Córdoba, á D. Francisco Caballero y Henizo9 libras esterlinas. Las alhajas están valuadas en una suma iiquez. iguai.poco mas ó menos.. Solamente una caja que contiene va rias joyas, propias de la duquesa, está asegurada por el valor de Habiéndose dignado el Rey nuestro Señor admitir la cesión 6'ó$&gt; li…</t>
  </si>
  <si>
    <t>Henri</t>
  </si>
  <si>
    <t>…ministraciones. la juventud que está próxima á entrar en el trato del mundo; 17,469.... 10,000 ps. fs...................... Cádiz. por Mr. Aymé, canónigo de Arrás, y traducida por D. Henri19,198.... 5000..................................... Zaragoza. que Ataide y Portugal, cuatro tomos en 8.°=:La Fe triunfante: 29.412.... 1 Oflíl................................ .... Madrid. por D. Juan Josef Heidek, profesor de lenguas orientales, un 13.360....…</t>
  </si>
  <si>
    <t>Her, Antonio Fermín</t>
  </si>
  <si>
    <t>Antonio Fermín Her</t>
  </si>
  <si>
    <t>…ita y emplaza nuestro Señor presentar para dos raciones de ,1a iglesia catedral á todos Jos qite se consideren acreedóres á la testamentaría de de Patencia, vacantes por muerte de D. Antonio Fermín Her D. Cárlbs .Iscué, vecino,que fue de dicha ciudad, para que en el nández, y promoción de D. Cipriano Juárez á 1a magistral de término de 30 días-se presenten en aquel tribunal á usar de su Sto. Domingp de 1a Calzada,, á D. Lorenzo Atienza y D. Cris derechb, pues de no h…</t>
  </si>
  <si>
    <t>Heredia</t>
  </si>
  <si>
    <t>…cciones para el con :pasdel general Otaneta... . . .. . greso dicen aquellos periódicos que hubo muchos manejos, y el ~ Asi*aquel!a república como la de Chje aparecen despedazadas diputado Heredia llamó la atención del congreso ,.sobre la nece por la.anarquía y falta de fuerzaen'sus cabezas; efecto necesario sidad de examinar si los pueblos, están oprimidos por caudillos, dei gobierno popular y quimérica soberanía del pueblo. En la cpino se había Indic…</t>
  </si>
  <si>
    <t>Heredia, Francisco</t>
  </si>
  <si>
    <t>Francisco Heredia</t>
  </si>
  <si>
    <t>…to nifestaba en sus alegres comidas el placer que rebosaba en las al nio Cortés y Zabalza, alcalde del crimen mas antiguo de ¡a mas de sus individuos. misma; y para esta resulta á D. Francisco Heredia v Begines: Por la noche se iluminó toda la ciudad con particular esmero; para otra plaza de oidor de la Real audiencia de Valencia á y la guarnición francesa y el pueblo barcelonés han dado una D. Josef Antonio Sombiela , alcalde del crimen mas antiguo prueba…</t>
  </si>
  <si>
    <t>Heredia, Francisco Saenz</t>
  </si>
  <si>
    <t>Francisco Saenz Heredia</t>
  </si>
  <si>
    <t>…ospitalaria de Salins la suma de 500 Igualada, capellán de S. Fernando de la misma ciudad: para e&gt;ta francos que sus padres le habían dado para sus diversiones. ,, Yo capellanía á D. Francisco Saenz Heredia: para una media ración no podré divertirme, dijo, mientras vea á tantos infelices der de la catedral de Córdoba, por muerte de D. Antonio Caballero, ramando lágrimas.” Esta acción es tanto mas loable, cuanto este á D. Manuel María Gutiérrez Rabé: para la dign…</t>
  </si>
  <si>
    <t>Herizo, Félix</t>
  </si>
  <si>
    <t>Félix Herizo</t>
  </si>
  <si>
    <t>…ñor D. Francis rez Valdés: para el corregimiento de Ubeda á D. Joaquin Cas- co Benito Eraso, vecino de Garinoain, é individuo también de tells y de Montaner: para el de Albacete á D. Félix Herizo y ia misma extinguida Junta de Navarra; y S. M. no solo ha oido Morales: para la vara de alcalde mayor de Astudillo á D. Juan con especial agrado los leales y nobles sentimientos de estos sus Facón: para la de Cartaya á D. Juan Manuel Doñamayor: para dos bene…</t>
  </si>
  <si>
    <t>Hermóhabitantes, Obispo de</t>
  </si>
  <si>
    <t>Obispo de Hermóhabitantes</t>
  </si>
  <si>
    <t>…ó las ' en el lugar que le estaba preparado, el Delfin se puso á su dere observaciones de Mr. Rice y los sentimientos expresados por los cha y á su izquierda lis dos Princesas. El Sr. Obispo de Hermóhabitantes del- condado de Limerick, é hizo presente que tenia ■ polis,' primer limosnero del Rey, y los principales oficiales de ánimo de proponer, luego qre se verificase la segunda lectura dél - S. M. estaban detras de su silla. El Sr. Príncipe de Croi, limosMI, una…</t>
  </si>
  <si>
    <t>Hermosilla, Juan Antonio</t>
  </si>
  <si>
    <t>Juan Antonio Hermosilla</t>
  </si>
  <si>
    <t>…esgraciados habitantes de Salins. Las ciudades, los estable de Cuenca, por muerte de D. Ramón Aranda, y renuncia de cimientos públicos y particulares rivalizan en zelo para propor D. Juan Antonio Hermosilla, á D. Manuel Damian Melgar: pa cionar los mas prontos socorros á las víctimas de tan horroroso ra la dignidad de arcediano de Almazan de la iglesia catedral de incendio^ Los corredores del comercio de París han dado 19 Sigiienza , por promoción de D. Pablo de…</t>
  </si>
  <si>
    <t>Hermoso, Antonio</t>
  </si>
  <si>
    <t>Antonio Hermoso</t>
  </si>
  <si>
    <t>…r incluidos en el sorteo in hallan en la corte, el punto donde poder vérseles ó escribírseles; mediato para optar por la. suerte á su consolidación cñ el año avisándolo'en casa de D. Antonio Hermoso, del comercio de li próxime? !v bros, frente á las gradas de S. Felipe el Real, que se les agra Los comisionados en las provincias para el recibo de dichos decerá. "■ ▼alca, son los mismos que se. expresan en el aviso que precede. _ Por el juzgado del alcalde…</t>
  </si>
  <si>
    <t>Hermoso, Fernando Gerónimo</t>
  </si>
  <si>
    <t>Fernando Gerónimo Hermoso</t>
  </si>
  <si>
    <t>…io de 1825. Véndese á 10 rs. enpara el de Valencia de Alcántara, dignidad de la catedral deCo- el despacho de la .imprenta Real. Se suscribe en el, mismo despa ria, por ascenso de D. Fernando Gerónimo Hermoso ál priora cho, y en las provincias en las administraciones principales dato y canongía de la de Córdoba, á D; Josef Rico; y para la Correos. dignidad de chantre dé la misma, por muerte de D. Antonio Gómez Mendo, á D. Alonso Salís Gómez. Asimismo sé ha servido…</t>
  </si>
  <si>
    <t>Hernández, Eusebio Gallícioli de</t>
  </si>
  <si>
    <t>Eusebio Gallícioli de Hernández</t>
  </si>
  <si>
    <t>…es que la ciencia sin piedad les ha causado. D. Santiago Eugenio de Grediaga para usar la Flor de Lis: pagó en 29 de Abril de i8tá 39 rs. al hospital General. Madrid 9 de Febrero. D. Eusebio Gallícioli de Hernández para ídem: pagó en 25 S. M. stgbe con alivio y mejoría , habiendo dormido en las •de Agosto, de 1827 3^ rs. al hospital General. 'dos noches anteriores con sosiego y tranquilidad. ' D. Antonio Saiz de Zafra para idem: pagó en 5 de Agosto de 1815 39 rs. al hos…</t>
  </si>
  <si>
    <t>Hernández, Jacinto</t>
  </si>
  <si>
    <t>Jacinto Hernández</t>
  </si>
  <si>
    <t>….. D. Francisco Martínez Aguilar. En Granada..... D. Juan Gabaldon. En Oviedo.......... D. Francisco García Longoria. ANUNCIOS. En León......... D. Marcos Delgado. En Toledo...... D. Jacinto Hernández. En Sevilla......... D. Manuel Aragón. Continúa la venta de las estampas de la Imprenta Eral. En Cádiz...*...... D. Josef María Navarro. * En pliego de matea imperial. De Esopo, de 20 pulgadas y 8 Precio de suscripción del Diario de avisos de Madrid: ocho lín…</t>
  </si>
  <si>
    <t>Hernández, Josef</t>
  </si>
  <si>
    <t>Josef Hernández</t>
  </si>
  <si>
    <t>…l comercio de esta plaza. Dice dicho capitán, muerte de D. Ignacio Trucho García, y D. Josef Velarde, y que en aquel puerto se gozaba de la mas completa tranquilidad. promoción de D. Josef Hernández, R. Josef Juanes y D; Do Que habiendo salido de Puerto Cabello una expedición de varios mingo Sánchez Gijon, á D. Josef Ramón Romeral, D. Venan transportes para Panamá con tropas en socorro de Bolivar, se cioGarcía, D. Sebastian Vicente Cabañas, D. Manuel Jua…</t>
  </si>
  <si>
    <t>Hernández, María Ignacia</t>
  </si>
  <si>
    <t>María Ignacia Hernández</t>
  </si>
  <si>
    <t>…....................... 12 a 13. —Se convoca á Ramón María Julián Cayetano, hijo de Don Consolidados....................... .-.......................... 27 á i’s. Pablo Gómez y de Doña María Ignacia Hernández, nieto pa Intereses de valas......................................... 4. terno de ,D. Josef y de Dona María Teresa Romero, heredero en cierta parte de los bienes quedados por fallecimiento de Doña María Antonia Aguado, vecina que fue de esta corte , para ins…</t>
  </si>
  <si>
    <t>Hernández, Plácido</t>
  </si>
  <si>
    <t>Plácido Hernández</t>
  </si>
  <si>
    <t>…e los medica ración del colegio de Sane ti Sflirttus de la ciudad de Santiago, mentos recomendados en esta obrita; la cual por su-coito volúpor fallecimiento de D. Luis Quiroga, á D. Plácido Hernández: men y por la sencillez y claridad con que trata las- materias, es para otra de la catedral de Tudela, por promoción de D., Mel interesante á los que.no puedan leer obras difusas: un tomo en chor Gonzalo del Rio á canongía de la misma, y renuncia de 4-°Se ven…</t>
  </si>
  <si>
    <t>Hernández, Rafael</t>
  </si>
  <si>
    <t>Rafael Hernández</t>
  </si>
  <si>
    <t>…Otros muchos su ge tos manifestaron la necesidad de reclamar cena amarga de que fue testigo ei 8 He Febrero de 1823. con energía á la Cámara de los Pares. Se adoptó por unanimidad D. Rafael Hernández, después de haber servido en la guerra el proyecto de petición. contra el invasor, se dedicó á k carrera eclesiástica, y obtuvo el __ 1.a salud de Mr. Canning se mejora. sagrado orden del diaconado. El odio que profesaba a las doctri __Sir Carlos Stuart tiene…</t>
  </si>
  <si>
    <t>Herrera, Francisco Javier</t>
  </si>
  <si>
    <t>Francisco Javier Herrera</t>
  </si>
  <si>
    <t>…anciones españolas nuestro Señor presentar para dos canongías de la iglesia catedral y americanas con acompañamiento de piano-forte y guitarra*, de Almería, vacantes por muerte de D. Francisco Javier Herrera, pasarán á recoger la primera y segunda entrega del cuarto y úlr y promoción de D. Josef Alvarez Cienfuegos al priorato de Ja timo trimestre de este año, que contiene las canciones núms. 19 y misma, á D. Benito Perez Hinojosa y D. Wenceslao Simón 20 tituladas…</t>
  </si>
  <si>
    <t>Herrera, Joaquín María</t>
  </si>
  <si>
    <t>Joaquín María Herrera</t>
  </si>
  <si>
    <t>ma* peso: bajo el reinado de Henrique vnt, cuando loa irlande Beortegni: para !a de Aracena á D. Joaquín María Herrera: pa ses se entregaban á cualquier desorden hacian resonar los placen ra la de A:, reirás á D. Manuel Vicente Moreno: para la de Monteros gritos de Crom-a-boo y de Butler-a-boo, que la ley prohi temayor, en Salamanca, á D. Manuel Martin y Martin: para bió con…</t>
  </si>
  <si>
    <t>Herrera, Josef</t>
  </si>
  <si>
    <t>Josef Herrera</t>
  </si>
  <si>
    <t>…ecimiento cía , D. Juan de Dios Silva yD. Francisco de Santa Flores, gra que dando á las navegaciones seguridad y presteza , aumenta las do de teniente de idem: sargentos primeros D. Josef Herrera y utilidades del comercio y el acierto de las expediciones de la ma D. Manuel Crespo, grado de subteniente de idem. rina militar. SS. MM. y AA. pasaron seguidamente á pie á la Regimiento infantería de Fernando vu, segundo batallón. Ca casa inmediata almacén d…</t>
  </si>
  <si>
    <t>Herrera, Josef María</t>
  </si>
  <si>
    <t>Josef María Herrera</t>
  </si>
  <si>
    <t>…................. .. 1 á i¿ pérdida, Cádiz........................... D. Benito de la, Piedra. Scvtltin»*» ■.»».»»•...•« &lt; .... «•••&gt;■• ......, i. Canarias...................... - D. Josef María Herrera. Ceuta............................ D. Manuel Rodríguez de Berlanga. Barcelona. í tsv vn................................ 0* Cmdad Real.............. En la Intendencia.' • :':c Idem á pesos fuertes........,^.,..,................... . of beneficie. Córdoba......…</t>
  </si>
  <si>
    <t>…Afuí.se hablamucho de -minas., y con variedad: lo que '€MtiL¡¡.....:ir.?...*.'’; D. Benito de la Piedra. sobre ellas podemos decir á vmd., es que ¡a de plata de ¡Gua- Canarias.:...D. Josef María Herrera. dakíUhal',in.ómbradit Victoria, ;.se-trubaj* ppr.cuenta de una Coruírti.............. . Df Juan Francisco Barrié. emopañía-de Madrid ,bajo la dirección de ua minero que estuvo IbínTlbrtn'.... ......:.r... ’D.Martin Mayoll. «BrcÚPeró, y dicen! qué da muchas e…</t>
  </si>
  <si>
    <t>Herrero, Juan</t>
  </si>
  <si>
    <t>Juan Herrero</t>
  </si>
  <si>
    <t>…amente en la época de capitanes D. Félix Tejada y D. Joaquín Moran, grado de tenien un' nuevo reinado, se veria el Rey de Francia en la necesidad de te coronel de idem : tenientes D. Juan Herrero y D. Juan Mori alquilar uu edificio sr&gt; París. Todavía mas; si no se aprovechase llo, grado de capitán de idem: alféreces D.Carlos Castillo, Don la doble circunstancia que se presenta del nuevo reinado y de la Tomas Miguel y D. Carlos Fernandez deLorca , grado de tenien ind…</t>
  </si>
  <si>
    <t>Herrero, Manuel</t>
  </si>
  <si>
    <t>Manuel Herrero</t>
  </si>
  <si>
    <t>…alos, y la obscenidades, dando también vivas á Riego y á la constitución, arrastran con violencia á la casa de la viuda Froment, donde le se sentenció á ocho años de presidio; y d D. Manuel Herrero, aguardaba la llamada Tounadre. Atrancan bien la puerta , é in vecino de dicha plaza, por poco veraz en sus declaraciones se le timan á la supuesta bruja Jes quite el hechizo, y como la pobre impuso la multa de too ducados aplicados al fisco de la guerra: vie…</t>
  </si>
  <si>
    <t>Herrero, Matías de</t>
  </si>
  <si>
    <t>Matías de Herrero</t>
  </si>
  <si>
    <t>…ca conforme con lo que tuve á bien mandar en el 17 del pre rácter., distinguido siempre en todas las naciones del universo sente mes., , , „ Ait." 5.° Mi ‘Alcalde de Casa y Corte D. Matías de Herrero por su honradez é inalterable lealtad a sus Soberanos. Como los enemigos del orden, que pueden decirse también Prieto procederá á instruir una sumaria información para ave riguar los cómplice» en este alzamiento revolucionario, arres del Altar y del Trono . n…</t>
  </si>
  <si>
    <t>Herrero, Nicolás González</t>
  </si>
  <si>
    <t>Nicolás González Herrero</t>
  </si>
  <si>
    <t>…l corriente 3500 rs. por s^r - . las correspondientes Ucencias de S. M. para usar de cmdecora- la concesión anterior al Real decreto de 7 de Diciembre ultimó. r dones extranjeras. D. Nicolás González Herrero para usar la Flor de Lis: pagó D. Serafín María Saenz para usar de la Flor de Lis: pagó en 2 en 5 del corriente 3500 rs. por la misma razón. de Noyienabre de 1816 3$ rs. para el hospital General. ■ Excmo. St. marques de San Alartin para usar la Gran Cruz D. J…</t>
  </si>
  <si>
    <t>Herreros, Gumersindo</t>
  </si>
  <si>
    <t>Gumersindo Herreros</t>
  </si>
  <si>
    <t>…................................................... 1 idem. D. Juan de Lara, cabo segundo de ídem idem. Málaga......................................................... 1 idem. 1 ‘ D. Gumersindo Herreros, cabo segundo de idsm idem. Vales comunes Setiembre.......................... 15 por 100 valor. *cDt Josef Iturriaga, cajf) segundo de idem idem. No consolidados.......................................... 134 idem. D. Pablo Cayon, cabo segundo de idem idem. Co…</t>
  </si>
  <si>
    <t>Herrezuelo, Josef Fernandez</t>
  </si>
  <si>
    <t>Josef Fernandez Herrezuelo</t>
  </si>
  <si>
    <t>…costas á los dueños de los perros errantes dignidad de la catedral de Tenerife, por renuncia de D. Antór o y sin bozal; y en las próximas se verán mas de 500 sobre deli Porlier, á D. Josef Fernandez Herrezuelo; r para una canongia tos de igual clase. de la iglesia colegial de U j i jar , arzobispado de Granada, por — En un diario bélgico se lee que el proyecto de abrir el ca muerte de D. Francisco Antonio Perez, á D. Benito Perez Alonnal de Bruselas, capaz de naveg…</t>
  </si>
  <si>
    <t>Hes, Pedro Josef Va</t>
  </si>
  <si>
    <t>Pedro Josef Va Hes</t>
  </si>
  <si>
    <t>…en el término de dos ual, O. Pablo Morey y D. Nicolás Muntaner, áD.~Sebastian meses/contados desde la publicación , pues de lo contrario les ligo y Coll, D. Jaime Planes y Morey, D. Pedro Josef Va Hes parará *1 perjuicio que haya lugar.f pir y D. Bernardo Aguiló y Forteta: para tres canongías de la -1 Los descendientes legítimos de D. Lope de Frías y Francés iglesia colegial de Calaf, diócesis de Vich, vacantes por renun que se crean con derecho á dos cano…</t>
  </si>
  <si>
    <t>Hesse-Cassel</t>
  </si>
  <si>
    <t>…s regular, de los ctíerpos civiles y militares del pueblo y de un nu Países-Bajos, el de Dinamarca, el de Portugal, el Príncipe de meroso y lucido concurso. Concluido, presentó el comandante Hesse-Cassel, S. A. R. Leopoldo de bajoma-Coburgo, Si. AA.RR. al batallón la bandera que había regalado la marquesa de Gonlos Duques de Yorck, de Clarence, de Cumberland, de Susscx, dul, bordada par sus hijas, y le dirigió un breve pero enérgico de Cambridge y de Gloceste…</t>
  </si>
  <si>
    <t>Hevia, Angel</t>
  </si>
  <si>
    <t>Angel Hevia</t>
  </si>
  <si>
    <t>…icado á la academia varias observa D. Mariano González, grado de teniente coronel. ciones sobre el árbol vaca indígena del reino de Santafe, y único - Batallón de Vitoria. Capitán D. Angel Hevia, idem. vegetal que destila un jugo que puede servir al hombre de ali Batallón ligero de la Reina. Teniente D. Juan Bautista Mén mento. Ha presentado ademas una corteza desconocida hasta dez y D. Manuel Belilla, grado de capitán: subteniente D. Jo aquí, y de l…</t>
  </si>
  <si>
    <t>Hevia, Lorenzo Valdés</t>
  </si>
  <si>
    <t>Lorenzo Valdés Hevia</t>
  </si>
  <si>
    <t>…de Don mino de 20 dias. Francisco Marcaida: en Santander casa de D. Miguel de Salas y — Los suscriptores á la obra titulada lecciones dd medicina legal Gutiérrez: en Gijon casa de D. Lorenzo Valdés Hevia: en la y forense, escrita en francés por D. Mateo Pedro Orfila, y tra Coruña casa de D. Francisco Barrié; advirtiéndose que á nadie ducida al castellano, pueden pasar á recoger el tomo 2.0 y últi se expedirá el billete sin que presente primero el correspondie…</t>
  </si>
  <si>
    <t>Hidalgo, Antonio</t>
  </si>
  <si>
    <t>Antonio Hidalgo</t>
  </si>
  <si>
    <t>…do batallón. Capitán» D. Josef Tiscar y D. Andrés legial de Daroca, de la misma diócesis, vacante por traslación Sánchez Madrid, grado de teniente coronel de infantería: tenien de D. Antonio Hidalgo i la penitenciaría dé la colegial de Cala- tes D. Domingo Perez y D. Josef Collazos, grado de capitán de tayud, á D. Vicente Subías: para una canongía de S. Juan de ¡dem; subtenientes D. Juan Arquimbau y D. Tomas Hernández, las Abadesas, diócesis de Vich, vac…</t>
  </si>
  <si>
    <t>Hidalgo, Juan</t>
  </si>
  <si>
    <t>Juan Hidalgo</t>
  </si>
  <si>
    <t>…ra, vacante por fallecimiento celona.rrD. Francisco Zabala y consortes , de Tolosa. (Guipúz !e D. Pedio Bcngoa, á D. Marcos González Roseñada, coa)—D. Joaquín Pascual, de Vinaroz.=D. Juan Hidalgo, de Leon.rrD. Joaquín Ceryera , á nombre de la fábrica de la iglesia En atención á los distinguidos servicios y acreditada lealtad de Medinasidonia,.±:D. Mariano Soler, de Utrera. = Viuda de del mariscal de campo D. Miguel de la Torre, capitán general de Eoóx…</t>
  </si>
  <si>
    <t>Hidalgo, María del Pilar</t>
  </si>
  <si>
    <t>María del Pilar Hidalgo</t>
  </si>
  <si>
    <t>…. NOTICIAS DE ESPAÑA. ■ María -Domínguez 3 rs. idem. Madrid 18 dt Marzo. Doña Antonia Montero de Espinosa 2500 rs. anuales. La Real sociedad económica de Cádiz, que posee de alsun Doña María del Pilar Hidalgo 6600 rs. idem. tiempo á esta parte el precioso insecto llamado grana ó cochini A la viuda de Mr. Questel 25). francos idem. lla ¿ remitido de Veracruz por un español amante de su patria, Antonio Varea 1500 rs. por una vez. trató desde luego con el mayor esmer…</t>
  </si>
  <si>
    <t>Hidalgo, Patricio Jostf de</t>
  </si>
  <si>
    <t>Patricio Jostf de Hidalgo</t>
  </si>
  <si>
    <t>…s establecimientos públicos de es ronel mayor D. Gaspar Fernandez Bobadilla, coronel efectivo ta capital; ocupando en ello las horas destinadas para su recreo, de este regimiento: capitán D. Patricio Jostf de Hidalgo, grado y para aliviar el peso de los graves negocios inseparables del de teniente coronel de caballería: tenientes D. Dionisio Carras Trono. co, D. Francisco Becar, D. Juan josef Sarsau, D. Cipriano En la tarde de ayer cupo esta dicha á la Real Imprenta r Man…</t>
  </si>
  <si>
    <t>Hidalgo, Pedro Montilla</t>
  </si>
  <si>
    <t>Pedro Montilla Hidalgo</t>
  </si>
  <si>
    <t>…vador de la su alcance para concluir de una vez la campaña, y cuyos deta misma ciudad de Sevilla, por fallecimiento de D. Joaquín Cid lles se aguardaban por momentos. Carrascal, á D. Pedro Montilla Hidalgo. , De Gibraltar el 28 de Marzo. „Segtin los avisos que se reciben de varias plazas de comercio, vemos que el grande impulso dado A consecuencia del Real decreto de 9 de Agosto del año úl en Londres á las operaciones mercantiles por una asociación de timo, y e…</t>
  </si>
  <si>
    <t>Hierro, Joaquín Manuel de</t>
  </si>
  <si>
    <t>Joaquín Manuel de Hierro</t>
  </si>
  <si>
    <t>…de Lis: pagó en 2 en 5 del corriente 3500 rs. por la misma razón. de Noyienabre de 1816 3$ rs. para el hospital General. ■ Excmo. St. marques de San Alartin para usar la Gran Cruz D. Joaquín Manuel de Hierro para ídem: pagó en 17 de de S. Fernando de Ñapóles, que le fue concedida en 1818: pagó 'Marzo dé'1817’39 rs. al hospital General. en s del corriente 3500 rs., por la misma razón. D. Josef Manuel Escovedo para ¡dan: pagó) en 24'de Agosto ' D. Josef del Gayo pa…</t>
  </si>
  <si>
    <t>Hilera, Juana</t>
  </si>
  <si>
    <t>Juana Hilera</t>
  </si>
  <si>
    <t>….................................... 00 María Pedulles y Monto 5S) ts. ídem. Génova.............................. ............................ 00 Manuel Oliver 29 rs. por una vez. Doña Juana Hilera y su hijo D. Ignacio Ríos 4 rs. diarios, Cádiz.,.............................................. ............... i por roo daño. Sevilla............................... ............................... fá 1. Ginesa Pernias y Josefa Landa 2 rs. ídem. Valencia.....…</t>
  </si>
  <si>
    <t>Hinestrosa, Diego</t>
  </si>
  <si>
    <t>Diego Hinestrosa</t>
  </si>
  <si>
    <t>…l Pons, se ha servido S. M. conferirle, en virtud de teresados á los bienes quedados por fallecimiento intestado de Real decreto , el gobierno político y militar del Valle de Aran D. Diego Hinestrosa , el dia 19 del corriente á las nueve de la y plaza de Castell-Leon en Cataluña. mañana, en la posada de S. S. _.En virtud de providencia del Sr. Galindo, teniente primero Los voluntarios Realistas de Menasalvas y de Picazo en la de corregidor de esta villa,…</t>
  </si>
  <si>
    <t>Hinojo, Francisco Cenon</t>
  </si>
  <si>
    <t>Francisco Cenon Hinojo</t>
  </si>
  <si>
    <t>…alvaron la vida á unos 800 ó id europeos, es un hecho Cartagena á D. Andrés Torrente de Villena: para la de Cazorla grabado en el corazón de cuanios lo han presenciado; pero que ¿ D. Francisco Cenon Hinojo: para la de Fuentidueña, en Cas hasta ahora no ha tenido la publicidad que merece. tilla, á D. Telesforo Contreras: para la de Lora del Rio á Don Cuando el rebelde ;&gt;an Martin, uno de los mas sanguinarios Pedro Jiménez Herrera y Troyano: para la de Potes á D.…</t>
  </si>
  <si>
    <t>Hinojosa, Benito Perez</t>
  </si>
  <si>
    <t>Benito Perez Hinojosa</t>
  </si>
  <si>
    <t>…primera y segunda entrega del cuarto y úlr y promoción de D. Josef Alvarez Cienfuegos al priorato de Ja timo trimestre de este año, que contiene las canciones núms. 19 y misma, á D. Benito Perez Hinojosa y D. Wenceslao Simón 20 tituladas: La Reconvenció»y el Consejo, modiiia brasileña. Con González: para una ración de la iglesia parroquial de Cascante, tinúa abierta la suscripción eji el almacén de música de la carrera obispado de Tarazona, por fallecimiento de D. Josef Brun, á d…</t>
  </si>
  <si>
    <t>Hipócrates, María Teresa Toledo de</t>
  </si>
  <si>
    <t>María Teresa Toledo de Hipócrates</t>
  </si>
  <si>
    <t>…latin, y mas exten el mayorazgo fundado en esta corte por Cristóbal de Aguilera, sa en castellano, sobre el punto de la historia de las epidemias que poseyó hasta su fallecimiento Doña María Teresa Toledo de Hipócrates que le salga por suerte, satisfaciendo á las répli Aguiriano y Aguilera, ocurrido en la ciudad de Antequera á 20 cas que le hicieren sus contrincantes; y segundo, examinará de Setiembre &lt;bl "ño último de 1824, se cita á todas las perso á presencia de los cens…</t>
  </si>
  <si>
    <t>Hipólito</t>
  </si>
  <si>
    <t>…la igle cha* fundadora, acudirán hasta el dia $1 de Agosto próximo al sia de Barcelona , vacante por fallecimiento de D. Ramón Igna patrono activo de ellas, que lo es actualmente D. Hipólito de. cio Sans y de Rius , á D. Bartolomé Gresa: para la dignidad de Frías,-por la escribanía de Genaro Solana, vecino de la ciudad sacrista de la iglesia colegial de S. Felipe, arzobispado de Valen de Alfaro; pues pasado dicho término,, que es improrogable, si…</t>
  </si>
  <si>
    <t>Hirils', Antonio Perez</t>
  </si>
  <si>
    <t>Antonio Perez Hirils'</t>
  </si>
  <si>
    <t>…á, P-, (Dionisio Castaño y Eermudez, landa se debe contar ia subdivisión dé los térrénos cta pequeñas presbíterods l^dióces,¡s de,XóledÁ- :, . e, porciones.: ' ’l '• L,lJp • ’ ’ A D. Antonio Perez Hirils', párroco en.el aríObispado de «iEl sábadó&gt; 'Sfc'glth "se 'dite/ firé ' llamado1 inopinadamente 4 Toledo, pare .«lobispado do .Mallorca. q ..... Carlton-Hoóst'él tluque de Wéliiógtóhi dóhdt Uégó á caballo i»</t>
  </si>
  <si>
    <t>Ho</t>
  </si>
  <si>
    <t>…ia en fin que se le restituyan sus bienes al clero católico in reserva para ellos otra cosa que nuevas persecuciones. ¡ Vednos gles.” El reverendo Prelado rebate los sarcasmos del lord Ho pues reducidos á unos miserables esclavos africanos! ¡Pero no se lland contra el clero anglicano, é intenta probar que este clero crea que los pueblos de Irlanda se han de someter á una degra es la admiración del pais. dación y opresión perpetua 1 (¡ Escuchad…</t>
  </si>
  <si>
    <t>Hode</t>
  </si>
  <si>
    <t>…icación de existencia en empleos efectivos de los mientos- contrarios. sugetos por quienes les fue señalada su asignación. Dios guar El duque de Leinster, el marques de Lansdown y lord Hode &amp;c. Madrid xó de Mayo de tíszg.zcjosef Aymerich. lland presentan en seguida diversas peticiones en favor de ia emancipación. NOTICIAS EXTRANGERAS. __Parece que la disolución del parlamento se verificará en todo INGLATERRA. el próximo mes; esta noticia se apoy…</t>
  </si>
  <si>
    <t>Hohenlohe</t>
  </si>
  <si>
    <t>…nada de ellos, consumida por una tancia en el puerto de Cronstadt, dejando en él la mayor parta ardiente calentura , y privada del sueño, recurrí á las oraciones de la armada. del príncipe Hohenlohe. El 21 de Junio fue señalado para el primero de la novena, en cuyo dia mis dolores se aumentaron NOTICIAS DE ESPAÑA. como también mi confianza. El último dia me condujeron á la Madrid 29 de Agosto. Iglesia, donde oí misa, y recibí la sagrada comunión por mano…</t>
  </si>
  <si>
    <t>Holland</t>
  </si>
  <si>
    <t>…ción que se ha de pre to derecho como los católicos para dirigir peticiones al Parla sentar á la Cámara de los Pares. mento. Mr. O’Connell.tomó la palabra, y al momento fue corres lord Holland dice que Ja petición del Prelado y de sus ar pondido con innumerables aplausos, que le estorbaron hablar cedianos no puede admitirse , sino considerándola venida de por algun tiempo. ciertos individuos sin carácter. ,,lin cuanto á ¿a petición misma, ,,lle dej…</t>
  </si>
  <si>
    <t>…el ver borrada toda línea de demarcación entre los cató Después de algunos debates entre el cpnde_Gr.ey, el.canciller, licos y los protestantes, puesto que todos habitan un mismo lord Holland y el conde Darnley, decide la Cámara por una ma suelo, son súbditos del mismo Rey, y pagan las mismas contri yoría de 69 votos contra 23 que no se oiga á los católicos. buciones.'Yo opino que.poclriá hacerse justicia á las reclamacio .En esta ciudad se han re…</t>
  </si>
  <si>
    <t>Hopcnér</t>
  </si>
  <si>
    <t>Gaceta de Madrid n.º 136</t>
  </si>
  <si>
    <t>…Londres, de 108 toneladas*, que había salido de Porstser juzgado por un consejo de guerra.' Eñ virtud de esta ley, ei mouthicl 16 del corriente cargado de azúcar para Amberes : la capitán Hopcnér /comandante de ia Furia, compañera del necia, tripulación se salvó en el momento de naufragar; y.no sabemos que pereció en los hielos de la parte septentrional de América, si el kargamento se habrá perdido enteramente. luvo que comparecer ante un consejo marc…</t>
  </si>
  <si>
    <t>Hopener</t>
  </si>
  <si>
    <t>…habian corrido hacían, de que resultó un rompimiento. las dos naves, y de lo mucho que padecieron las tripulaciones. En la noche del 7 atacó la escuadra sarda dos goletas y un El capitán Hopener leyó después una especie de memoria apolobergantín tripolinos qqe'*e hallaban'eqfeirpuejjto, y los abrasó! gética; y por supuesto que Fue abtucl^p honrosamente de todo* después de un combat| ’qbstiniBo. :IÍ|m&lt;«¡ataiqénte hizpjun des-¡_ cargos por unanimidad d…</t>
  </si>
  <si>
    <t>Horcasitas, María de</t>
  </si>
  <si>
    <t>María de Horcasitas</t>
  </si>
  <si>
    <t>…cediendo des políticas. A sus antiguos criados y amigos deja S. M. algunas iadosamente á la instancia que con este objeto le ha dirigido la señales de su grata memoria. xcma. Sra. Doña María de Horcasitas, presidenta de la junta Finalmente, su caridad cristiana recomienda á su digno he de señoras encargadas del cuidado de este piadoso establecimiento. redero á todos aquellas infelices que socorría en vida, y á lo* que daba algunas asignaciones mensuales. Penet…</t>
  </si>
  <si>
    <t>Hore, Rafael de</t>
  </si>
  <si>
    <t>Rafael de Hore</t>
  </si>
  <si>
    <t>…n anterior á toda imposición. pio de Ja cabeza del cura Morelos ó Ramos Arispe.) D. Joaquín de Calera para idem: pagó en 28 de Mayo d* 1816 3© rs. al hospital. NOTICIAS DE ESPAÑA. D. Rafael de Hore é Iturralde para idem: ha pagado al fon do de establecimientos piadosos 1500 rs., con obligación de sa Cien pozuelos i.° de Abrí’. tisfacer el resto de 2© rs. á la caja de Amortización para el 3c Ayer dia de Jueves Santo el alcalde mayor de este pueblo, se de…</t>
  </si>
  <si>
    <t>Hormaechea, Manuel de</t>
  </si>
  <si>
    <t>Manuel de Hormaechea</t>
  </si>
  <si>
    <t>…de Amortización para el 3c Ayer dia de Jueves Santo el alcalde mayor de este pueblo, se de Diciembre de este año. guido de los oficiales y todo el cuerpo de voluntarios Realistas D. Manuel de Hormaechea para la Flor de Lis: pagó al hos uniformados con la mayor decencia, asistieron á los divinos oíicios, pital 3© rs. en 13 de Junio de 1817. (Se concluirá.') 'recibiendo la sagrada comunión de mano del sacerdote celebrante. • Este acto religioso conmovió con lo…</t>
  </si>
  <si>
    <t>Horna, Martin Fernandez de</t>
  </si>
  <si>
    <t>Martin Fernandez de Horna</t>
  </si>
  <si>
    <t>…ectivo dei mismo cuerpo. brigadier D.Diego Butrón, y por el director del mismo estableci Escuadrón Dragones de Arequipa. Comandante D. Manuel miento y consejero de Guerra jubilado D. Martin Fernandez de Horna, teniente coronel mayor de brisares de Fernando vn: capi Navarrete,y su oficial de detall el capitán de fragata D. Alonso tán D. Ramón Cabezas, grado de teniente coronel de caballería: de la Riva. Inmediatamente subieron SS. MM. v AA. á la sala teniente D. An…</t>
  </si>
  <si>
    <t>Hortas, Josef</t>
  </si>
  <si>
    <t>Josef Hortas</t>
  </si>
  <si>
    <t>…as Pontinas. La fainosa isla Oea, qu« subteniente D. Celestino Duarte, grado de teniente de idem: sar abandonada por el mar está unida al continente, se ha trasfor gentos primeros D. Josef Hortas, D. Manuel Gavilanes y Don mado en el monte Circeo ó Circelo, y forma los límites meri Josef María Flores, grado de subteniente de idem. dionales de dichas lagunas. Por el suelo pontino es por donde Batallón de infantería ligera de Gerona. Coronel graduado pa…</t>
  </si>
  <si>
    <t>Howard</t>
  </si>
  <si>
    <t>…ostas de la Gran Ere- Sr. capitán general. taña , la Reina Isabel confió el mando de la suya á un celoso ca Ramón Perez, natural de la villa de Estepona. de edad 26 tólico llamado lord Howard d’Effiingham , y el del castillo de años, acusado de infidencia; fue absuelto en 17 de Marzo de Douvres, que era entonces la fortalezaónas interesante del reino, 1823 por no resultar prohada dicha acusación, lo que ha sido á otro católico no menos adherido a…</t>
  </si>
  <si>
    <t>Howe</t>
  </si>
  <si>
    <t>…ue no podiendo con este mo republicano después de la campaña segunda, que Washington, tivo atender á todos los objetos de aquellos negociados tan ra perseguido sin descanso por el general Howe, escribióal con mificados, con el zelo, fid-hdad é ínteres que conviene á mi Real greso: ,,Que era menester disponerse á perecer.” Sin el inesperado servicio, consideraba de su obligación hacerme presente cuánto auxilio de la Francia se habrian tenido los ins…</t>
  </si>
  <si>
    <t>Hoyo, Andrés García del</t>
  </si>
  <si>
    <t>Andrés García del Hoyo</t>
  </si>
  <si>
    <t>…s de mucho habian de estar los la ciudad de Lorca, reino de Murcia, que se dará por oposición Realistas bajo sus pies. en últimos de Mayo próximo; su dotación es la de 300 ducados D. Andrés García del Hoyo, vecino de la villa de Bilbao, anuales, casa de habitación por enseñar gratis á los pobres; y por haber escrito una carta en'sentido enigmático y sospechoso, los pudientes deben contribuir mensualmente con 10 rs. vn. Los fue condenado en 8 del mismo mes á 2$…</t>
  </si>
  <si>
    <t>Hoyos, Ramón Santa María</t>
  </si>
  <si>
    <t>Ramón Santa María Hoyos</t>
  </si>
  <si>
    <t>…ago Ber .no abusan de su generosidad: virtudes todas bien merecidas de nardo V-illota , resultan de dicha denuncia que últimamente los los que ha pasado ¡í gobernar; tuvo y poseyó D. Ramón Santa María Hoyos, vecino de la ciudad de Santiago, capital del reino de Chile, mediante posesión América—Registro de noticias político-mercantiles. judicial de 27 de Noviembre de 1804; para que dentro del ex Callao. Por el bergantín ingles Agadkes, procedente de Gua- presado…</t>
  </si>
  <si>
    <t>Hubert, Francisco</t>
  </si>
  <si>
    <t>Francisco Hubert</t>
  </si>
  <si>
    <t>…smo Granada; no quedando ya asi á este ayuntamiento de Nueva-España; el mariscal de Campo D. Pedro Bailin; el co como á mi persona, sino la mas tierna gratitud á V. M,, cuya ronel D. Francisco Hubert. Católica Real Persona conserve el Señor por muchos años en la Por el de Marina D. Agustin Perales, Intendente de marina mejor salud. Jaén 28 de Marzo de iSzg.rzrSeñor.^A L. R- Pdel departamento de Cartagena; D. Ramón Ortiz Otañez , ca- de V. M.=Andres, Obisp…</t>
  </si>
  <si>
    <t>Huerta, Gerónimo Gómez de</t>
  </si>
  <si>
    <t>Gerónimo Gómez de Huerta</t>
  </si>
  <si>
    <t>…a en los ajustes lo que percibieron las 1 g. Ñuño Nuñez Rasura, Lain Calvo, Pedro Navarro, Don viudas y huérfanos en la corte por via de socorro y decreto del Juan Bautista Perez, D. Gerónimo Gómez de Huerta y Don Rey intruso, para lo que se les expidió libramiento por tesore Gaspar de Guzman y Piinentel. (Si tantinuard.') IN LA IMPRENTA REAL.</t>
  </si>
  <si>
    <t>Huertos, Pablo</t>
  </si>
  <si>
    <t>Pablo Huertos</t>
  </si>
  <si>
    <t>…le atacó el 17 de Setiembre entre Guamanga y Cuzco: mo año , cuando aun no estaba .impuesta asignación alguna. la batalla fue general^ al principio sostenida; pero una sola carga D. Pablo Huertos, para ídem, pagó en 26 de Abril de 1816 de bayoneta decidió la mas completa victoria: todo el ejército 3@ rs. al Hospital general. columbiano desapareció como el humo: la caballería hizo prodi D. Josef Puche, para ídem, pagó en 31 de Julio de 181 5 38 gios: 6…</t>
  </si>
  <si>
    <t>Hueso, Pascual Duro</t>
  </si>
  <si>
    <t>Pascual Duro Hueso</t>
  </si>
  <si>
    <t>…pción, que subía el 4 de Agosto á Minguez: para una ración de la santa iglesia metropolitana de 39714 francos. Un banquero ha contribuido con 500. Un joven, Sevilla, por muerte de D. Pascual Duro Hueso, al medio racio que pertenece á una familia'rica délas inmediaciones de León,ha nero mas antiguo de ella: para esta media ración á D. Diego enviado á una hermana hospitalaria de Salins la suma de 500 Igualada, capellán de S. Fernando de la misma ciudad: para…</t>
  </si>
  <si>
    <t>Hugaldé, Catalina Germán y</t>
  </si>
  <si>
    <t>Catalina Germán y Hugaldé</t>
  </si>
  <si>
    <t>…a de la Vulgata lati Málaga...................... En la Subdelegacion de Rentas.: na al español, aclarado el sentido de algunos lugares con la luz Mahon........................... Doña Catalina Germán y Hugaldé, que dan los textos originales hebreo y griego, ¿ ilustrado con va Murcia...................... En la Intendencia. riar notas sacadas de los Santos Padres y expositores sagrados, Orense......................... En la Subdelegaron de Rentas. pe r D. Félix Torr…</t>
  </si>
  <si>
    <t>Hugo</t>
  </si>
  <si>
    <t>…Real. yo de 1823; y con presencia de los antecedentes respectivos á lo actuado hasta dicha fecha, y para proporcionar á las intere Continúan dos cuadernos de Varones ilustres. g.° D. Hugo sadas en sus ajustes la mas pronta , metódica y justamente dis de Moneada, el Cardenal Silíceo, Bartolomé de Carranza, Don tribuida liquidación, se tendrá presente lo siguiente. Antonio Covarrubias y Leiva, Antonio Perez y D. Jósef Pci.° Cada viuda, huérfano…</t>
  </si>
  <si>
    <t>…onio Chavarria: para la del Carpió á D. Juan Ma ¿ los comandantes de aquellos &amp;c. La 3.a, traducida del francés ría de la Vega":, para la de Eegahés á D. Pedro Alzorriz y Mor- del general Hugo, conviene á todas las clases ‘del ejército; y $« gado: para ¡a de Qrjivá á D. Juan Sa)iagun Vicente: para la de. titula: „Rápida ojeada sobre el modo de escoltar, atacar y de Siruela á D. Francisco de Paula Buisan: para lj» de Alhendin á' fender los convoyes,…</t>
  </si>
  <si>
    <t>I, Manuel</t>
  </si>
  <si>
    <t>Manuel I</t>
  </si>
  <si>
    <t>…ejos de la revolución. Se han hecho dos ediciones su augusto Soberano , determinó con acuerdo del mariscal de de ambas obras, las cuales no cesa el Constitucional de recomen campo D. Manuel I.lalíder , su gobernador, que se bendigese la darlas como modelo» de sabiduría y de imparcialidad. Para que bandera del batallón de voluntarios Realistas que le hafcia regala Historia de Paris fuese mas popular, se ha hecho un cotnpen-</t>
  </si>
  <si>
    <t>Ibaibarriaga, Martina</t>
  </si>
  <si>
    <t>Martina Ibaibarriaga</t>
  </si>
  <si>
    <t>…rebelión son conducidos al crimen por el revolucionario per Juan Josef Navas y Juana Martina Ziaurriz 2 rs. diarios. turbador del sosiego y destructor de la prosperidad de la Amé Doña Martina Ibaibarriaga 12 rs. idem. rica del Sur, del cual se lisonjea triunfar ahora, como triunfó María Rosa Edo 3 rs. ídem. en la gloriosa campaña de 1823 del cabecilla insurgente Santa Josef Caballer y Josef Boguer 40 rs. mensuales. Cruz. Alaría Aineza y Silvestra Aguirre 2 dia…</t>
  </si>
  <si>
    <t>Ibarrola.nes, Miguel de</t>
  </si>
  <si>
    <t>Miguel de Ibarrola.nes</t>
  </si>
  <si>
    <t>…s con separación , por el contador general de Valores y por ticia de todos. En S. Ildefonso á 17 de Agosto de 1825—Ala junta de aranceles. Asi lo hicieron, conviniendo sus dictáme D. Miguel de Ibarrola.nes en que seria mas íitil al estado y al comercio modificar algún tanto la forma de d-cha renta, disminuyendo el recargo, y tras NOTICIAS EXTRANGERAS. ladando su exacción á las aduanas de entrada . pues de aquí re ALEMANIA. sultarían las ventajas de la economía,…</t>
  </si>
  <si>
    <t>ID</t>
  </si>
  <si>
    <t>…el laboreo y benefi García, vecino q le fue de Villaverde , acudan á deducirlo dentro cio de algunas minas en España , eximiendo sus personas y bie del término de 30 días ante el Sr. ID. Rafael Paz y Fuertes, al nes de toda especie de represalia en caso He guerra , y autorizán calde de Casa y Corte, por la escribanía de provincia de Sán dolos á disponer de los bienes que adquieran en este reino, co chez; apercibidos que de no verificarlo les…</t>
  </si>
  <si>
    <t>Idem</t>
  </si>
  <si>
    <t>…. . Tf ; el juramento de ordenanza á la vista de un numeroso concurso, Deuda consolidada con ínteres............ ......... 00 que no cesaba de vitorear al mas amadodc los Reyes el Señor Idem sin interes.................................... ........ , (if) D. Fernando víi (Q. D. G.), y de admirar la disciplina y or Intereses de vales...................................___' j pnr ifífi den de los Voluntarios. Concluida la ceremonia se sirvió en las V…</t>
  </si>
  <si>
    <t>Ídem, Agustín Tavira</t>
  </si>
  <si>
    <t>Agustín Tavira Ídem</t>
  </si>
  <si>
    <t>…. Idem á pesos fuertes....................................... -i á J beneficio. D. Mariano Cavia ídem, ídem. Zaragoza............................... .............. 1 por 100 daño, D. Agustín Tavira Ídem, idem. Murcia................................................ .......... . li á 2 idem. D. Ramón Rodríguez de Ribera para la Flor de Lis: pagó Bilbao................................................................ i á idem. en 16 de Agosto de 1817 3$ rs. al h…</t>
  </si>
  <si>
    <t>Idem, Antonio</t>
  </si>
  <si>
    <t>Antonio Idem</t>
  </si>
  <si>
    <t>….................................... § í 1. . una canongía cardenalicia de la iglesia catedral de Orense, por Barcelona á rs. 00 asespso de D. Pablo Grandona al dcanató de ella, á D. Antonio Idem á pesos fuertes..................................... f benefició. Sq}¡»; para otra diaconal de la misma por promoción de D.Mar- ¡ Vales comunes Setiembre.......................... 14* * iS«fdino Mayoral á la fbantría de Murcia, á D. Gabriel Urrutia; No consol…</t>
  </si>
  <si>
    <t>Idem, Bar</t>
  </si>
  <si>
    <t>Bar Idem</t>
  </si>
  <si>
    <t>…................ 4 á ¿ ídem. para una ración de Ja santa iglesia metropolitana de. Santiago, Barcelona á rs. vn........... 00 vacante por muerte de D. Francisco Javier Berrueta, á D. Bar Idem á pesos fuertes...... 4 idem.tolomé Lazcano: para otras dos de la iglesia colegial de Bayona, Vales comunes Setiembre. 13 valor. en el obispado de Tuy, por muerte de D. Josef Manuel Vidal y No consolidados.......... 9 idem; ’ D&gt; Lorenzo Piñeiro, á D. Ramón Va…</t>
  </si>
  <si>
    <t>Idem, Manuela</t>
  </si>
  <si>
    <t>Manuela Idem</t>
  </si>
  <si>
    <t>…1, y por la escribanía d¿;M(.&gt;raleda, se cita y emplaza á los que se Barcelona á rs. vn....................................... 00 consideren con derecho á los bienes de la difunta Doña Manuela Idem á pesos fuertes................................i.,., •§ beneficio. Villalvilla; para que en el término de 20 dias, contados desde Vales comunes Setiembre.............................. 14$ valor. hoy, se presenten en forma á deducir el que les asista. No conso…</t>
  </si>
  <si>
    <t>Iglesias, Ramón</t>
  </si>
  <si>
    <t>Ramón Iglesias</t>
  </si>
  <si>
    <t>…oficiales, y ha encargado el mando á un tal Javier de'Pons y Sastre ,,á D. Manpel Bec|: para otra vacante Francisco Fierre, el cual ha dirigido el buque á Santiago de Cu por el de D. Ramón Iglesias, á D.'ManueÉSoler: para otra por ba, v lo ha entregado á las autoridades-españolas el de D. Juan Tochs, V D. Ramón Riva: para otra por el de __ Un* multitud de agentes pretenden interponerse entre el Go D- Vicente Castanyer, á D. Benito Pigem; y para otra vac…</t>
  </si>
  <si>
    <t>Igna, Ramón</t>
  </si>
  <si>
    <t>Ramón Igna</t>
  </si>
  <si>
    <t>…di-, Cases y D. Juan Bertrana: para la canongía doctoral jle la igle cha* fundadora, acudirán hasta el dia $1 de Agosto próximo al sia de Barcelona , vacante por fallecimiento de D. Ramón Igna patrono activo de ellas, que lo es actualmente D. Hipólito de. cio Sans y de Rius , á D. Bartolomé Gresa: para la dignidad de Frías,-por la escribanía de Genaro Solana, vecino de la ciudad sacrista de la iglesia colegial de S. Felipe, arzobispado de Valen de…</t>
  </si>
  <si>
    <t>Ignacio</t>
  </si>
  <si>
    <t>…sacramental, Teresa Moreno y D. IgnacioUrrutia.=:Otra de sie algunas modiñas portuguesas y brasileñas con letra castellana , la te fanegas en idem, linde tierra mostrenca y dicho D. Ignacio mayor parte no conocidas generalmente, valiéndose para su-ar Arratia y Urrutia.=zOtra de una fanega en Sta. Rosa, linda pa reglo de uno de los mejores profesores de esta corte. Deseando dres Victorios; otra que administra D. Juan Manuel Díaz y con esta empres…</t>
  </si>
  <si>
    <t>…la cabe birreta y de las insignias cardenalicias S. S. se había dignado za demasiadamente adornada que distraiga la atención, que por nombrar Ablegado apostólico al limo. Monseñor D. Ignacio su profanidad es tan ageno del lugar santo; los párrocos, confe Cadoiino, su prelado, y secretario de embajada en esta corte, sores, sacristanes y demas superiores ó ministros de cualquier lu quien tuvo el honor de presentar las credenciales de Ablegado el ga…</t>
  </si>
  <si>
    <t>Ignacio-Rian</t>
  </si>
  <si>
    <t>…atallón de guias del General. Sargentos primeros D¿ Miguel de los Sres. Miqueletorena hermanos, del comercio de esta corte, Trapote y D. Leonardo García , grado de subteniente. al:Sr. D. Ignacio-Rian, deFde Cádiz, un paquete devales de 100 Batallón de Arequipa. Capitán graduado de teniente coronel pesos no consolidados, de los que se han extraviado diez bajo D. Isidro Alaya, comandante con destino de primer ayudante los números 56388-a!. 56397'gambos incl…</t>
  </si>
  <si>
    <t>IgnacioUrrutia</t>
  </si>
  <si>
    <t>…estampado de música, á y tierra mostrenca.=rOtra de seis fanegas en idein, linda dicha publicar una completa colección de estas canciones, incluyendo sacramental, Teresa Moreno y D. IgnacioUrrutia.=:Otra de sie algunas modiñas portuguesas y brasileñas con letra castellana , la te fanegas en idem, linde tierra mostrenca y dicho D. Ignacio mayor parte no conocidas generalmente, valiéndose para su-ar Arratia y Urrutia.=zOtra de una fanega en Sta. Rosa, li…</t>
  </si>
  <si>
    <t>Iiassecourt, Luis Alejandro de</t>
  </si>
  <si>
    <t>Luis Alejandro de Iiassecourt</t>
  </si>
  <si>
    <t>…ba ó manga de agua, teniendo suspendida una porcioa La presidió su director el marques deVillores, adiendo el de tierra; y en seguida sai,o de la misma peña con gran violen Excmo. Sr. D. Luis Alejandro de Iiassecourt, espitan general de cia una columna de humo: lo propio se observo en otra peú^ este ejército y reino. Se dió principio por un discurso, que leyó que estaba mas al oriente é inmediata á dicho camino, de la cual el secretario D. Vicente María de Vergara, en que…</t>
  </si>
  <si>
    <t>Imascda, Francisco Ba</t>
  </si>
  <si>
    <t>Francisco Ba Imascda</t>
  </si>
  <si>
    <t>…e de este desorden, hizo una salida tan oportuna, que acu el sargento segundo del regimiento provincial de Ciudad-Real chilló á un gran número de turcos; pero se volvió luego á la D. Francisco Ba Imascda, en solicitud de que se le abone el haber ciudad, sin haberse alejado mucho, por hallarse la muralla abier que le corresponda , según los documentos que acompaña; de los ta en diferentes partes con las brecha* que habia hecho el enemi» cuales resulta que dich…</t>
  </si>
  <si>
    <t>In, Pedro</t>
  </si>
  <si>
    <t>Pedro In</t>
  </si>
  <si>
    <t>…lagunas, celebró consistorio en 20 del pasado, en el cual publicó é hizo perdió en poco tiempo toda su familia. Sin embargo, otro fran Cardenal de la sant3 romana iglesia al limo. Sr. D. Pedro In— cés que pasó por las lagunas Pontinas en Julio y en Diciem guanzo, reservando otro in.pectore, y preconizó ademas los Ar bre , asegura que no halló ni el aire tan infecto, ni el hedor zobispos de Sevilla y Santiago, y los Obispos de Lérida, Zamo tan fuerte c…</t>
  </si>
  <si>
    <t>Infantado, Duque del</t>
  </si>
  <si>
    <t>Duque del Infantado</t>
  </si>
  <si>
    <t>…o, comenzó á recobrar color; la prevenida por la legislación de Hacienda antigua y moderna; de ¿nferina abrió los ojos, se incorporó, y pronunció) la palabra seando S. -VI. dar ai Sr. Duque del Infantado y á la Grandaza de padre. Recobró la salud, sin que después haya experimentado nin Eápaiía úna nueva prueba de su benevolencia, se ha dignado guna otra novedad. Este hecho corí todas sus Circunstancia» pue mandar que por el término de un año continúen los pos…</t>
  </si>
  <si>
    <t>Infante</t>
  </si>
  <si>
    <t>…ipa infantería .de lítiea. - CoroneLeraduado Infantes sus hijos; la Serma. Sra. Princesa de Eeira, y su hijo el teniente coronel mayor D. Mateo Ramírez, cotonel'efectivo de Sermo. Sr. Infante D. Sebastian, y el Sermo. Sr. Príncipe Ma infantería. j ..." ... ximiliano. de Sajonia y la Sernla. Sra. Princesa Amalia, su hija, Húsares de Fernando, irji. Sargento primero distinguido Don ce dignó pasar á visitar la Real fábrica de papeles pintados, pro Juan Antonio La…</t>
  </si>
  <si>
    <t>…nombre de grande estable hiciese con una calavera,'encendiese delante de ella una vela, la cimiento. mirase fijamente por espacio de media hora, y que esta opera S. M. y ci Sermo. Sr. Infante D. Carlos fijaron particular ción lúgubre le causaría sueño, y le revelaría en él los números mente su atención en los progresos de los discipulos.de las clases" que habian de ganar. Animada con este consejo se fue al cemen de modelado y dibujo. terio, y compró del sep…</t>
  </si>
  <si>
    <t>…pondido á las esperanzas Real Encomienda de Castilla, que en la villa de Villarejo de Sal- deS. M., viendo acreditado en los documentos exhibidos el acier vanés disfruta «1 Scrmo. Sr. Infante D. Carlos Luis, Gran Du to de su soberana elección. Y convencido su Real ánimo de ha que de Lúea, se dirigió al Consejo por medio del Excmo. Sr. Go berse debido los saludables resultados de la comií'on al juicio bernador de él con fecha 8 de Noviembre del año próximo pau im…</t>
  </si>
  <si>
    <t>…ente en ei estado íante D. Sebastian; y. los de la otra estaban hechos cada uno res mas deplorable hasta «1 momento de recibir la comunión: ett pectivamente del cabello del Sermo. Sr. Infante D. Carlos, de aquel mismo tiempo se estaba celebrando úna misa por ella, cuan su augusta Esposa Doña María.Francisca y de los Sermos. Infan do de repente,: después de habea-comulgado, se levanta',' se pone tes sus Hijos D. Carlos Luis María y D. Juan: Carlos, espresand…</t>
  </si>
  <si>
    <t>…del corriente por la mañana tuvo Mr. Fedcri- tomos, 8.° marquida, en papel 30 rs., en pasta 43. «o Lamb la honra de poner en manos del Rey nuestro Señor Salustio. Traducido por el Sr. Infante D. Gabriel, 2 tomos, sus credenciales como Enviado extraordinario y Ministro pleni 8.° marquida, en papel iprs.,en pasta 44, y 32 en rústica» potenciario de S. M. Británica, y pasó en seguida á ofrecer sus ídem en papel avitelado, en papel 39 rs., y 42 en rústica. homen…</t>
  </si>
  <si>
    <t>…ño conocido dos cen El viernes 14, con motivo de sef ios dias de S. M. Fidelísi sos, Uno de 1960 rs. de capital, y el otro de 1640 y 23 mrs. ma D. Juan vi y de su augusto Nieto el Sr. Infante de España con réditos de 3 por 100 impuestos sobre una casa calle del Ru D. Juan Carlos, pasó á cumplimentar á SS. MM. y AA. el ca bio, señalada con el núm. 43 de la manzana 472. Y habiendo ballero D. Joaquín Severino Gouiez, secretario de la embajada resultado de las…</t>
  </si>
  <si>
    <t>InfanteD</t>
  </si>
  <si>
    <t>…........................................ 3 valor. Las noticias oficiales de Viena (Austria) anuncian que S. A. Vales consolidados...:...................... 27 á 28 idem. •1 Sermo. Sr. InfanteD. Miguel continuaba gozando de la mejor Idem no consolidados........................ . 12 ídem. salud. S. A. llegó á aquella corte el:dia 19 de julio último de vuelta da su viage á Hungría y á otras provincias de los Estados austríacos; empleando la mayor part…</t>
  </si>
  <si>
    <t>Ingesler</t>
  </si>
  <si>
    <t>…siento en él ministerio 405. tos viageros mas notables son Mr. James Stuart Wortley, para contentarlos: en su consecuencia apoya el proyecto de ley. que lleva pliegos de Paris; el vizconde Ingesler, procedente de Sir Jacobo Mackintoslr.siente, no hallarse con expresiones . Viena; el caballero de la Serna, comisionado español para la li bastante fuertes para combatir el despotismo de ciertos hombres, quidación entre España é Inglaterra: el caballero Mozo…</t>
  </si>
  <si>
    <t>INGLATERRA, Campbell</t>
  </si>
  <si>
    <t>Campbell INGLATERRA</t>
  </si>
  <si>
    <t>…abia ¡legado el Capitán-bajá con su flota al puerto de Ale montañas. Su situación es mas sana que la do las otras ciudadesjandría. entre esta y la costa 5 y es muy probable qué el general Campbell INGLATERRA. establezca en ella su cuartel durante la temporada de las lluvias.1 ¿¿lidies 12 dt Octubre. El Gobierno británico determina reunir á sus posesiones el reino de Arracan, á cuyo efecto ha pasado á la capital, por orden del Se dice que Mr. Cannirig no quiere in…</t>
  </si>
  <si>
    <t>INGLATERRA, Francisco de Zea Ber-</t>
  </si>
  <si>
    <t>Francisco de Zea Ber- INGLATERRA</t>
  </si>
  <si>
    <t>…en correspon precio loa consejos mas prudentes de los ministros de sus logias. da para su cumplimiento. En S. Ildefonso á 28 de Agosto de 1825. — Está rubricado de la Real mano.=A D. Francisco de Zea Ber- INGLATERRA. mudez. Lóndres ió de Agosto. Por el Ministerio de la Guerra se ha expedido ¡a Real orden str , Fondos públicos. Consolidados , 8y| -y. guíente: ^ Los periódicos de Bogotá anuncian que encasto y. Colombia ha habido algunos desórdenes. Ha llamado la atención d…</t>
  </si>
  <si>
    <t>INGLATERRA, Secretario del Despacho de Ha</t>
  </si>
  <si>
    <t>Secretario del Despacho de Ha INGLATERRA</t>
  </si>
  <si>
    <t>…respondientes &amp;c. Madrid 6 bandera nacional un tercio menos del derecho de salida estable.de Marzo de i325.=Luis I.opez Ballesteros. «ido al presente. Real orden comunicada por el Sr. Secretario del Despacho de Ha INGLATERRA. cienda en ¿ del corriente sobre las noticias que deben comunicar Lándres i.° de Marzo. los jueces de arribadas. Fondos públicos. Tres por too consolidados 94f. El Rey nuestro Señor ha resuelto que todos los jueces de ar ribadas de la Península comuniquen ála…</t>
  </si>
  <si>
    <t>Iñiguez, Mariano</t>
  </si>
  <si>
    <t>Mariano Iñiguez</t>
  </si>
  <si>
    <t>…rescolía de la me tropolitana de Sevilla, 3 D. Josef de.Novoa y Parga: para otras dos de la iglesia colegial de Toro, en el arzobispado de Zamora, Cádiz 1de Abril.' por ascenso de D. Mariano Iñiguez á canongía de esta catedral, En la mañana del ajyde Marzo entró en este puerto la go- y por muerte de D. Josef Rico Salinas, á D. Manuel Ruiz Re jeta española Proser pina, su capitán y maestre P. Felipe Par odi, vuelta y D. Estanislao Pascual: para cinco raci…</t>
  </si>
  <si>
    <t>Inten</t>
  </si>
  <si>
    <t>…ada uno de los que han de estar de servicio; y los paisanos de el Barón de Reufren. Con este motivo recordamos el viage qne las rondas, si son dependientes de !a policía, otra del Sr. Inten hizo á Ingiatera un buque de lá misma especie titulado el Colon, dente de aquel establecimiento; del de Rentas , si son del Res de 1400 toneladas; pero este es muchp mayor siu comparación, guardo, y de los Sres. Jueces de cuartel, si de su orden hacen el pues…</t>
  </si>
  <si>
    <t>Intendente</t>
  </si>
  <si>
    <t>…l vireinato del nuevo reino de Grana se hace saber que estando señalado él dia i.° de Mayo próximo da. En este destino, que desempeñó siete años , acreditó el Gene se presenten al Sr. Intendente de la misma, D. Bernardo Nonral Mendinuetá, que no solo poseía calidades para el mando criba, las personas que gusten hacer las posturas, bajo las con militar sino que reunia las políticas en tal gradó, que le granjea diciones que en el acto se manifestarán.…</t>
  </si>
  <si>
    <t>Iranzo, Lambertó</t>
  </si>
  <si>
    <t>Lambertó Iranzo</t>
  </si>
  <si>
    <t>…la confesa y convicta de dicho delito al tiempo del cita y emplaza á los legatarios que dejó nombrados el difunto fallo de la causa en 21 de dicho Marzo, se la sentenció á la pena D. Lambertó Iranzo, y son la Sta. hermandad del Refugio, Do de garrote; mas habiendo implorado esta rea á la Real piedad ña Clemencia Ros, Doña Carlota Gómez , D, Leandro, D. Es de S. M. para que la Indultase de dicha sentencia de muerte, tu teban, D. Antonio y Doña María Carme…</t>
  </si>
  <si>
    <t>Iriberry, Josef Joaquin de</t>
  </si>
  <si>
    <t>Josef Joaquin de Iriberry</t>
  </si>
  <si>
    <t>…los traslada D. Salvador de Zea Bermudez para usar la cruz de oficial de ron por la noche ál parque de artillería y á un ponton de puerto la Legión de Honor idem, idem. de Luzon. D. Josef Joaquin de Iriberry para la Flor de Lis: pagó en Hay en Madrid muchos ilustres emigrados que se acuerdan 16 dé Mayo de 1817 3$ rs. con enternecimiento del beneficio que debieron á los padres mer D. Félix Bergadó para la Flor de Lis: pagó rs. en 10 de cenarios, una de las comunid…</t>
  </si>
  <si>
    <t>Iriza-, Josef</t>
  </si>
  <si>
    <t>Josef Iriza-</t>
  </si>
  <si>
    <t>…de Sevilla. Lo que tencia fue pronunciada en 25 de Febrero de 1825, y aprobada se hace saber al público para su noticia. por el Excmo. Sr. Capitán general. 4? ■ CAMBIOS DEL DIA 1. D. Josef Iriza-, teniente indefinido, natural de Vergara, de edad 30 años, acusado de infidencia; fue absuelto en 25 de jje-i Londres........... ............. i... 37f » 38brerp de 1^25» respecto á no producir mérito la sumaria que se Paris..................................…</t>
  </si>
  <si>
    <t>Irure, Martina de</t>
  </si>
  <si>
    <t>Martina de Irure</t>
  </si>
  <si>
    <t>…Izu, María Ana Rodríguez y Teresa Oteruiin a coronando á los Borrachos, de 15 líneas y 5 pulgadas de alto, reales idem. 21 y 9 líneas de ancho: pintada por D. Velazquez, y grabada Doña Martina de Irure 4 rs. idem. por M. Carmona, á 34 rs.=El Charlatán ó Sacamuelss, de 15 pul Juan Pedro Léanos y Martina Orayen 2 rs. idem. gadas y 3 líneas de alto, 21 y 7 de ancho: pintada por T. Ro Diego Azcarate y María Blasa González 3 rs. ídem, cían», y grabada por M. Car…</t>
  </si>
  <si>
    <t>Isabel</t>
  </si>
  <si>
    <t>…che 39 rs. por una vez. Historia del valeroso caballero D. Rodrigo de Peñadura. Pu Antonio Bardejí 2© rs. por ídem. blícala el licenciado Luis Arias de León, paisano del héroe. Un Doña Isabel y D. Eladio Sánchez 2 500 rs. anuales, tomo en 8.° Véndese en la librería de Orea á 12 rs. EN LA IMPRENTA REAL.</t>
  </si>
  <si>
    <t>Isidoro</t>
  </si>
  <si>
    <t>…y 31 se especifican los casos en que las ANUNCIOS. minas y oficinas de beneficio se consideran como abandona das; y’en el 32 y 33 se enumeran las minas que se reserva la Se cita á D. Isidoro de la Cámara, vecino de Madrid, y en Real Hacienda, y las que habiendo sido reservadas antes se de su defecto á sus herédelos, pata que dentro de 15 dias se presen jan libres ahora; manifestándose en el corto número de aquellas ten á seguir los autos que pend…</t>
  </si>
  <si>
    <t>Isidro, Cirios María</t>
  </si>
  <si>
    <t>Cirios María Isidro</t>
  </si>
  <si>
    <t>…yordomo mayor del Rey, el barón de la Ayer á las 11 de la mañana S. M., acompañado de los Sere Forte, el gran maestro de ceremonias, el marques de la Suze y nísimos Sres. Infantes D. Cirios María Isidro y D. Francisco de el barón de Ville-d’Avrai, han salido para Reims. Paula, V asistido délos Excmos. Sres. Patriarca de Jas Indias y _ S. M. se dignó recibir el dia 12 la diputación de la ciudad Nuncio de S. S., hizo la piadosa ceremonia de lavar los pies á de Burdeos. El co…</t>
  </si>
  <si>
    <t>Iturriaga, Isidoro Bermejo de</t>
  </si>
  <si>
    <t>Isidoro Bermejo de Iturriaga</t>
  </si>
  <si>
    <t>…blia, nuevamente traducida de la vulgata latina D. Pedro- Josef Azpiazu, D. Josef Earreiro, D. Cayetano al español, aclarado el sentido de algunos lugares con la luz que Basurto y D. Isidoro Bermejo de Iturriaga, presos por la policía dan los textos originales hebreo y griego, é ilustrada con varias de esta plaza por sospechosos, y pasado el sumario á esta comi notas sacadas de los Santos Padres y expositores sagrados, por sión militar: se consultó al Excmo. Sr. capi…</t>
  </si>
  <si>
    <t>Iz, Lorenzo</t>
  </si>
  <si>
    <t>Lorenzo Iz</t>
  </si>
  <si>
    <t>…el año pasa El Rey á consulta de la Cámara se ha servido nombrar para do ante la comisión de las dos Cámaras, y puede verse por las una plaza de oidor de ía audiencia de Galicia á D. Lorenzo Iz contestaciones de Mr. Doyle, obispo de Kildare, del duque de quierdo y Anaya: parados plazas de alcalde del crimen de li Leinster y de otros varios católicos interrogados, cuán estimados misma á D. Fermín Ladrón de Cegama y D. Carlos Solarte, y eran los jesuí…</t>
  </si>
  <si>
    <t>J, L.</t>
  </si>
  <si>
    <t>L. J</t>
  </si>
  <si>
    <t>…ta contiene el artículo siguiente, que por su sin ficará al que las remita según la importancia que merezcan.” gular idad es digno de ia atención pública. Ñapóles 3 de Marzo. ,,E1 conde L. J., francés de nacimiento, viajando por Italia Los periódicos franceses, al anunciar que se había botado en en 1773 se detuvo en Modigliana, país deToscana, esperando Castellamare (y no en Ñipóles) el navio de línea Vesubio, han aUÍ el parto de su esposa. Hacia…</t>
  </si>
  <si>
    <t>J, Luis de</t>
  </si>
  <si>
    <t>Luis de J</t>
  </si>
  <si>
    <t>…a parte de la guarnición de Constantino— juicio, declaró el juez „ que María Stella era verdaderamente hi pía; y todo este ejército tendrá por base las tropas que se hallan ja del conde Luis de J... y de la condesa de J. franceses; y que el actualmente en Tesalia, que han hecho la última campaña bajo registro de nacimiento sobre el cual se había escrito como hija las órdenes de Derwich-bajá. El cuarto ejército, destinado i de Lorenzo Chiappini y de Vic…</t>
  </si>
  <si>
    <t>Jackson</t>
  </si>
  <si>
    <t>…o; Crauford, secretario de la Tesorería; Cal* houm, secretario de Guerra; Gay, presidente de los represen Real orden confirmando S. M. los empleos dados en Indias for tantes, y ei general Jackson. los Vireyes. Capitanes generales y demas autoridades en las El número de votos es de 261; de estos cuenta Adams con épocas que se expresan. 51 , Crauford con 48, Clay con 46, y el general Jackson con 47. Al Sr. Secretario del Despacho de Hacienda con esta fe…</t>
  </si>
  <si>
    <t>…hasta d 25 de Diciembre. Petersburgo i.° de Enero. Heaqui el resultado de la votación para elegir un nuevo Ayer y antes de ayer visitó el Emperador con la mayor de presidente: el general Jackson ha tenido 101 votos, Mr. Adams tención todos los barrios de esta ciudad que mas han sufrido por 82-, Mr. Crawford 41, Mr. Clay 37. Como ningun candidato la inundación. ha obtenido la mayoría de las dos terceras partes prevenida por Entre los sugetos bienhecho…</t>
  </si>
  <si>
    <t>…consideración. — La elección de Mr. Adams ha excitado una guerra de pluma Los árabes anazi- han precisado a abandonar sus casas á los muy acalorada entre sus partidarios y los del general Jackson, habitantes de los pueblos al sud de Alepo. que aspiraba también á Ja presidencia. El bajá de Trípoli de Siria ha muerto de resultas de la enfer Air. Adams ha dirigido la siguiente carta á la Cámara de los medad que trajo de la expedición del Dierdé. Se cree…</t>
  </si>
  <si>
    <t>…~ SS. AA. RR. jos Príncipes y Princesa de Sajonia y lós de la mente algunas consecuencias: en él, bajo el título de «finio»parSangre comieron ayer .coii el Rey. : \ 1 ticular del general Jackson, se revela una conversación que este ■ • El mismo día , después de misa , la duquesa de Northúmber- general tuvo con un amigo suyo.’ land , esposa del'énibájádbr extraordinario, de S. M.t; Británica* Aquel, dice 4 general, cuyo corazón se halle inflamado de f…</t>
  </si>
  <si>
    <t>Jai-</t>
  </si>
  <si>
    <t>…alde ordinario de la villa de,Canillas, á solventar las sumas, tal chalan ante la policía correccional. Han confesado sus fal que se halla debiendo á D. Juan Dot, como heredero de D. Jai-* tas, y se ha visto con alguna satisfacción que no estaban ente me, su padre, y otorgar la escritura de venta de 16 fanegas de. ramente corrompidos; tierra que tiene en término de dicha villa y la de Hortaleza, y. „Atendida su edad , y sobre todo al arrepenti…</t>
  </si>
  <si>
    <t>Jaime</t>
  </si>
  <si>
    <t>…arina de S. M. Cristianísima. i.° Las órdenes que el Gobierno remita para que se inserten Son dignas de elogio las disposiciones activas que en este lan en este periódico. ce tomó D. Jaime tí omita, encargado del distrito de marina de 2.0 Las noticias mercantiles que interesen ai comercio y á la Fornells, y el zelo que ha manifestado el comandante militar del industria. departamento de Mahon en mandar hacer todas las informacio 3.0 Los nuevos d…</t>
  </si>
  <si>
    <t>…céano y golfo deBurgos Vallabriga; y para la vara de alcalde mayor de las villas Ja India, 4.0, en rústica 14 rs. =Cuarta carta esférica de la Es-de Bicorp y Quesa, en Valencia, á D. Jaime de la Portilla. —El 29 de Mayo último tuvo el honor el batallón de volunta candínavia ó del mar Báltico, reino de Suecia, Noruega y Dina marca, 4.0, en rústica 14 rs.rsQuinta carta de la América sep rios Realistas y la compañía de caballería de los mismos del…</t>
  </si>
  <si>
    <t>James, Agustín</t>
  </si>
  <si>
    <t>Agustín James</t>
  </si>
  <si>
    <t>…esas en Real del Perú. España. Cazadores Dragones. Coronel graduado , ayudante de campo Banco de esta ciudad en el dia de ayer. de! Exano. Sr. Vírey General en Gefe del ejército , D. Agustín James, coronel efectivo de infantería •-teniente coronel mayor, Papel moneda á 11 y J- por 100 de descuento. ayudante de campo del segundo general del ejército, D. Gabriel Oro...... por octava...compra.......................................... 1870 reís. Poveda , g…</t>
  </si>
  <si>
    <t>Jas</t>
  </si>
  <si>
    <t>…o pitán Giusseppe Salascy, ei cual llegó aquí de Túne* e! s&gt; del se sabe hasta donde alcanza el enorme número de mnerios bajo pasado: el bergantín americano Silewur, de.Boston, su capitán Jas ruinas de las casas, con la inundación que causaron los ríos, Williana Hathaway, que llegó de Malaga el 20 del mes úitimo ni tampoco si se extendió á la Costa dei bur Por ahora solo sa para Nueva- Yorck: el corsario colombiano Genual Soullete, bemos que exist…</t>
  </si>
  <si>
    <t>Jauregui, Ana María de</t>
  </si>
  <si>
    <t>Ana María de Jauregui</t>
  </si>
  <si>
    <t>…ios. . ,, Asi, luego que la providencia del Altísimo, que Velaba so Doña María de ios Dolores Vaklét 24 rs. idem. bre vosotros, enervó las fuerzas que os violentaban, corristeis á Doña Ana María de Jauregui 1800..rs. anuales. los brazos de la piedad, de la virlud y de la lealtad. Vuestros Doña Polonia Cruz 1880 rs. idem. primeros esfuerzos:nos llenan de esperanzas. ¡Sí, mis amados jó Domingo Alonso Basurte, Petra Lcgaz y Antonia García venes! La Religión, ti Rey…</t>
  </si>
  <si>
    <t>Jbsef.JVlelero</t>
  </si>
  <si>
    <t>…io que si se muerto en.el campo del honor. . ,. 0; , , \ . hubiesen entendido con,ellos en persona. VARIEDADES. __Se cita v emplaza á ios que se crean con ídérecho á los bienes dé D. Jbsef.JVlelero, vecino, que fue de esta corte , para que en el Del periódico de París titulado lá Hygien extractamos lo &gt;¡— término de i s, dias acudan a deducirlo ante el juzgado, del señor ‘ l Galindo, teniente de corregidor de esta .villa y éscribanía de Para escribüysin…</t>
  </si>
  <si>
    <t>JD</t>
  </si>
  <si>
    <t>…uestra sagrada religión , los indestructibles derechos de la Sobe de teniente coronel al capitán D. Agustín Vélasco: el de capitán ranía absoluta de: nuestro idolatrado Monarca el Sr. JD. Fer- Veterano al teniente D. Francisco Sánchez': el decapitan volunta NAfciioAni y la observancia de nuestras-antiguas leyes .y costum rio al subteniente Di Estéban dé la Torre: el de teniente vetera bres. ' ............. no al sargento primero Di Juan Franc…</t>
  </si>
  <si>
    <t>Jdsef</t>
  </si>
  <si>
    <t>…r En el regimiento caballería milicias de la Havana. Grado de minándose, dia tan plausible con una hermosa iluminación-por la tenientes coroneles á los capitanes D. Cárlos Duarte, D. Jdsef noche 5 sin que en ella ni en el discurso del día se turbase el con Sotolongo y D. Antonio de Cárdenas: el de capitanes á los te tento general por el mas leve disgusto. nientes D. Pedro Alvear y D. Mapuel Perez: el de tenientes á los subtenientes D. Ignacio d…</t>
  </si>
  <si>
    <t>Je</t>
  </si>
  <si>
    <t>…lucido acompaña vigilia y misa solemne, que celebró de pontifical el Revercnd mmiento, y cu medio de un repique general de campanas , desear- ’ ino f. Mtro. Fr. Ramón Josef Pard®, abad Je $. Salvador d*</t>
  </si>
  <si>
    <t>Jesucristo</t>
  </si>
  <si>
    <t>…m................................................ 00 _ Elogios históricos de los Santos, con los misterios de nuestro Hamburgo..................... ............................ 00 Señor Jesucristo, y festividades de la Santísima Virgen para to Génova.................................................... 00 do el año. Obra útil para los que se dedican al ministerio de Cádiz......................................................... 4 por joo daño. la predic…</t>
  </si>
  <si>
    <t>…ción con el mismo ceremonial que habv venido. El lord Canciller se opone al btll. „Negar, dice, la divini Los tres plenipotenciarios del Rey de Ing’ ^rra encargados dad de nuestro Señor Jesucristo es contravenir á la ley común de asistir á la ceremonia de este dia eran él iuque de Nortbum— de-la nación. Es menester que la Cámara permita á los unitarios beriand, lord Grenville y sir Jorge Nayler. La entrega de las negar este dogma antes de concederles l…</t>
  </si>
  <si>
    <t>…ctricidad, Qzarskoeselo (1) ios cimientos de una iglesia católica bajo la ad parece probable que este Huido eléctrico, este agente tan pode vocación del Santo Precursor de nuestro Señor Jesucristo, con roso y tan extendido en la naturaleza , hace algún papel en su for las ceremonias de costumbre Después de la bendición del sitio; mación, y que extrayéndolo se puede impedir que se forme, ó y dichas las oraciones prescritas, el conde deOzarwski, ayudan d…</t>
  </si>
  <si>
    <t>515</t>
  </si>
  <si>
    <t>…o de conciencia, se aban Comienza con las siguientes palabras de S. Pablo: „Os rue donan á la disolución y á toda suerte de impurezas.” go, hermanos míos, por el nombre de nuestro Señor Jesucristo, Continúa ampliando este mismo asunto, y manifestando el que todos vayamos á una, y no haya entre nosotros divisiones trastorno general y los desastres causados á las familias, á la Es ai partidos, sino que todos estemos unidos en un mismo espíri paña, á la E…</t>
  </si>
  <si>
    <t>Jiménez, Domingo</t>
  </si>
  <si>
    <t>Domingo Jiménez</t>
  </si>
  <si>
    <t>…ón cometida en la costa dei Sud por los enemigos. dignado el Rey nuestro Señor nombrar para la intendencia de Lue^o que regresó de la campaña se dedicó a vencer todos ios Tarma al coronel D. Domingo Jiménez: para una plaza de con obstáculos casi insuperables que ofrecia la empresa: la constancia tador mayor del tribunal de Cuentas do Lima al de las cajas de en ella los ha hecho desaparecer, y el Cuzco se ve hoy con una Potosí D. Josef María Sánchez Chaves, confi…</t>
  </si>
  <si>
    <t>Jiménez, Pedro Manuel</t>
  </si>
  <si>
    <t>Pedro Manuel Jiménez</t>
  </si>
  <si>
    <t>…do Campiño que se disolviese el i Ufen tomar acerca de las exposiciones del ayuntamiento de la congreso; y habiéndose tratado de este proyecto con todo el ar ciudad de Badajoz, de D. Pedro Manuel Jiménez, vecino de dor de las pasiones, fue desechado por 24 votos contra 16. EI Cabezón de Cameros, en la provincia de Soria, y del intendente secretario del Gobierno hizo dimisión. de policía de Zamora, solicitando el primero que se permita ex La república de Bueno…</t>
  </si>
  <si>
    <t>Jiménez, Ramón</t>
  </si>
  <si>
    <t>Ramón Jiménez</t>
  </si>
  <si>
    <t>…ofundo respeto en el numerosísimo concurso que asistió al metropolitana de Granada, por muerte de D Pedro Espinosa y paseo de la Explanada á participar de la augusta ceremonia. El D. Ramón Jiménez, á D. Francisco de Paula Harón y D. Ma Excmo. Sr.Teniente general francés dió á las cinco de la tarde un nuel de Rojas. espléndido banquete, y concurrió personalmente, acompañado Del mismo modo se ha servido S. M. nombrar para una del Excmo. Sr. Capitán gener…</t>
  </si>
  <si>
    <t>Jiménez, Ramón García</t>
  </si>
  <si>
    <t>Ramón García Jiménez</t>
  </si>
  <si>
    <t>…el corriente 3300 rs. por Ja No consolidados.......................................... 13 á 13Í idein. misma razón. Consolidados....,..,M..t.,„.«,.M..&gt;.«..*,,..„..»i 27 á 2Ídem. . D. Ramón García Jiménez para usar la Flor de Lis, pagó Iatereses de vales................. ...................... 4 Ídem. M 28 de Diciembre de 1816 3$ rs. para el hospital General. . D.. Victoriano Gómez de la Fuente para id., pagó en 29 ANUNCIOS. Enero 1816 g9 rs. al hospital Gener…</t>
  </si>
  <si>
    <t>Jimeno</t>
  </si>
  <si>
    <t>…y la justicia y ayuntamiento, por el correo ordinario. costas de Cantabria desde mañana 15 del corriente; • ’’ _F.stá vacante la plaza de cirujano latino de las Reales minas Torre D. Jimeno (Jaén) 16 de Octubre. • : . dé cobre de:Rio Tintó, eín el reino de Sevilla, cuya dotación es Los voluntarios Realistas de esta villa, atentó* slérripré. al de 600 ducados anuales ycasa:los aspirantes remitirán sus mecumplimiento de sus deberes, han solemnizad…</t>
  </si>
  <si>
    <t>Jo</t>
  </si>
  <si>
    <t>…de ali Batallón ligero de la Reina. Teniente D. Juan Bautista Mén mento. Ha presentado ademas una corteza desconocida hasta dez y D. Manuel Belilla, grado de capitán: subteniente D. Jo aquí, y de la cual puede sacar utilidad la medicina; pues parece sef Gabriel Montes, grado de teniente. que tiene propiedades análogas á las de la quina, y puede produ Batallón ligero de la Union. Capitanes D. Esteban Miranda, cir los mismos efectos, aunque s…</t>
  </si>
  <si>
    <t>…de 32 años, natural y vecino deJosef Gregorio Rodriguez; y e! de subtenientes á los cadetes Don esta plaza, de estado soltero^ ejercicio albañil, acusado de haFrancisco Callejas, D. Jo*n Chehard, y los sargentos primeros ber gritado viva la constitución: fue sentenciado á cinco años, deJosef Valdés y Fernando Gómez. presidio; y pasada la causa al Excmo. Sr. capitán general para la En el batallón ligero de Cataluña expedicionario. Grado de A…</t>
  </si>
  <si>
    <t>Jo-</t>
  </si>
  <si>
    <t>…á D. Toinas de F.Scuer: para una ración patrimonial de la por sus traslaciones de residencia; y con igual remisión á la co -iglesia catedral de Tarazona, vacante por promoción de D. Jo- misión para los fines prevenidos en el artículo precedente. sef García Linares á canongía de la misma^, á D. Luis Zamba- 9.0 El adeudo de descuentas en que quedaron los empleados ' -Jamberri: para una media capellanía racional, vacante eu la mis á sus falleci…</t>
  </si>
  <si>
    <t>JoA</t>
  </si>
  <si>
    <t>…o el mejor orden, y se disfruta de la mas com nientes D. Eermin García, D. Manuel Peñaranda y D. Vicente pleta tranquilidad. Ugarteche, grado de teniente de Ídem: sargento primero D. JoA pesar de los esfuerzos del espíritu revolucionario para ver sef María Brienvalle ,"subteniente efectivo de idem : sargento pri si podia resarcir las derrotas que ha sufrido en Europa, y prin mero D. Manuel Palacios, grado de subteniente de idem. cipalmente en…</t>
  </si>
  <si>
    <t>Joa</t>
  </si>
  <si>
    <t>…spañola Proser pina, su capitán y maestre P. Felipe Par odi, vuelta y D. Estanislao Pascual: para cinco raciones de la iglesia procedente de Cuba en 38 dias, consignada á su dueño D. Joa colegial de Talavera, en el arzobispado de Toledo, vacantes por quín de Trueba, del comercio de esta plaza. Dice dicho capitán, muerte de D. Ignacio Trucho García, y D. Josef Velarde, y que en aquel puerto se gozaba de la mas completa tranquilidad. promoción…</t>
  </si>
  <si>
    <t>…Jatatdese rennietoB, todas para recibir la de los informes i'iltimamente unidos ¿Ja causa, y se junten á la beddtCÜMU ,• ■_ que se sigue por separado ál titulado.mariscal de campo D. Joa - i, i. - 1 ti. '• iIHélATEXaA. .&lt;■ quín Capapé para ios efectos convenientes: y también ba tenido á bien mandar S. M. que esta su Real determinacion se haga. :. IrS'ndres ' j'i de Atril. notoria en los paneles públicos:y órdenes, de: todos-los: cuerpos, ' Fo…</t>
  </si>
  <si>
    <t>…stado crítico en que se encuentra Chile: en ella se lée que nuido su cantidad; y en la misma también ha debido disminuiir-7 dos individuos habían intentado asesinar á losdiputados D. Joa se el precio de los frutos de la tierra, y causar el trastornó’ f quín Campiño y D. Bernardo Vera; pero no habiendo podido desorden general que aflige ¿ la Polonia, y á casi todas las na ejecutar su proyecto fuetoh presos inmediatamente. ciones europeas. Del…</t>
  </si>
  <si>
    <t>Joaquín</t>
  </si>
  <si>
    <t>…ración de la iglesia parroquial -de Tolva, diócesis de Lérida, va liéndose de un crédito imaginario, y de no se qué introducción cante por fallecimiento de D. Vicente Soldevila, á D. Joaquín que suponen tener en el Ministerio y en las oficinas de .París. Zurita; para un.beneficio de la catedral de Lérida, vacante por Pero habiendo sabido esto el Sr. Ministro de Hacienda ha el de-D.' DomingO"Ris(a ,á D/PerlroPIquer: 'para uña~racion de puesto á cu…</t>
  </si>
  <si>
    <t>…do, y Fr. En el cuerpo de Artillería. Cruz de la.Real orden America D. Manuel Martínez, Obispo electo de Málaga, hán contraído - na de Isabel la Católica á los tenientes coroneles D. Joaquín un mérito particular, formando de Real orden el plan general Gascúe.y D. Andrés Costa: idem á los de igual clase graduados de estudios y arreglo de universidades y el de las escuelas de la D. Josef María Callejás y D. Francisco Palmes: Ídem al capitán tinidad…</t>
  </si>
  <si>
    <t>…pagó en Marzo de 181$ g9 rs. empresario que fue de los teatros de esta corte en el año de 1822 al hospital General. . al 23, para que dentro del término preciso de un mes comparez D. Joaquín de las Doblas para id., pagó en 20 de Noviem ca ante el Sr. Cámara Cano, corregidor de Madrid, y juez priva bre 1815 39 rs. al hospital General. tivo de los teatros y cómicos del reino, por la escribanía de Sane, D. Miguel Boltri parala., pagó en 23 de Junio…</t>
  </si>
  <si>
    <t>…a la parto mas vulnerable del' En reconocimiento pues de tan magnánimo y piadoso bene imperio británico, y i-a» Potencia» rivales contemplarán allí con ficio, el juez civil togado D. Joaquín de ¡a Escalera, como pro alegría el germen de nuestra futura debilidad. ¡Pensad en lo que. tector: dei establecimiento, de acuerdo con su administrador podría sobrevenir si nos viésemos empeñados en una guerra....!” D. Josef María Masnata , dispuso que en el…</t>
  </si>
  <si>
    <t>…ios Eorbones. teniente general D. Luis Alejandro Bassecourt: para la de Va lencia al teniente general D. Josef María Carbajal y Urrutia: pa ra la de Castilla la Nueva ti teniente general D. Joaquín de la Pezuéla: para la de Granada al teniente general D. Juan Caro para la de Cataluña al teniente general marques de Campo Sa-- ANUNCIOS.«grado: para la de Guipúzcoa al teniente general D. Vicente' Quesadá: panel gobierno militar y político de la plaza de Má…</t>
  </si>
  <si>
    <t>Gaceta de Madrid n.º 119</t>
  </si>
  <si>
    <t>…¡legar de Montevideo, se lor los resultados funestos de la variedad. sabia que Frutos Ribero se habia acercado á aquella plaza con Muchos años de estudio y prolija observación de D. Joaquín 400 hombres, y robado todo el ganado que se hallaba en la cam Lafarga, primer profesor de medicina y cirugía de la Rea! ar piña , habiendo rechazado á una partida de brasileños que salió mada en el departamento de Cartagena, han llegado á descubrir para imped…</t>
  </si>
  <si>
    <t>Joaquina</t>
  </si>
  <si>
    <t>…tendidos que época. . . t/ .V -Jj . ‘i ¿ít. de no hacerlo |*s parará el perjuicio que haya lugar. D. Felipe Meoro para la FJor de L¡s:exi;nto~ por resolución _ Se cita y emplaza á Doña Joaquina y á Doéa Josef* Sandode S. M. de í6 de Álwil ¿ítimo, en atepfiqa á sus distinguidos való á sus hijos, herederosó representanteslegítimos, que sé con aervicios cnfyvor de la justa.£au*a. ceptúan residentes en el reino de Méjico,,. paTa que dentro del D. Doming…</t>
  </si>
  <si>
    <t>…ida la espada, de la audiencia de S. S., parándoles el perjuicio que haya lugar. j la desenvainará cuando lo juzgare necesario; mas no nos toca —. Se cita con autoridad judicial á Doña Joaquina y Doña Jose á nosotros averiguar los tiempos ó momentos en que deba hacer fa Sandoval, ó á sus hijos, herederos ó representantes legítimos, lo........” Max i nía de los católicos es la de obedecer al Rey como á que se conceptúan residentes en el reino de Méjico, para que…</t>
  </si>
  <si>
    <t>…ano D. Fernando vii con la Princesa Doña María Josefa Amalia, nuestra actual Reina. ANUNCIOS. / Se hallarán sueltas y en octavo en las librería» de la viuda de Se cita y emplaza á Doña Joaquina y Doña Josefa Sando- Quiroga, de Cuesta y de González. EN LA IMPRENTA REAL.</t>
  </si>
  <si>
    <t>Jobani, Magín</t>
  </si>
  <si>
    <t>Magín Jobani</t>
  </si>
  <si>
    <t>…Zapadores. Subteniente D. Pedro Alcántara Borcante por el de D. Vicente fiuach, á D. Ramón Llóreos: para ges, grado de teniente de ídem: sargento primero D. Mariano otra por el de D. Magín Jobani, á D. Juan Caballé ; y para otra G'oll, grado de subteniente de idem. .</t>
  </si>
  <si>
    <t>Jócário, Salvador de</t>
  </si>
  <si>
    <t>Salvador de Jócário</t>
  </si>
  <si>
    <t>…ón católica‘. confieso do de Tenerife, á D. Pablo Grandona: pará una canongía de la 'francamente qué Papa y poder arbitrario eran sinónimos parí de Plasencia, por fallecimiento de D. Salvador de Jócário, á Don mí, como aún ló créén hoy entré nosotros rhúchos sugetoS hon-f- Josef MozotS : para otras dos de la dé Coria, pór muerte do -«dos; pero el tiempo y fa experiencia rite han enseñado á júzgáá D. FeliX Sánchez Martin y promoción de D. Faustino Villazati e…</t>
  </si>
  <si>
    <t>Johnson</t>
  </si>
  <si>
    <t>…blicamente de que él habla echado tres pal, y que ¡as diputaciones ajusten su conducta á lo que previene firmas. el reglamento en el desempeño de las funciones que les están co El coronel Johnson presentó muchas peticiones en favor de metidas: esperando S. M. que en adelante procurarán alejar todo los católicos, llamando particularmente la atención la de Mr. motivo de contristar su Real ánimo con disputas y acriminacio Newton y. la del conde de Lincol…</t>
  </si>
  <si>
    <t>…odas las ca ticia á su residente en esta colonia, y ha llegado aquí por el na sas se han desplomado, y se han encontrado bajo sus escombro* vio británico la Caroma, mandado por el capitán Johnson, que mas de 200 personas muertas: todos ios dias se van hacienda arribó en 17 días de Bangkock, capital del reino dcSiam, y de nuevas exhumaciones; pero un hedor cadavérico infesta el aire, cuya boca he sabido estos pormenores. Dice que la víspera de su y par…</t>
  </si>
  <si>
    <t>Jóm</t>
  </si>
  <si>
    <t>Gaceta de Madrid n.º 148</t>
  </si>
  <si>
    <t>…- _Elementqs.de.materia^médica arreglados,á,tas»principiosfisio* bear, Ió que tenia con mucho cuidado al gobierno de Buenos- lógicos adoptados por J;. B.;G. Barbier.r-Pojs eliDr.- D. Jóm£ LoAires. Én mediados de Agosto se habian recibido cartás-pócó renzoiEerez,, catedrát.jcqJidq medicina.dp la ¡upiyersidad-d&amp;Shlasatisfactorias de esta misión. El comerció está abatido en extre- manca áre. Esta obritá, original eq sil. clasfty.es 1» Iprináera-…</t>
  </si>
  <si>
    <t>Jóma, Vicente</t>
  </si>
  <si>
    <t>Vicente Jóma</t>
  </si>
  <si>
    <t>…pú lez Jivica; quedando ambos privados de ejercer empleos de justi blico. Se suscribe a el hasta el rg de Julio próximo por él mode cia por cuatro años; siendo puesto en libertad D. Vicente Jóma rado precio de i6 rs. en rústica en laS- mismas librerías deiJíloles, D. Mannel Morote y Carmona, Juan Bautista Tapiador, driguez, Novillo y Quiros,, donde se,vende, el Resúmen de ¡ávi Nicanor López y Andrés Buitrago: apercibidos los cinco prime da y fsctit'o…</t>
  </si>
  <si>
    <t>Jones</t>
  </si>
  <si>
    <t>…damente con los párrocos, y se quedarán con —Ei duque de Weilington llegó el 8 á Lie ja desde Namur, acom Otra igual para su resguardo. pañado del marques de Douro, de su hijo, el coronel Jones y 10. Si acaso no hubiere muertos en el espacio de los cuatro del doctor Hame. Ayer mañana después de haber inspeccionado meses, se dará esta noticia á los intendentes. las fortalezas partió su Gracia para Coblenza. 11. Estarán obligados los subcolectores de…</t>
  </si>
  <si>
    <t>Jorge</t>
  </si>
  <si>
    <t>…rzo. hallarse en poder de la justicia de Birckenfeld, en el ducado de El dia del glorioso Patriarca S. Josef se bendijo y juró en OldcmSurgo, una herencia que por fallecimiento de D. Jorge esta villa la bandera del batallón de voluntarios Realistas de ella, Federico Kessler, cirujano que fue al servicio de Francia, se su con todo el ceremonial solemne que se acostumbra. Su coman pone corresponder á Doñ? Antonia Podilla, muger que fue deá dante…</t>
  </si>
  <si>
    <t>…dos of.cia— salieron de él en número de 70 hombres por orden de su co les montados, que de luego á luego se creyó serian de los que mandante-D. Valerio Gómez, quien de acuerdo con D. Jorge mandaba Bessieres; les intimaron la rendición, y sin resistencia Bessieres las candujo en la dirección de Guadal-ajara y Brihuega. lo verificaron; los condujeran á esta ciudad entre diez y once de Este rebelde, tan perverso como ingrato á los beneficios que l…</t>
  </si>
  <si>
    <t>JorgeyBessieres</t>
  </si>
  <si>
    <t>…n ¡jurado,á^nuestrg Barcelona' á' pesos fuértéá./í/r . -ídáñóJ ,idolatrado Monarca: á. suturen te se ha colqca&lt;jo.,en esta-,proveí*; “ goza........................ Y já ij.cía el. general D. JorgeyBessieres ,cor,respon,diendo-.. con :1a; mas ! v . * TOO c. 1 m t‘ Biíbác&gt;:;::„/sil. Jai.inaudita ¿traición á las distinciones y singular aprecip con ,que-el Rey le ha honrado.. ,Por t.anto,, y siendorlájprimera.de.Jas ^obli Deú3aícons'oÍÍ‘dáíá,Ic'd'h/interesV.........…</t>
  </si>
  <si>
    <t>Jos</t>
  </si>
  <si>
    <t>…. Grados de tínten les coroneles á los capitanes D. Josef de Soto y D. Josef de Zú- Andrés Négrete, de edad de 30 años, natural y vecino de fiiga : el de capitanes á los tenientes D. Jos; f Pérez y D. Josef esta plaza, de estado soltero, y ejercicio escribiente, acusado de desaféete» al R^y nuestro Señor: fue sentenciado á dos años deBuenaventura Benitez: el de tenientes álos subtenientes D. Agus obras públicas, con aprobación del Excmo. Sr.…</t>
  </si>
  <si>
    <t>…e se les han presentado para gos, Antonio-de Robles y,Elv,irá Sánchez,. •u CKáhMb y1 V Jos pareceres.ó resoluciones han sido unánimes. : Igualmente se ha servido. S. M. admitir ,á D. Jos^f de Car Éstos pormenores hari,-sido comunicados por un ingles que vallar, vecino de la villa de Fuente dei Maestre, el donativo residía á la sazón en aquella isla: ,,Yo quisiera, añadió, que hu de 11^8 rs. que se le debcii/por rédito» de vales. bieseis'-ví-í…</t>
  </si>
  <si>
    <t>…s cónsules británicos en Levante, y el con- canongía de la iglesia catedral deTudela, por muerte de D. Ber modoro Hamilton, dieron por sí unos pasos que han causado nardo Rivas, a D. Jos^f Marzal y Araiz: para cinco medias tanta sensación. raciones de la iglesia catedral de Coria, por muerte de D. Juan —. La guata de Bamberg de 6 de Octubre contiene la siguiente Hernández Chaves, D. Jqan Ramos Aparicio, y promoción de noticia. D. Antonio Alon…</t>
  </si>
  <si>
    <t>Joscf</t>
  </si>
  <si>
    <t>…kís épectadores quc por necesidad de ella,r tesorero de la. miuha» tppt rmuette de ¡D- JDotaipgo ..Albertos, porque'tenia completa confianza de sti aparato ;:a$i es,que la cam-r i D. Joscf de la Trinidad Pettedo: para: 1» de chantre, (je, la, pro-, panilla solo se oyó algunas veces, para, pedir quealimentaserveí pia iglesia,fpor muertedeIX Juan JosefPerez GonzaW&gt; '■* Ota fuegoyy aumentar de este modo el. bunio y elcuíor; en Irn Ro- Matías Aguil…</t>
  </si>
  <si>
    <t>…bandidos El comandante general del campo de S. Roque da paite, que; cometiendo.robos y otros excesosj.se decidieron.inmediatamente el dia, 4 del actual habia llegado ¿ Algecirasel coronel D. Joscf, ¿ salir en su: persecución, y habiéndoles dado alcance en lo inte-. María Casariego, el cual acababa de arribar á Gibraltar ,proceri lior áú fhtar de-Gallego, donde pusieron.cn&gt; libertad ¿, muchas dente del Perú por la vía de Kio-Janeíro. Dicho coronel, tUf…</t>
  </si>
  <si>
    <t>Josef</t>
  </si>
  <si>
    <t>…os supremo de la Guerra la plaza de ministro de la clase de inten pitales y memorias piadosas, iioy se alega á favor de los nuevos dente que ha resultado vacante por jubilación d. D. Josef de poseedores la antigüedad de posesión , la circunstancia de hipote Ansa, al intendente honorario de etercito Ju.m de Sevilla, cas de acreedores, de que son dotes de mugeres e hijos legítimos y oficial mayor primero de ¡a secretaría de Estado y del Despacho…</t>
  </si>
  <si>
    <t>…as Salgado, D. Rafael Martínez, D. Felipe Cándano y D. Dionisio hay tan perjudiciales á la población como la de los Estados pon Cabal, grado deteniente de ídem: sargentos primeros D. Josef tificios. López, D. Francisco Yori , D. Juan Morales, D. Simón Infan Es verdad, sin embargo, que los pantanos de Francia y aun te, D. Juan Gómez, D. Bartolomé López, D. Manuel Mateo los de España no son de tanta extensión ni tan. malsanos. No se y D. Tomas Ba…</t>
  </si>
  <si>
    <t>…lo que enseñaban en .lo** teniente de infantería. . , pulpitos-y confesonarios, i , Primer .batallón de! primer regimiento^. Copiarie* D. Geróni Madrid'g de Enero. \ ] mo Dávila y D. Josef .María .Viezma , grado de teniente coro nel de infantería: tenientes p.- MateóÓ-Romadi y Di Vicenta A las dos y media dé la tarde del dia. 30 de Diciembre últi Quinza , grado de capitán,de Ídem: subtenientes D. Josef Antomo el Rey-nuestro Señor, acompañado-de…</t>
  </si>
  <si>
    <t>…eado fin de una trun-, rmo y D. Mateo Chaves, grado de subteniente de infantería. quilidad general casi imperturbable, y nunca apoyada mas sóli Batallón ligero Je la Reina. Primer comandante D. Josef damente que cuando ha aparecido en el mundo esa Alianza gran Tadeo Lezama, grado de coronel de infantería. diosa de todos los Soberanos para gobernar unánimemente á ¡os Granaderos ae la Guardia. Capitán D. Juan Martin, grado pueblos conforme á ¡os preceptos e…</t>
  </si>
  <si>
    <t>…ce zapadores. lentísimo Sr.D. Josef- Aimerich, Secretario interino de Estado Su comandante-el que lo es de batallón Mr. Duplcssis. y del Despacho universal;de la Guerra, el Excmo. Sr. D. Josef ■ Santoña. Un batallón del regimiento 2t.° de línea, y 3 com Cien fuegos, director general de artillería, el mariscal de campo pañías dei 8.° de artillería de á píe. D. Ambrosio Cuadra, ingeniero general, el brigadier de ingenie Mandados por el teniente coron…</t>
  </si>
  <si>
    <t>…atrimonio Real en el dia y D. Mariano Prado, grado de aiférez de idem. consiste mas bien en fincas de lujo que de utilidad , y de consi Regimiento de Dragones de la Union. Capitán D. Josef ligar guiente dejarlo en este estado es disminuir en cierto modo la lis te, grado de teniente coronel de caballería: tenientes D. Mariano ta civil misma; puesto que el Rey se veria precisado, por no des Pinto y D. Josef Orihuela, grado de capitán de idem: alf…</t>
  </si>
  <si>
    <t>…rece. tilla, á D. Telesforo Contreras: para la de Lora del Rio á Don Cuando el rebelde ;&gt;an Martin, uno de los mas sanguinarios Pedro Jiménez Herrera y Troyano: para la de Potes á D. Josef dé todos los cabecillas de América, obtuvo el efimero triunfo de Josué Alonso: para la de Riaza y Riofrio á D. Josef Cuenca ocupar á Lima, se quedaron bien á su pesar algunos europeos esSaiz: para la de Santisteban á D. Antonio Sánchez Zarca: para pañoles en…</t>
  </si>
  <si>
    <t>…les coroneles á los capitanes D. Josef de Soto y D. Josef de Zú- Andrés Négrete, de edad de 30 años, natural y vecino de fiiga : el de capitanes á los tenientes D. Jos; f Pérez y D. Josef esta plaza, de estado soltero, y ejercicio escribiente, acusado de desaféete» al R^y nuestro Señor: fue sentenciado á dos años deBuenaventura Benitez: el de tenientes álos subtenientes D. Agus obras públicas, con aprobación del Excmo. Sr. capitán general.tín…</t>
  </si>
  <si>
    <t>…o se les restituya su li El ReV ñúestró Señor en atención á los méritos, distingui bertad , continuamente sé estarán formando asociaciones como dos servicios y conocida léáltád de D. Josef y D. Luis Fernan esta dé qué se trata. dez de Córdoba, oficiales que fúeron de la antigua Guardia Real El canciller del Echiquier comienza tu discurso diciéndO qílé de infantería,' y. hOy el primero de la secretaría idel Despacho dé iiente prolongar una discusión qüe ha exced…</t>
  </si>
  <si>
    <t>…s Por providencia del Sr. Galindo, teniente p. imero corregi continuando en sus rezelos, ó por otras particulares miras, no dor de esta corte, se cita y emplaza á los heredero, de D. Josef presentan las pastas'que tuvieren, ademas de incurrir en el des García Eulafe (que en el año de 1787 estaba agregado en clase agrado del •gobierno y considerárseles como poco adictos á la cau de teniente de caballería al estado mayor de esta plaza), los do sa…</t>
  </si>
  <si>
    <t>…ciadas acerca de este plazuela del Duque de Alba, casa de Descuento, cuarto bajo de, asunto , podrán dirigirse 4 la Legación Imperial y Real de Aus la derecha, y en la librería de D. Josef de la Cuesta, frente de tria en esta corte. las gradas de S. Felipe el Real, y en la de D. Josef Orea, Red de CAMBIOS X&gt;tt PIA 28. S. Luis: en las provincias en las casas de comercio de libros si Londres.............................. guientes: 37* papel* Pari…</t>
  </si>
  <si>
    <t>…l se quieran atraer los humores. Se em de dicho vale, señalado con el núm. 18 , registro 18 , encabeza pleará según los casos Una ú otra, ó las dos mezcladas, bajopro- dos todos á D. Josef dé Otamendi, y endosados por este á Don porporciones que determinarán su grado de fuerza. Miguel de Somellefa, vecino de Oropesa: si alguna persona tu La urgencia que hay muchas veces de aprovechar los instan viese noticia de ellos, se servirá dar avisó en es…</t>
  </si>
  <si>
    <t>…ya 73 años. para una canongía de la iglesia catedral de Guad¡x,.por promo NífhciAS DE ESPAÑA. ción de D. Antonio María Araoz á .la maestrescolía de la me tropolitana de Sevilla, 3 D. Josef de.Novoa y Parga: para otras dos de la iglesia colegial de Toro, en el arzobispado de Zamora, Cádiz 1de Abril.' por ascenso de D. Mariano Iñiguez á canongía de esta catedral, En la mañana del ajyde Marzo entró en este puerto la go- y por muerte de D. Josef Ri…</t>
  </si>
  <si>
    <t>…ejo supremo de este ramo la Real orden siguiente: dignado nombrar teniente general de sus ^Reales ejércitos al refe El Rey nuestro Señor-se ha enterado de la causa formada al rido D. Josef de la Cruz en justo desagra ¡ío de sus padecimientos. mariscal de campo D. Josef de la Cruz, al brigadier D. Josef NOTICIAS EXTRANJERAS. Agustín Llano y al intendente D. Francisco Aguilar y Con de , por suponerles reos del alto crimen de conspiración contra e…</t>
  </si>
  <si>
    <t>…........... .-.......................... 27 á i’s. Pablo Gómez y de Doña María Ignacia Hernández, nieto pa Intereses de valas......................................... 4. terno de ,D. Josef y de Dona María Teresa Romero, heredero en cierta parte de los bienes quedados por fallecimiento de Doña María Antonia Aguado, vecina que fue de esta corte , para ins truirle de los autos de la testamentaría que se halla radicada en el juzgado del Sr. Cid Mir…</t>
  </si>
  <si>
    <t>…. — Por providencia del Sr. Galindo, teniente corregidor de está Josef González, natural y vecino de Sevilla, por sospechoso M. H. villa, se celebra junta general de acreed&lt;*es de D. Josef y confeso de tener unión con ladrones, habérsele encontrado Antonio Madariaga, del comercio de esta corte, el domingo 29 una canana con cartuchos, habiendo pertenecido a la llamada del corriente á las nueve de la mañana en la posada de S. S., lo milicia nacio…</t>
  </si>
  <si>
    <t>…Real piedad ña Clemencia Ros, Doña Carlota Gómez , D, Leandro, D. Es de S. M. para que la Indultase de dicha sentencia de muerte, tu teban, D. Antonio y Doña María Carmen Iranzo, D. Josef y vo á bien por su soberana resolución de 15 del siguiente Abril Doña María Sainz de la Puente; para que en el término de qo acceder al perdón , conmutándosela en tres año* de reclusión. dias contados desde hoy, se presenten en forma por la escriba D. Juan Fe…</t>
  </si>
  <si>
    <t>…o» promisma;ciudad, vacantes por fallecimiento de D. Juan Bautista; yincia de Búrgps y partido de Sto. Domingo Je la Calzada (en Corriá y D. Antonio Cobella, á D»/ Josef Bonet ,y..D. Josef la'Rió|áJ: aii dotación es la de íD^i's/vn.'aníiales; siefidó dé su Mercé: para una ración dé la parroquial de Almchar,,diócesis obligación aá’stír aT ápejó ’dé feid¿s«5á qu:¿Jtiene 30' íéchibs, me de' Lérida ,-vacante por muerte de-:Dv, -Josef Castel,- ác Df…</t>
  </si>
  <si>
    <t>….Por lo Igualmente se ha servido S. M. ascender á Mariscal de Cam demas todas las armas son buenas cuando se ven reducidos al po de sus Reales ejércitos al Brigadier de caballería D. Josef extremo en que se hallan los enemigos del nombre cristiano y Agustin Llano. los renegados que se sacrifican por ellos.... .La cruz permanecerá ensalzada y mas brillante que nunca en la Morea y en el Archi Continúan las causas de la Comisión militar de Castill…</t>
  </si>
  <si>
    <t>…Comprende las circunstancias que deben te D. Joaquín Martínez Diaz Campa y a: para el de la Puebla, de. nerse presentes, para colocar los puestos avanzados del modo mas Alcocer á D. Josef,Benito Pensado: para la vara de alcalde rpa- conveniente pata la seguridad de un ejército acampado ó en mar 'or de Béjar a D. Vicente Sanahujá y Mehi: para lá de Burgui- cha i observaciones y preguntas que deben hacer los gefes de dia !jos á D. Antonio Chavar…</t>
  </si>
  <si>
    <t>…illa de Utrera, dividido en tres hazas ó besanas, distinguidas en los autos que ha seguido Doña María Aubion contradicho con los nombres de Haza de Dios, Cabeza de Campo y l»Cape- D. Josef, por medio de procurador; apercibidos que pasado que Uan ía, de cabida de 215 aranzadas de tierra secano de superior sea dicho término, sin haberse presentado, les parará el perjuicio calidad, sin ningún arbolado, 156 de primera clase y 59 de se que haya luga…</t>
  </si>
  <si>
    <t>…general de Eoóx y Pascual, de Reus—D.Tadeo Fernandez Mota, de Rio- Puerto Rico, se ha servido S. M. promoverle á teniente general seco.—La congregación de la misión de Barcelona.^ D. Josef de sus Reales ejércitos. Goin.Marte!, de Sanlúcar. r= D. Ignacio Casal, de Cádiz.— Dpn El Rey nuestro Señor, en consideración al estado de indígena Mariano Reinoso, de Valladolid.=:EI cabildo de la Sta. iglesia cía y calamidades á que está expuesta la isla de…</t>
  </si>
  <si>
    <t>Josef'Hu</t>
  </si>
  <si>
    <t>…do: para otra de la parroquial de Berbegal, en la propia.dió-, necrua;.barberO; tquq por afeitar.á Jos puticulares .1^ sos;,respec-, cesis, vacante por la de D. Salvador Albano, á D. Josef'Hu t¡va&amp;c«sas se.lereeco¿npensa cotí 30,duros: los.ya*tgnd¡en guet; y para un beneficio.de la parroquial de Fonz, en :la expre-, tes iá una: y otra.plaea ae dirigirán,al ayuntamiento et): eLktérmisada diócesis, vacante por fallecimiento de D. Vicente Balaguer, n…</t>
  </si>
  <si>
    <t>Josef, Juan</t>
  </si>
  <si>
    <t>Juan Josef</t>
  </si>
  <si>
    <t>…y á la piedad de.nuestros augustos KePara mejor celebrar ios dias de nuestro augusto Monarca el caredos, Alfonsos y Fernandos produjeron todo lo grande y adSr. D. Fernando vii e! brigadier D. Juan Josef .de Sí.Llorente, •mirable que existe en la nación, y los Guzmanes, los Gonzalos coronel del recimiento infantería delinea núm. 3.*, c&lt;$n ilos de 4-os Corteses:::: cuando las desastrosas instituciones de que .por formas gefes'y oficialidad, determinó se bendij…</t>
  </si>
  <si>
    <t>…92. el parecer de tres Sres. ministros de esta Real Chancillería de Fuente. Observaciones sobre la fiebre amarilla, 8.°, en pasta Castilla la Vieja, á cuatro años de presidio; y á D. Juan Josef 14 rs., y 10 en rústica. Pastor, vecino de la misma, por haber usado de lenguage chocar- Gallardo. Origen de las rentas de la Corona de España, 7 rero en una representación que hizo á la Comisión, se le aper tomos en 4.0: el t.°, 2.0, 3.0, 4.0 y 7.0 á 16 rs.…</t>
  </si>
  <si>
    <t>Josef, Manuel</t>
  </si>
  <si>
    <t>Manuel Josef</t>
  </si>
  <si>
    <t>…l Desaguade Réál de diezmes 3e aquella capital a D. Simón Solar: para la ro hasta Moxo, partiendo Valdés al otro día con su ejército pa administración de la aduanilia del Caliao á D. Manuel Josef ra operar con Canterac contra BoJivar, llevando ademas cuatro Domínguez; y para otra plaza de cabo del resguardo de la mis escuadrones de caballería de la -división de Oís neta que envió es- ma capital á D. Justo Pastor Maldonado; todos los cuales ser te, y e…</t>
  </si>
  <si>
    <t>Josef, Tedre</t>
  </si>
  <si>
    <t>Tedre Josef</t>
  </si>
  <si>
    <t>…inos-siguientes: ................. . ............. al subteniente D. Juan, Josef López; y el de subtenientes al cade,,Voluntarios Realistas: El juramento que acabais.de.prestar tu’D. Tedre Josef 'de1 Oria y al sargento primero D. Domingo á vuestra bandera con tanta solemnidad, .debe ser el..testimonio- Val verde. mas auténtico de la decision en sostener los sagrados objetos de En el' batallón milicias infantería de Puerto Príncipe. Grado nuestra sagr…</t>
  </si>
  <si>
    <t>Josef-</t>
  </si>
  <si>
    <t>…ucre (x). ,, Remito á V.E. adjunta la causa- formada contra cl-mariscal —Él dia 7 se v/eton en palaqio y en, el parque de Windsór .cua de campo D. Josef.de la-Cruz,-.el’rbrigadier D. Josef-/ Agust í n tro caciques salvages ,del Canadá, los, cuajes conservan con. toda Llano y el intendente D. Francisco Aguilar y Cóoide^ junta pureza .su trage, nacional. Tienen la cara embadurnada .de piqmente con la providencia final acordada» y consulta del.Cons…</t>
  </si>
  <si>
    <t>Josef-Ranchea'</t>
  </si>
  <si>
    <t>…los suministros.de' pan, cebada y paja los finés que puedan'convenir, se avisa quesi alguno tuviese no para las tropas dexaballcría estantes y transeúntes del ejército y ticia de D. Josef-Ranchea'; vecino de aquel pueblo , lo comuniqúe capitanía general de Castilla la NueVa, según se anunció en la .i aque|la justicia. - • • .! ’ ■ . ,, gaceta de 7 de Julio último; con la advertencia de que. ios lici- Baños de rio, castras y de man PorD. Ventura de Bust…</t>
  </si>
  <si>
    <t>Jósef.Burean</t>
  </si>
  <si>
    <t>…mo el 25 del mismo; y no el regimiento'de infantería 4.°¡de línea en Ceuta, por con verificándose los dias señalados la entrega á los suscriptores se les ducto de su comandante el coronel D. Jósef.Burean; y el alcal devolverá el dinero, y se recibirán los tomos expendidos. Para de mayor y ayuntamiento dc la-ciudad de.Brihuega, han hecho los que no se suscriban se venderán los tomos á 12 rs. en rústi presente á S. M. sus leales sentimientos con motivo de la re…</t>
  </si>
  <si>
    <t>Josef.de</t>
  </si>
  <si>
    <t>…Hice conseguida por .¡el gepierai Sucre (x). ,, Remito á V.E. adjunta la causa- formada contra cl-mariscal —Él dia 7 se v/eton en palaqio y en, el parque de Windsór .cua de campo D. Josef.de la-Cruz,-.el’rbrigadier D. Josef-/ Agust í n tro caciques salvages ,del Canadá, los, cuajes conservan con. toda Llano y el intendente D. Francisco Aguilar y Cóoide^ junta pureza .su trage, nacional. Tienen la cara embadurnada .de piqmente con la providencia f…</t>
  </si>
  <si>
    <t>Josef.iMarík'Escriba</t>
  </si>
  <si>
    <t>…da sueldos y haberes que gozan: las distintas ciaées de que se compo en 1814 anteada tuda imposición. . ■ -:h ... nen los cuerposé y estas . arriciadas á los últimos regia memos y D. Josef.iMarík'Escriba para la Legión dft Honor; exeato.poé Reales resoluciones , instrucción' del recluta-.yxompañía,; la do resolución rfkiS.'M.- de.6 dni -corriente, en atcocion 4 sita mérito* guerrilla f1 «I manual de:guí«s,rcon otros muahos pormenores y padecimientos en la p«s…</t>
  </si>
  <si>
    <t>Josefa</t>
  </si>
  <si>
    <t>…par» ídem: exento también con ciudad de-Córdobh, y por ta escribanía^de Cañete, á usar de su la misto» fecha y por iguale* motivos. derecho en hi demanda pendiente 7 propuésta por Doña Josefa £1 sargento retirado jase Cano pata ídem: ídem, ídem. López de Pariza , sobre la berencia de su marido D. Barroíomé D. Josef Manuel de Afjona para la cruz.de Oficial de la Le Sandoval .brigadier que fue'de los Reales ejércitos; apercibtdon gión de Honor; $. M…</t>
  </si>
  <si>
    <t>Jostf</t>
  </si>
  <si>
    <t>…que se la de las Nuevas Poblaciones de Andalucía á D. Justo Rodrí les den las gracias en su Real nombre, y que se hagan públicos guez Hurtado de Bruna: para la de Cañete la Real á D. Jostf por medio de la gaceta para su satisfacción y -estímulo de todos. María Adame: para la de Espejo á D. Miguel María de Luque: para la de Veger á D. Francisco Josef Arjona: para la de Villa Por despachos que acaba de recibir el Gobierno , con fecha 29 diego á D…</t>
  </si>
  <si>
    <t>Jowet</t>
  </si>
  <si>
    <t>…., ademas de otros objetos Al reverendo Patriarca, Vicario general de los Reales cjér-* que ascendian á sumas muy considerables. Ha sido arrestado el citos, digo hoy lo que sigue: almirante Jowet, que se supone cómplice en este proyecto. He dado cuenta al Rey nuestro Señor de la exposición de ... í V. E. de 12 del presente mes, acerca de la relación que le ha TURQUIA. hecho el capellán párroco del segundo batallón del regimiento Constantinopla 24 de A…</t>
  </si>
  <si>
    <t>Jro, Juan</t>
  </si>
  <si>
    <t>Juan Jro</t>
  </si>
  <si>
    <t>…la carrera se hallaba vistosamente colgada, y en la obtuvieron D. Josef Angleí, D. Andrés Tovar , D. Esteban marcha resonaron varias veces los gritos de la legitimidad. Parrondo, D. Juan Jro, D. Felipe Gómez, D. Santiago VeDespués de celebrada una solemne misa por el prior del ca lazquez, D. Josef Adaro, D. Antonio Menendez, D. Braulio bildo, y cantado el Te Dcum, se retiró el ayuntamiento con Ja García, D. Ignacio Alvarez, D. Manuel Rodríguez, D…</t>
  </si>
  <si>
    <t>…stiana y política , sea también manifiesta la piedad que en el párrafo de los exámenes de S. Isidro, dice ser uno de le» les anima.’' Lo que asi se ha ejecutado. alumnos premiado» D. Juan Jro, léase Tro. EN LA IMPRENTA REAL.</t>
  </si>
  <si>
    <t>JuamMir-</t>
  </si>
  <si>
    <t>…. El dia i.°’del corriente se llevó la comunión Pascual.i ¡lo»¡ . Éi coronel D. Isidro Barradas da parte al Excmo- Sr, Secre encarcelados en.está1 villa y entre quienes se cruenta D. JuamMir- tario de Estado y del Despacho de la Guerra con fecha 30 de tin, el Empecinado.\Conchiida la inisa. conventual se ordenó la Marzo último de haber llegado felizmente á Puerto-Rico -con la. procesión de un modo edificante, acompañando al SeñorSacra-1 expedicion…</t>
  </si>
  <si>
    <t>Juan</t>
  </si>
  <si>
    <t>…onel del mismo regimiento: comandante del tercer escuadrón D. Fran Continuando el Rey nuestro Señor en obsequiar á su augus cisco Puyo], teniente coronel mayor de ídem : capitanes D. Juan to Suegro el Sermo. Sr. Príncipe Maximiliano de Sajoaia y á Manuel Aldecoa y D. Fausto Vázquez, grado de teniente „oro- S. A. R. la Princesa Amalia , se dignó acompañarlo con la Rei nel de ídem: tenientes D. Laureano Aguirre, D. Manuel Sosa- na nuestra Señora…</t>
  </si>
  <si>
    <t>…senda perdida á mano derecha , yendo de esta ciu de himno para pianoforte solo, dedicado á S. M. el Rey de dad , que linda con tierras de Tornas Cañamero, la sacramental Portugal D. Juan vi, á 6 rs.: primera colección de contradan de Sta. María, PP. Recoletos.=eOt ra de siete á ocho celemines zas, valses &amp;c., de Vidigal, para la guitarra portuguesa, á 11 en dicho sitio, que linda tierras de la magistral y Julián dcFuen- reales: himno ingles c…</t>
  </si>
  <si>
    <t>…de tells y de Montaner: para el de Albacete á D. Félix Herizo y ia misma extinguida Junta de Navarra; y S. M. no solo ha oido Morales: para la vara de alcalde mayor de Astudillo á D. Juan con especial agrado los leales y nobles sentimientos de estos sus Facón: para la de Cartaya á D. Juan Manuel Doñamayor: para dos beneméritos vasallos, sino que se ha dignado mandar que se la de las Nuevas Poblaciones de Andalucía á D. Justo Rodrí les den las…</t>
  </si>
  <si>
    <t>…de la colegial de Santa Ana déla ciudad de Barcelona i los tiago de Cuba: su tripulación, compuesta de iz francés», se ha sugetos siguientes: para la vacante por fallecimiento de D. Juan sublevado contra los oficiales, y ha encargado el mando á un tal Javier de'Pons y Sastre ,,á D. Manpel Bec|: para otra vacante Francisco Fierre, el cual ha dirigido el buque á Santiago de Cu por el de D. Ramón Iglesias, á D.'ManueÉSoler: para otra por ba, v l…</t>
  </si>
  <si>
    <t>…e S. M., y su digno comandantelesaren-- riano Cásánóva y D.‘ Bernabé Menendez Viodo: el de teniente gó en los términos-siguientes: ................. . ............. al subteniente D. Juan, Josef López; y el de subtenientes al cade,,Voluntarios Realistas: El juramento que acabais.de.prestar tu’D. Tedre Josef 'de1 Oria y al sargento primero D. Domingo á vuestra bandera con tanta solemnidad, .debe ser el..testimonio- Val verde. mas auténtico de l…</t>
  </si>
  <si>
    <t>…ató tres caballos en su fuga (tal seria la carrera); y despachó pago en 9 de Julio de 1818 3§ rs. al Hospital general. órdenes á Panamá, adonde llegaron el 19 de Octubre, para sus D. Juan de la Cruz Ceruelo de Velasco, para usar la Flor pender el destino de los refuerzos á Guayaquil, porqua serian in de Lis, ha pagado en 26 del pasado 3500 rs. por ser la conce terceptados por el Asia que bajó á sotavento á favorecer el al sión anterior al Real…</t>
  </si>
  <si>
    <t>…nes que nos ofrece la naturaleza, y que de or Saavedra y D. JoseF Patiíío.dinario despreciamos, como inútiles á nuestro bienestar y pro 4.0 D. .Antonio Agustín , D. Sancho Dávila, D. Juan devecho, bien examinadas y analizadas, aparecen destinadas por la Providencia á formar nuestra riqueza. Austria , D. Alvaro de fiazan, D. Antonio de Nebrija y Pedro Menendez Aviles, (Jlr continuará.') Tal sucede con la cochinilla, que cualquiera la mirará com…</t>
  </si>
  <si>
    <t>…z. A'rjona: para- la de Santa Cruz de Mndela.’á'Don &gt; ' 7;.° D. Luis de¡.Requeséns , D. Bartolomé. Leonardo dei ArAlonso Ramón' Rubio: para la de Villamartin á D. Antonio gensola, D. Juan de.Palafox y Mendoza, D.rFráricisco Valles» Ramon'Garéaga:-'para la .de-Castro del Rio 'á D. Josef Tercero, D.,J uan de Ribera y el Maestro Fr. Luis P.onc.e.-de Leonv Luengo: para la.de Hinojosa-del Duque á D.-Ramón Carvajal .y - 8¡9: ,D. Diego Mesíá y Guzman…</t>
  </si>
  <si>
    <t>…adió, que hu de 11^8 rs. que se le debcii/por rédito» de vales. bieseis'-ví-ít©¡ ia ‘gravedad, Ja., calma , y Jas buenas, disposiciones Del mismo modo ha . tenido á bien admitir 4 D. Juan que desplegaba esta junta de otahitienses; jamas se .interrumpian Manuel Novales, aontador de rentas qe 'aprovincia, de .Toledo, los urios-á los otrosV y ¡cuando. uAo. yeia que ej asenso general el donativo, «¡c ^438 rs.,que se.le deben por - réditos de vales…</t>
  </si>
  <si>
    <t>…la de las villas de Onil, Barcelona á rs. vn............ °°, Castalia y Tibí á D. Jósef Miguel Martínez y Tecles: para la Idem á pesos fuertes......... i a 4 beneficio. de Altea á D. Juan bautista Llorcns; y para la de Mogente á Vales comunes Setiembre. 14J valor. -D. Juan Gerónimo de Garrido. No consolidados............... 13 á 14 idem. En atención á los méritos y servicios de los coroneles D. Ig Consolidados..................... 28 á 29I ide…</t>
  </si>
  <si>
    <t>…elSa, los cuales estaban acostumbrados á vivir en compañía: Rcguena á D. Alonso Ramón Rubio; y para el de Valencia de la leona se hallaba todavía con una exaltación muy fuerte , y D. Juan á D. Juan Francisco Bayo y Cuadrado. Para la vara de có'n'tddó los dos consortes (asi llaman etflTvinez á dos animales alcalde mayor de Nájera á D. Saturnino Martínez Llórente: pa de,esta especie que,viven juntos en una leonera) lucharon un ra ra la de Gausin…</t>
  </si>
  <si>
    <t>…os, habiendo pronunciado un ni-, to de la de éste dia á Doña Isabel María González, hija del te ño de cada escuela un discurso gratulatorio en honor del Rey y niente de infantería D. Juan, muerto en el campo del honor. de la sociedad. AVISO. El secretario leyó también el discurso que le había encargado la sociedad en elogio de S. M., para el cual tomó el texto si Habiéndose servido resolver el Rey nuestro Señor se proce guiente sacado del libr…</t>
  </si>
  <si>
    <t>…ciado en el concepto de no tener dueño conocido dos cen El viernes 14, con motivo de sef ios dias de S. M. Fidelísi sos, Uno de 1960 rs. de capital, y el otro de 1640 y 23 mrs. ma D. Juan vi y de su augusto Nieto el Sr. Infante de España con réditos de 3 por 100 impuestos sobre una casa calle del Ru D. Juan Carlos, pasó á cumplimentar á SS. MM. y AA. el ca bio, señalada con el núm. 43 de la manzana 472. Y habiendo ballero D. Joaquín Severino G…</t>
  </si>
  <si>
    <t>…ndición, tal, á D. Ignacio Arrey; y para otra con el título de segunda el comandante del cuerpo D. Pedro Carrion arengó i los Vo de Prima, de nuestra Señora, vacante por muerte de D. Juan luntarios del modo mas expresivo, encargándoles el respeto que Colomer, á D. Josef Prat: para tres raciones de mensa de la debían á las autoridades, la subordinación á sus gefes, y la con iglesia colegial deDaroca, diócesis de Zaragoza, vacantes por ducta nob…</t>
  </si>
  <si>
    <t>…e sus solicitudes á D. Francisco Ballesteros, beneficiado de dicha otra vez por contribuir á la perturbación de la tranquilidad pú iglesia, francas de porte. blica; y por último á D. Juan de la Guerra en 30 ducados de _Se hallan vacantes las plazas reuidas de maestro de primeras multa por perjuro, de cuyo delito quedó apercibido: debiendo letras y organista de la ante-iglesia y puerto de Mundaca, en aplicarse todas estas multas al Real fisco d…</t>
  </si>
  <si>
    <t>385</t>
  </si>
  <si>
    <t>…del puerto de la Garre, creye título de Defensor perpetuo, y feliz cumpleaños de S. M. Fidelí ron evitar mayor daño arrojando por las ventanas la pólvora y sima el Rey de Portugal D. Juan vi. # las botellas llenas de preparaciones químicas, que inflamadas al jnomento, causaron nuevas explosiones, é hicieron saltar ios NOTICIAS DE ESPAÑA. .edificios y los trabajadores que se hallaban en ellos. Santoña 2 de Agasto. __ S. A. R. el Príncipe heredi…</t>
  </si>
  <si>
    <t>…h^lló arreglada á las leyes. Asi lia concluido .porte, en el'cérmino de .15 dias, contados desde hoy. sus dias este, hombre cuyos servicios en la guerra de;,la .indepen Xibras d ’ D. Juan liautista de Arriaz.» que se hallan de venid dencia fueron premiados con tanta munificencia ..por. cL.Rey -i en el dt.rf&gt;ache.j}fi í&lt;t Imprenta lieal. nuestro Señor. A este trágiccj fm le.han ¿conducido Iqk. crímenes Poesías líricas reducidas á un sólo, volúm…</t>
  </si>
  <si>
    <t>Gaceta de Madrid n.º 116</t>
  </si>
  <si>
    <t>…eniente, Francisco García Mauro.^Subteniente, Francisco Salvaur. = Se han recibido por la vía de Esmirna noticias muy recien Cadete graduado;df.subteniente, Aligue] Orcajada. =Dr. D. Juan tes de la Alorea, las cuales son muy poco favorables a la causa josef del Castillo, consultor de cirugía de ejército. de los griegos. Se dice que,Demetrio Ipsll.inti ha sido derr irado segunda vez por Ibrahiín bajá, cerca de Trípolitza; y aun corría NOTICIAS…</t>
  </si>
  <si>
    <t>…de juntas generales, les pasará -_En el tribunal de comercio de Málaga está pendiente expedien con anticipación los oficios correspondientes , á fin de que sé sir te de quiebra de D. Juan de la Cruz Vidaurrela, y concurso da van nombrar los diputados y apoderados que hubiesen de con los bienes del susodicho; y no habiendo una razón fija del pata— currir á ia junta, para qué también se pongan en la lista. dero de su* acreedores, se les cita, á…</t>
  </si>
  <si>
    <t>…milton, dieron por sí unos pasos que han causado nardo Rivas, a D. Jos^f Marzal y Araiz: para cinco medias tanta sensación. raciones de la iglesia catedral de Coria, por muerte de D. Juan —. La guata de Bamberg de 6 de Octubre contiene la siguiente Hernández Chaves, D. Jqan Ramos Aparicio, y promoción de noticia. D. Antonio Alonso García, D. Juan García y D. Carlos Ma Los judíos de Bamberg, en la Polonia austríaca, han inven ría Ponce, á ¡raci…</t>
  </si>
  <si>
    <t>…el cos Chicarro , D. Severlno Godali, D. Mariano Goday, D. Ba ex-juez de paz volvió á tomar sus vestidos clericales para ocu silio Sanroman , D. Josef María Ulloa: Secundo piloto D. Juan par un destino en las oficinas del director general del culto Guerrero: Tercero D. Joaquin Camello: Maestres D. Santiago católico. Ochoa y D. Ginés Ocaña. Sargentos primeros Miguel Iduri: Idem PORTUGAL. de marina Juan Argiielles : Asistentes Antonio Arias, Pe…</t>
  </si>
  <si>
    <t>…omercio, mani unx- canojigía de la Sta. iglesia metropolita!» ajde Hurgas, por festando que media.-la mejor armonía,entre, «J reino .de Ñapóles, muerte de D. Josef Manuel Erróz, á D. Juan iMigueF de ¿cha y las regencias berberiscas, incluso el imperio de Marruecos. . ::1 varte. S- •: &gt;v- ,c-- :... :¡ • —El bergantin de guerra Rusé¡ el único de las cuadro naves, es tacionadas en la Martinica que se Iva preservado de la epidemia El dia 12 del co…</t>
  </si>
  <si>
    <t>Juan'Bautista</t>
  </si>
  <si>
    <t>…á ante el citado Sr. juez y escribanía, que se te admitirá siendo D. Antolin Antonio González: para la dignidad.de maestres arreglada. cuela de la catedral de Avila, por muerte de D. Juan'Bautista. Compendie) de medicina práctica, traducido del Francés del Arana, á D. Agustin Urvejola: para una canongía de la iglesias Dr. Odier , profesor;.;dc. medicina en la academia de Ginebra, colegial de Antequera, obispado de Málaga,-por muerte dts-Don por D. Anto…</t>
  </si>
  <si>
    <t>Juan, Antonio</t>
  </si>
  <si>
    <t>Antonio Juan</t>
  </si>
  <si>
    <t>…ocación y ve, vacante por fallecimiento de D. Francisco Antonio de la movimiento de los cilindros. Dueña y Cisneros. Después pasaron á la sala de la labor de duros, donde vieron A D. Antonio Juan, beneficiado^de la catedral de Ibiza, tirar por las hileras varios rieles de plata, y en seguida al corte para una canongía de la misma iglesia, vacante por fallecimien y acordonado, donde se detuvieron largo espacio. Cortaron y to de D. Pedro Josef Arabi. ac…</t>
  </si>
  <si>
    <t>Juan, Jorge</t>
  </si>
  <si>
    <t>Jorge Juan</t>
  </si>
  <si>
    <t>…xigirles la cantidad en-' Jesús María, D. Martin Bautista de Lanuza, el conde de Lo que con ellos se convenga: su provisión corresponde al ayunta mos , el maestro Vicente Espinel, D. Jorge Juan y D. Anto miento, ¿ quien podrán dirigirte los: pretendientes en-el termino nio deUlloa. de 15 dias* * 17. D. Pablo de Santa María, el P. Die^o Lainez, Fr. Ge .Los sincriptores á )a; traducción del diccionario de Ciencia» rónimo Gradan, D. Josef del Campillo, el Carden…</t>
  </si>
  <si>
    <t>Juan-de</t>
  </si>
  <si>
    <t>…la: Continúa la venta de las estampas en la Imprenta Real. i .i .diencia de Canarias: para el corregimiento político dq Murcia: Continúan los cuadernos de Varones ilustres. t¡.° ■ D. Juan-de. á D, Juan Antonio Ruano : para .el de letras de Medina del Cam Austria, - Fr. Luis de Granada, Martin de Azpilcüeta, Pedro, po á D. Tadeo Rico y Bononat: para el de Tordesillas á Don Chacón-, .D; Bernardino de Rebolledo y D. Luis.de. Góngo.ra. .0 Francisco J…</t>
  </si>
  <si>
    <t>JuanFranciscoPiterreryD.TomasGaspar</t>
  </si>
  <si>
    <t>…..... 00 En Pamplona... D. Paulino Lonjas. Idem 4 pesos fuertes........ * beneficio. En Burgos........ D. Ramón de Villanueva. Vales comunes Setiembre. 14! valor. En Borcelana.... D. JuanFranciscoPiterreryD.TomasGaspar. No consolidados............... 12* 413*. Consolidados................. 28 á 29.En Zaragoza.... D. Angel Polo. En Valencia...... Doña Micaela Marti de Cabrerizo. Intereses de vales.............. 4 4 4* ídem. En Murcia........ D. Josef Benedicto. En Málaga....…</t>
  </si>
  <si>
    <t>Juárez, Cipriano</t>
  </si>
  <si>
    <t>Cipriano Juárez</t>
  </si>
  <si>
    <t>…acreedóres á la testamentaría de de Patencia, vacantes por muerte de D. Antonio Fermín Her D. Cárlbs .Iscué, vecino,que fue de dicha ciudad, para que en el nández, y promoción de D. Cipriano Juárez á 1a magistral de término de 30 días-se presenten en aquel tribunal á usar de su Sto. Domingp de 1a Calzada,, á D. Lorenzo Atienza y D. Cris derechb, pues de no hácerlo'les parará el perjuicio que haya lugar tóbal Perez Zurita: para otra de la catedral de Avi…</t>
  </si>
  <si>
    <t>Juatííéraandez</t>
  </si>
  <si>
    <t>…de jdem ¡dem, como también varios otros se préstaron con el mayor zcloa pro D. Josef Válénzuela idem de idem idem. porcionar á la juventud suficientes recursos para el cumplimien D. Juatííéraandez, idem de ídem ídem. to de esta disposición del piadósó Monarca, que toma tanto ín ; D. Juan Alyaréz , idem de ¡den» ídem. teres en haderla verdaderamente sabia. La comunión se verifico D. Josef Marques, idem de ídem ídem. esta mañana en la capilla de la unive…</t>
  </si>
  <si>
    <t>Júcano, Salvador de</t>
  </si>
  <si>
    <t>Salvador de Júcano</t>
  </si>
  <si>
    <t>…término de-un mes, contado desde el día concilio de Trento nías distinguidos por su virtud y sabiduría: de hoy, pasado el que, vístala mas ventajosa, se procederá so traducido por D. Salvador de Júcano, canónigo de' Pliséflcia. bre ella á la subasta y remate, prefijando el día, anunciándolo Se demuestran los medios para tener una senectud feliz, y la fal al público-, y avisando particularmente á todos los que hubie sedad de los vicios que suelen atribuírsel…</t>
  </si>
  <si>
    <t>JUEVES</t>
  </si>
  <si>
    <t>N£n&gt; ijfi» ( 6 cuartos.) 54* GÁCETA DE M A D1U D. JUEVES 10 DE NOVIEMBRE DE 1825. NOTICIAS EXTB.ANOER.AS. noticia de la muerte de su suegro, cuya novedad ha causado la mas viva impresión en el-ánimo de S. M. TURQUIA. El primer aviso de este triste acontecimiento llegó á S. A S. Constantino fia a6 de Setiembre. el c…</t>
  </si>
  <si>
    <t>Julia, Manuel</t>
  </si>
  <si>
    <t>Manuel Julia</t>
  </si>
  <si>
    <t>…ideni. ' moverse, y ninguno oye hablar de él,sin presagiar los sazonados D. Vicente Julia, músico de ídem ídem. ' y copiosos frutos que han de producir algún día las preciosas se D. Manuel Julia, idem de ídem ídem. millas de la virtud cristiana, que es el primer objeto del nuevo D. Santos Carretero, idem de idem idem. 1 ■ plan de estudios,,y sin la cual toda ciencia és vana y peligrosa. Exento. Sr. D-,Blas Fournas para .usar la Cruz de caballero Bend…</t>
  </si>
  <si>
    <t>Julia, PaJndio Duran y</t>
  </si>
  <si>
    <t>PaJndio Duran y Julia</t>
  </si>
  <si>
    <t>…ciudad de Te lugar. ruel se ha dignado nombrar a D. Josef Catalan y Calderón: pa _Se halla vacante en la v;lla de Haro, en la Rioja , la plaza ds ra la de Viüafranca del Panadés á D. PaJndio Duran y Julia ; y rector de su hospital. Su dotación consiste en 33300 rs. anuales, para la de-ía villa de Enguera á D. Tomas Belda y Soler. pagados por trimestres de los fondos del establecimiento, en cu En atención al mérito y distinguidos servicios del marisca! yo edifi…</t>
  </si>
  <si>
    <t>Julia, Vicente</t>
  </si>
  <si>
    <t>Vicente Julia</t>
  </si>
  <si>
    <t>…idém.ídem. : cuántos presenciaron este acto religioso. Nadie lo vio sin con-' D. Josef Gómez, idem de ídem ideni. ' moverse, y ninguno oye hablar de él,sin presagiar los sazonados D. Vicente Julia, músico de ídem ídem. ' y copiosos frutos que han de producir algún día las preciosas se D. Manuel Julia, idem de ídem ídem. millas de la virtud cristiana, que es el primer objeto del nuevo D. Santos Carretero, idem de idem idem. 1 ■ plan de estudios,,y sin l…</t>
  </si>
  <si>
    <t>Julián</t>
  </si>
  <si>
    <t>…ranas no le coronel D. Vicente Miranda, segundo comandante del batallón dejaron dormir. Con respecto á esto nada se ha mudado, y el ligero de cazadores: capitanes D. Ramón Burgos, D. Julián La— viagero puede aun en el dia refrescarse los labios en la misma carta , D. Manuel Sebastian, D. Francisco Antiga, D. Francisco fuente, á la cual refiriéndose aquel célebre poeta dijo: Costa, D. Josef Carpenter, D. Josef Villaronte, grado de te Ora manusque tu…</t>
  </si>
  <si>
    <t>…ning própone levantar la Sesión, Ekbiéndó convenT- catedral de Sigüenza, por muerte de D. Juan Manuel Echavarría, dó primero que en la de lá ñothe háh 'dé éóñtiñúarse las discú- i D. Julián nerranz Martínez; para la ración de lá iglesia cate 'Xíónes "5obre la asociación católica. dral de Santander, vacante par fallecimiento dé D. Anastasio</t>
  </si>
  <si>
    <t>…ial de Lorca. Las consecuencias de esta campaña han hecho ver la ignorancia D. Gonzalo Cánovas, teniente coronel. tnilitar de Bolívar, que sin plan ni previsión penetró 120 leguas D. Julián de la Hpz, sargento mayor. del punto de sus recursos, confiando en su presunción, que algu Los capitanes D. Bartolomé Gómez, D. Francisco Pérez, nas veces sale errada. D. Josef Galvez , y D. Diego Flore». „Este glorioso di» influirá mas en Europa, y verá el p…</t>
  </si>
  <si>
    <t>…último poseedor, D. Fran quedando bajo la vigilancia de la autoridad de aquella ciudad: cisco Kroquer falleció en Jerez en 1805, teniendo por herma aprobada en 25 de Agosto. nos á D. Julián, D. Antonio y al enditan D. Rafael, residente Juan González, de edad de 47 años, de oficio tejedor de lien en la Havana, para que acudan á deaucirlo dentro de un año zos en Salamanca, procesado por haber proferido expresiones donde corresponda. subversivas y…</t>
  </si>
  <si>
    <t>Jumo, Josef Saenz de</t>
  </si>
  <si>
    <t>Josef Saenz de Jumo</t>
  </si>
  <si>
    <t>…1816 3$ rs. para el hospital General. . D.. Victoriano Gómez de la Fuente para id., pagó en 29 ANUNCIOS. Enero 1816 g9 rs. al hospital General. Por el presente se cita y emplaza á D. Josef Saenz de Jumo, D. Agustín Frutos para id., pagó en Marzo de 181$ g9 rs. empresario que fue de los teatros de esta corte en el año de 1822 al hospital General. . al 23, para que dentro del término preciso de un mes comparez D. Joaquín de las Doblas para id., pagó en 20 de N…</t>
  </si>
  <si>
    <t>Junco, Juan Manuel de</t>
  </si>
  <si>
    <t>Juan Manuel de Junco</t>
  </si>
  <si>
    <t>…o nombrar, á consulta de la Cámara, para papel 25 rs., en pasta 36. Antillon. Primera carta esférica del grande Océano, en rúsuna plaza de oidor de la Real audiencia de Mallorca á D. Juan Manuel de Junco: para la plaza de fiscal de la misma á D. Pedro tica 12 rs.= Segunda carta esférica del Océano Atlántico, 4.0, en rústica 14 rs.=Tercera carta esférica del Océano y golfo deBurgos Vallabriga; y para la vara de alcalde mayor de las villas Ja India, 4.0, en rús…</t>
  </si>
  <si>
    <t>Jurado, Antonio</t>
  </si>
  <si>
    <t>Antonio Jurado</t>
  </si>
  <si>
    <t>…de ¡a Guardia. Teniente ,,La presente ordenanza tendrá fuerza de ley desde j.° de Ju coronel mayor D. Josef Domingo Vidart, grado de coronel de lio de 1825. caballería: capitanes D. Antonio Jurado, D. Ramón Soler y „Dada en nuestra junta del Senado á 17 de Diciembre D. Manuel Cosío, grado de tenientes coroneles de idem: tenien de 1824.” tes D. Valentín Rubio y D. Tomas Castillo, grado de capitán de ídem: alféreces D. Pedro Martínez, D. Josef Fies y D.F…</t>
  </si>
  <si>
    <t>Jurieu</t>
  </si>
  <si>
    <t>…an valerse con justicié para quitar la fuerza á los hecho* siempre en poder de ios Realistas. que acabamos de indicar. ^_La escuadra francesa; compuesta de. 14 velas, al mando del almirante Jurieu , que habia arribado á la rada de Hamptort, ZXANCIA partió el 4 dé Setiembre. Las naves Venta, la Ninfa y la Te Parte ir ele Octubre. ' nue son las únicas que volverán á la Martiniéa; las otras se diri El Rey llegó ayer á Compiegne í las cinco y media. &amp; M.r…</t>
  </si>
  <si>
    <t>Justicia, Secretario del Despacho de Gracia y</t>
  </si>
  <si>
    <t>Secretario del Despacho de Gracia y Justicia</t>
  </si>
  <si>
    <t>…ga sino que aun no se les ha borradode las listasde sus regimien en ios curatos en los dos anos de vacantes. tos. Parece que la Francia favorece esta emigración á Egipto para F.l Sr. Secretario del Despacho de Gracia y Justicia me dijo mantener relaciones con este país, donde los ingleses son muy en 14 del mes próximo lo que sigue : En oficio de 6 de Octubre favorecidos del virey por las ventajas que resultan á su erario de del año próximo pasado me dijo V. E. que al mismo tiempo lo…</t>
  </si>
  <si>
    <t>…por medio de ¡os Intendentes luz en el continente de Sud-América. Nuestro cónsul brindó de policía, Alcaldes frc. ■pn una cordura digna del grande Emperador á quien representa. Al Sr. Secretario del Despacho de Gracia y Justicia digo En un mensage del Gobierno de Salta á la sala de represen con esta fecha lo que sigue: El Rey nuestro Señor, en vista de tantes* pablando déla imprenta dice: ,,Poseemos este conductor lo que ha manifestado la Dirección general de Rentaacon moti precioso…</t>
  </si>
  <si>
    <t>Jwcf</t>
  </si>
  <si>
    <t>…e se dignísimo General en gefe t&gt;. Antonio Ricardos, asi como de expresan á continuación , para que concurran con los documen los que le sucedieron cñ el mando conde de la Union y D. Jwcf tos que acrediten serlo , á recibir las cantidades que han resulta de Urrutia , de quien fue declarado su segundo; habiendo obteni do á su favor en la liquidación de una parte de presa hecha por do el ascenso a teniente General en jumo del mismo año de 93; el…</t>
  </si>
  <si>
    <t>K, S. de</t>
  </si>
  <si>
    <t>S. de K</t>
  </si>
  <si>
    <t>…ón católica es contraria, se venes, hiciesen papel fh las asambleas primarias y jn todos loa gún mi parecer, al espíritu de la constitución. ; No se ha forma negocios públicos: él cura S. de K., iluminado, y'cuyo fanatis do sin permiso especial? ¡No ha usurpado todas las facultades mo filosofeo contribuyó tanto á la insurrección del'Tirol. hasta el punto de imponer contribuciones al pueblo irlandés? .Temem«s que estos hombres han de , arrastrar á la…</t>
  </si>
  <si>
    <t>Kappewitch</t>
  </si>
  <si>
    <t>…ltados por una guardia de honor, fueron recibidos en San. llan en Roma para asistir á las academias de pintura. Josse-sen-Novde por el corregidor (burgo-maestre) y regid -res __EI general Kappewitch , gobernador de la Siberia occidental, de Bruselas, y desde allí continuaron hasta el palacio del Rey ha sido autorizado para trasladar de Tobolsk á 0msk ]a capital en medio de una inmensa muchedumbre. La guarnición desfiló de este Gobierno ó provincia, y le…</t>
  </si>
  <si>
    <t>Karrowby</t>
  </si>
  <si>
    <t>…puerto de donde ha sin causa algupa. Sin duda preveía que en ella se celebraría el bía salido. Los cristianos afirman haber quemado una fragata y triur.fo contra los católicos. El conde Karrowby no fue convi apresado dos bergantines en esta refriega. dado. El duque de Wellington no asistió, sin duda por delica Se había recibido en Corfú la noticia de la derrota total del deza con respecto á los irlandeses sus compatriotas. seraskier Redschid-bajá, qu…</t>
  </si>
  <si>
    <t>Ken</t>
  </si>
  <si>
    <t>…as, á píe entre dos criados, uno del lord Kennedey y otro del ma acrediten que los tienen también de idiomas extrangeros, mate yor Hay, en una distancia de media milla (1). El del lord Ken máticas, jurisprudencia, ciencias naturales, ó de otra profesión, nedey llegó al término en dos minutos y quince segundos: su serán preferidos en su colocación en igualdad de circunstancial. competidor tardó un minuto mas, y llegó desalentado. Uu mon 26. Los…</t>
  </si>
  <si>
    <t>Kennedey</t>
  </si>
  <si>
    <t>…nocimientos de Real —Concluida la carrera de caballos en Montrose, se verificó otrs Hacienda que se requieren en las clases que quedan expresadas, á píe entre dos criados, uno del lord Kennedey y otro del ma acrediten que los tienen también de idiomas extrangeros, mate yor Hay, en una distancia de media milla (1). El del lord Ken máticas, jurisprudencia, ciencias naturales, ó de otra profesión, nedey llegó al término en dos minutos y quince segundos…</t>
  </si>
  <si>
    <t>Kermcllec, Nicolás</t>
  </si>
  <si>
    <t>Nicolás Kermcllec</t>
  </si>
  <si>
    <t>…...................................... s6¡ * irrs. por seda gracia- anterior al decreto de 7 de Diciembre. París.......'....................................... ............ is 21. D. Nicolás Kermcllec para la cruz, de caballero de S. Luis Amsterdam....................... ........................... 00 que obtuvo antes de la revolución francesa , sin pago por esta Hamburgo....,.................................... . 00 Genova.................................…</t>
  </si>
  <si>
    <t>Keumare</t>
  </si>
  <si>
    <t>…dad de ’ '• ' * 'BAVÍKRÁV^' bienes, en premio de la sangre derraniáda en servicio de la pa tria.’ Mr. O’Connell recordó la promesa cfél Rey actual en 1809 Munich jo de Octubre. al lord Keumare , con motivo de la* pretensiones de los católi Acaba de inventarse una nueva especie de estereopúa por Mr. cos, En seguida habló de- los sentimientos manifestados por el Senefelder , á quien se debe también la invención de la litografía; duque^de.Yorck: añadi…</t>
  </si>
  <si>
    <t>Kiefaia</t>
  </si>
  <si>
    <t>…bre la conducta po tancias apuradas, han apelado á este recurso; pero que jamas han lítica del lord Cochrane, no podemos menos de reconocer su llegado á realizar. Es verdad que el capitán Kiefaia no pide di distinguido mérito como oficial de marina. Asimismo es eviden nero, como lo han pedido y sacado otros engañosamente; pero te que este oficial no se empeñará en tal empresa á menos qUe pide un Rey, y anuncia la unión de la iglesia griega á la latina…</t>
  </si>
  <si>
    <t>Kilieen</t>
  </si>
  <si>
    <t>…Tía de 1824, con.el plan comparativo tóbeos irlandeses, compuesta1 .de los condes.EÍBg'*Ly Ció roíanse dgLáuméntq.'ó.disminuc¡on..en. .cada rasfto.. Estos productos de-: town, del lord Kilieen , sir Tómas Jismondeiv Mr....,0’Connéll-y¡ muestran el -estado floreciente eh que se halla nuestra hacienda otros varios sugetos hasta -el-número. de 23..Elrfion¿e de PingaL pública; y i-pesar de las reducciones hechas por los ministros presentó al Rey la exp…</t>
  </si>
  <si>
    <t>Killeen</t>
  </si>
  <si>
    <t>…se va á tomar. ,,No os engañéis, di-, guientes: el conde de Fingall, el conde de Remmase , el vizcon ce, con la calma aparente de,la Irlanda: ella está inmóvil, por de Gormanston, lord Killeen, sir Tomas Esmonúe, sir Juan que tiene fija su vista en lo que vais á hacer. Pensad que no son Burk, Mrs. Brouvin , Praston &amp;c. solo los católicos quienes reclaman su franquicia ; un gran nú Después de haber hecho los católicos una protesta de su fide mero de…</t>
  </si>
  <si>
    <t>King</t>
  </si>
  <si>
    <t>…e! cristianismo. tas observaciones del Obispo de Chester han dado lugar - . z LíÓrd.Calthorphe confiesa que estas peticiones contienen má ¡tina contestación muy acre por parte del lord King. Algunos otros lores han tomado parteen la discusión; y el canciller ha ximas incompatibles con ia humanidad y I3 justicia ; sin embar go él ponoce á dos de los que firman la petición , y puede decir declarado con este motivo que no era cierto se hubiese camb…</t>
  </si>
  <si>
    <t>Klugen</t>
  </si>
  <si>
    <t>…alud al cauterio de sus glándulas, y que no ha sido ne mismo gran cantidad de madera de construcción. cesario recurrir al cauterio cervical que el profesor Rossi habia El teniente coronel Klugen , gefe de policía de Nijui-Novgo- prescrito como el medio que debia emplearse en último extremo. rod, y los comisarios de cuartel Khoniakoff, Lonkine y Bretz __E1 capitán de una fragata inglesa que bordeaba nuestras costas han dado pruebas en esta ocasión de…</t>
  </si>
  <si>
    <t>Kobyünski</t>
  </si>
  <si>
    <t>…distinguidas y de América meridional siempre están de baja, Los colombianos, aficionados á la mineralogía han asistido á esta interesante sesión. á 89#, y los mejicanos á 79}. mEI barón Kobyünski, presidente de la comisión del Palatina— —La gaceta de Charleston de 25 de Febrero, que acaba de llegar dodePlock, ha ofrecido al museo de Varsovia 145 piezas de én este momento, prueba la falsedad de los rumores que han cor monedas antiguas que se han hallad…</t>
  </si>
  <si>
    <t>Kock</t>
  </si>
  <si>
    <t>…Sultán de Soola, que ha declarado la guerra, y su Toledo.......................... 120,000. ejército lo tiene á 30 millas de Samarang. Mancha......................... 106,000. El general Kock habia salido de la capital para ponerse al frente de sus tropas. 10.000,000. _ También han llegado cartas de Valparaíso hasta el 6 de Agos Palacio 21 de Noviembre de 1825.= El Rey nuestro Señor to, que no contienen ninguna cosa particular: solo cuentan qtu se…</t>
  </si>
  <si>
    <t>Kotze-</t>
  </si>
  <si>
    <t>…s Países Bajos con S. A. Real ha recibido las felicitaciones de toda la corte. la Princesa Luisa , hija de S. M. el Rey de Prusia. __Cartas particulares de Siberia anuncian que el capitán Kotze- __F.ntre los muchos que han concurrido á Zeist el lunes de Pen bue, que emprendió su viage alrededor del mundo en Julio de tecostés se lian visto dos consortes, cuyas edades sumadas com-</t>
  </si>
  <si>
    <t>Kotzebue</t>
  </si>
  <si>
    <t>…que podáis comuni — Un periódico de Rusia anuncia, con referencia á cartas par carlo á los capitanes de naves mercantes, asegurándoles que en ticulares de Siberia, que el teniente capitán Kotzebue, coman estps-mar.es hallarán de aquí adelante toda la seguridad y protec dante de la balandra Empresa, acaba de descubrir tres islas. ción que puedan desear para su trafico. — En la lista de finados de los sínodos de Petersburgo se halla „Soy con la mayor con…</t>
  </si>
  <si>
    <t>KragnofF</t>
  </si>
  <si>
    <t>175</t>
  </si>
  <si>
    <t>…erra de reducir el ínteres de la hombre sensato que por ahora alcance A presentir un rompimien deuda nacional. to : no solo es esta la opinión del comercio, cuyas operaciones __E1 general KragnofF, de edad de 70 años, saldrá de Bruselas continúan en el Norte bajo el píe de la mas perfecta confianza para Cuílizao á fines de Abril con un numeroso estado mayor, en la conservación de ia paz, sino la de todos los Ministros encargado de dirigir la explotació…</t>
  </si>
  <si>
    <t>L'.niers, Tomas</t>
  </si>
  <si>
    <t>Tomas L'.niers</t>
  </si>
  <si>
    <t>…SS- MM. y AA. vierost D. Antonio Aguado, D. Antonio Sánchez y D. Gabriel Fío!, con el mayor-gusto la UEfeccion y estampado de los papeles, grado de teniente corone! de caballería: D. Tomas L'.niers y Don imitando él terciopelo, de .diferentes colores y dibujos, sobrecar RamonSoier, tenientes,.grado de capitán de ídem: teniente;gra gado de bordaduras de oro y de plata., sin que estos metales per duad0 de capean de Milicias D.Domingo Henriquez, para el d# diese…</t>
  </si>
  <si>
    <t>L, F.</t>
  </si>
  <si>
    <t>F. L</t>
  </si>
  <si>
    <t>…la capital, y las felicitaciones que pot escrito se. sentar por este medio. Lá misma láctica parece que se ha segui k ¿avien de las.províucia», . do en la Camara de los Comunes:. lord F. L, Gower, adicto á los católico», y él alderman Thompson contrario á ellos. • ' • . ikciaiíexka, Los discursos ministeriales en las dos Cámaras han cómenza—!&gt; . Lándres 7 de Febrero. do haciendo Pomposos elogios del estado floreciente én que se - Fondoífúblieof…</t>
  </si>
  <si>
    <t>Lá</t>
  </si>
  <si>
    <t>…o por Reales órdenes de 6 de Febrero de 1824 y 10 de Ma interesados, las tierras, debesas, montes y cortijos en que haya yo último para los dispersos del ejército y el subteniente D. Lá aparecido aquella, y se hallen señales de ovación ó canuto; y asi zaro Loaiza. Da Real orden &amp;c. Madrid 25 de Octubre dei3a§. verificado disponga se are y rompa por esta vez la parte que —Luis López Ballesteros. baste á aniquilar y destruir del todo una semil…</t>
  </si>
  <si>
    <t>Labrace, D-.Francisco</t>
  </si>
  <si>
    <t>D-.Francisco Labrace</t>
  </si>
  <si>
    <t>…, diócesis de Gerona, á los sugetos Artillería. Capitán D. Francisco Duro, grado de teniente siguientes: para la vacante por promoción, de D. Francisco plu coronel de infantería ¡ teniente D-.Francisco Labrace,,grado de via á una doma de Sta. Pau , 1 D. Martin OH ver: para otra!va- capitán de ídem: subteniente D. Pascual Marquesada, grado de -cante por la de D. Juan Vilomara á canongía de la catedral de teniente de ídem: sargentos primeros D. Francisco Díaz y Don G…</t>
  </si>
  <si>
    <t>Lacroix, Joaquín de</t>
  </si>
  <si>
    <t>Joaquín de Lacroix</t>
  </si>
  <si>
    <t>…todas direccio uso, preparaciones, gastos y análisis; premiada por la Real so nes, jamas se le ha presentado un griego para sometérsele. ciedad económica de aquella, capital. Por D. Joaquín de Lacroix _ Vamos á añadir algunos pormenores mas de los que hemos y Vidal, capitán de fragata de la Real armada, ingeniero en se dado sobre el nuevo telar para tejer la seda, que se ha inventado gundo de marina, é individuo de varias sociedades literarias es én León.…</t>
  </si>
  <si>
    <t>Lacueva, Fernando</t>
  </si>
  <si>
    <t>Fernando Lacueva</t>
  </si>
  <si>
    <t>…empre el poder absoluto de gobernar á la Nación. Se extractan Doña Francisca Perez de Ruíloba 2 500 rs. anuales. los reparos puestos á dichas apologías en la censura que dio sobre D. Fernando Lacueva 19 rs. por una vez. su impresión el ilustre colegio de abogados de Madrid, y se sa Joaquín Pellicer 25-.0 rs. por idem. tisface á ellos: contestándose igualmente á las impugnaciones que Vicente Sancho Simón 29 rs. por idem. la misma obra sufrió en las cartas…</t>
  </si>
  <si>
    <t>Ladrón, Diego</t>
  </si>
  <si>
    <t>Diego Ladrón</t>
  </si>
  <si>
    <t>…términoy-pastos, labores, dehesa y&gt;de»í dé la Guardia "de Jaén á D.Erancisco Javier -Morales: ¡para la mas' fincas que actualmente disfruta el duque de Hijar , cómo,pa« de'Muía á D. Diego Ladrón:de Guevara, y.para la de Fuente dre y legítimo administrador del-conde de Salvatierra, denúnw de'Gantos á' D. Luis de Lemns Gil de Tabeada. ciados en concepto de vacantes » para que acudan, á-.deducrrlq * ' : , o , . . . - , , dentro de dicho término á la sub…</t>
  </si>
  <si>
    <t>Ladrón, Santos</t>
  </si>
  <si>
    <t>Santos Ladrón</t>
  </si>
  <si>
    <t>…bargo hemos esperado que los periódicos ingleses respondiesen a parada , les arengó el comandante en los términos mas enérgi tantos absurdos para hablar nosotros de ellos. cos. El brigadier D. Santos Ladrón, que se hallaba en esta ciu Llaman mucho, dice el limes, la atención de las raciones dad , acompañado de Fr. Antonio Marañon (el Trapcnse), les extrangeras que tienen la vista fija en la política de nuestro go mando ejecutar algunas evoluciones, habiendo admi…</t>
  </si>
  <si>
    <t>Lafayette</t>
  </si>
  <si>
    <t>…de nuestro reinado.ccCárlos.” observado hace algún tiempo en el aire y en el cielo, y que co El Presidente leyó en seguida el artículo del reglamento que inciden con el viage del general Lafayette, parece que acompa previene se separe inmediatamente la Cámara cuando el Rey ñan su marcha hácia el mediodía de nuestros Estados. La gace mánde se cierre la sesión, se suspenda ó se disuelva aquella; y al ta de Alabama anuncia que el día de la entrada del gen…</t>
  </si>
  <si>
    <t>el general Lafayette, durante su permanencia última, haya su «feios primeros empleados, quienes presentaron á sus defendien gerido esta idea patriótica á la nación que protege. ( The Couritr'). tes. También recibió á los Embajadores de los Soberanos de Fa El .¿VVxu-JYw.r contesta…</t>
  </si>
  <si>
    <t>Lafuente, Josef María de</t>
  </si>
  <si>
    <t>Josef María de Lafuente</t>
  </si>
  <si>
    <t>…en Pont-de-Beauvoisin con fecha de 19 dé Julio último, tedral de León, vacante por muerte de D. Josef María Sani, á está firmada por los tres médicos de la referida Adelaida Heri D. Josef María de Lafuente: para otra de la colegial de Bribiesca, tier, Pravaz, Dulac y Descampa, por el cura Mr. Monnet, y arzobispado de Burgos, por fallecimiento de D. Francisco Berapor el arcipreste Air. Duret, quien tiene esta curación por tan- za , á D. Juan Fernandez Soto: para…</t>
  </si>
  <si>
    <t>Laguira</t>
  </si>
  <si>
    <t>…capitán Grenfell debia hacerse á la vela para el solicitudes por el conducto de sus gefes. (Idem.) dia 23 con tres trasportes y 1200 hombres á reforzar al viz CAMBIOS OBI OIA 31. conde Laguira. Los de Buenos Aires pretendían apoderarse de Montevideo y de la banda oriental, y el Emperador estaba,de Londres....................................................... ........... 38f terminado á conservarlos á toda costa. París..............................…</t>
  </si>
  <si>
    <t>Laguna</t>
  </si>
  <si>
    <t>…ortugal, ha duros mensuales para su subsistencia. Si no hubiera sido por loe seguido con la posesión de Montevideo y su territorio, a pro ve-, pasaportes honoríficos que me dió el general Laguna, me hallaría chindóse para ello de la insurrección y trastornos de Buenos- indudablemente preso como los demas extrangeros. Todos loe Aires, sin que jamas hubiese habido cesión alguna de este ter habitantes del Paraguay, indios y criollos, saben leer, escribi…</t>
  </si>
  <si>
    <t>…r la Hacienda, arregle con te de su gente, de sus armas y de sus municiones. Que se habia justicia y equidad los negocios entre los deudores y acreedores, y recibido un oficio del vizconde Laguna, con fecha del 26 de Ju al mismo tiempo tranquilice á los habitantes del reino en cuanto lio en Montevideo, por el cual anunciaba la llegada de las tro á la estabilidad de sus riquezas. pas expedicionarias de Río-Janeiro á aquella plaza. —Una carta que se rec…</t>
  </si>
  <si>
    <t>…n Santorino como en varias islas del Archipiélago, Son muy satisfactorias las noticias recibidas en Rio-Janeiro, los comisarios del Gobierno griego, mandados al efecto , se ocu El vizconde Laguna escribe desde Montevideo con fecha 26 de paban en recoger firmas de los principales habitantes pidiendo el Junio, que había recibido los socorros que le mandaron, y que nombramiento de un Príncipe que rija en lo sucesivo la nación cuenta con una pronta restau…</t>
  </si>
  <si>
    <t>Lainar</t>
  </si>
  <si>
    <t>…s diversas provincias me puedan hacerle sombra; especialmente tuvo un grande empeño ridionales del reino: desigualdad que se halla reconocida oficial en hacer marchar para Lima al general Lainar, que era uno de mente mucho tiempo há; admirándose de que se retarde tanto Jos naturales que temia se opusiesen á sus miras de opresión; esta rectificación que tanto se desea. En su consecuencia se expre mas este, conociendo la ferocidad de su carácter, y rez…</t>
  </si>
  <si>
    <t>Lake</t>
  </si>
  <si>
    <t>…siguió hasta Stockton ;con por algunas razones. En 1803 se concluyó un tratado ofensivo una velocidad media de 10 á 12 millas (unas dos leguas y me y defensivo entre el rajah y el lord Lake: pero á pesar da'él se dia ) por hora. declaró el primero dos años después por Holkar, el mayor ene No pudieron seguir el convoy varios caballeros que monta migo de los ingleses, y que entonces se hallaba en guerra con ban excelentes caballos, y se fueron que…</t>
  </si>
  <si>
    <t>Lamperez, Pedro</t>
  </si>
  <si>
    <t>Pedro Lamperez</t>
  </si>
  <si>
    <t>…uan Josef Perez, ca pellán del hospital de incurables de Madrid. Eóndres........................................ 38*. Paris............................................. 16 lib. El coronel D. Pedro Lamperez, que según se dijo en la gace Amsterdam................................. 00 ta del 23 del actual salió ei 21 del Real sitio de San Ildefonso, Hamburgo................................... 00 da cuenta desde la villa de Riaza, con fecha del 24, de losensible Cád…</t>
  </si>
  <si>
    <t>Lamuño, Pabtó Roces</t>
  </si>
  <si>
    <t>Pabtó Roces Lamuño</t>
  </si>
  <si>
    <t>…peleaban á puña dos sus individuos en llenar según su encargo respectivo los deseos das había muchos judíos. de S M. A pesar de sus desvelos y zelo infatigable de su digno Rector D. Pabtó Roces Lamuño, canónigo magistral de esta san MLAVCIA. ta iglesia, no pudo proporcionarse el tierno espectáculo que en el dia 8 de Diciembre hubiera deseado ofrecer á este pueblo presen Burdeos ro de Febrero. tando á sus alumnos á recibir la primera comunión general, por H…</t>
  </si>
  <si>
    <t>Landache, Valerio de</t>
  </si>
  <si>
    <t>Valerio de Landache</t>
  </si>
  <si>
    <t>…29 nirs. anuales. en 4.0 Lo da á luz el mismo autor de las apologías. Se hallará en D. Antonio y Doña Antonia Anda vio y Andario4 rs. diarios. las librerías de Rodríguez y Matute. D. Valerio de Landache 39 rs. por una vez. Historia del valeroso caballero D. Rodrigo de Peñadura. Pu Antonio Bardejí 2© rs. por ídem. blícala el licenciado Luis Arias de León, paisano del héroe. Un Doña Isabel y D. Eladio Sánchez 2 500 rs. anuales, tomo en 8.° Véndese en la librer…</t>
  </si>
  <si>
    <t>Landero, Pedro</t>
  </si>
  <si>
    <t>Pedro Landero</t>
  </si>
  <si>
    <t>…...................... 15 15. que en Enero arrestó 32 cabecillas, según se lee en el Sol de Amsterdam........................... ....................... 00 Campeche, y. también al coronel D. Pedro Landero, comandan—' Hamburgó..................................................... 00 te de armas del dicho Campeche; y por noticias del capitán de Génova.......................................................... 00 un buque, que salió de aquel puerto muy á principios…</t>
  </si>
  <si>
    <t>Landesa, Hemeterio</t>
  </si>
  <si>
    <t>Hemeterio Landesa</t>
  </si>
  <si>
    <t>…mo Febrero á dos meses de presidio corAna María.Guerrero 1 rs. diarios., Kccional en S. Sebastian., ademas de ia prisión que ha sufrido. Doña Inocencia Gutiérrez i88o:rs. anuales. Don Hemeterio Landesa y D. Francisco de Uncilla , naturales Higinio Gómez Marañon líoo rs. idem. de la villa de Bilbao, por haber dado.de punzadas con un cuchi María García 4 js. diarios. llo á una inscripción de viva el Rey .absoluto, fueron sentencia Juana Garin 3 rs. idem. dos en rebeldía en 17 de Febre…</t>
  </si>
  <si>
    <t>Lanuza, Martin Bautista de</t>
  </si>
  <si>
    <t>Martin Bautista de Lanuza</t>
  </si>
  <si>
    <t>…eceptor 10 rS. mensuales; y en cuanto Continúan los cuajemos Je Varones ilustres* 16. Fr. Juan de á los forasteros es libre de admitirlos ó-exigirles la cantidad en-' Jesús María, D. Martin Bautista de Lanuza, el conde de Lo que con ellos se convenga: su provisión corresponde al ayunta mos , el maestro Vicente Espinel, D. Jorge Juan y D. Anto miento, ¿ quien podrán dirigirte los: pretendientes en-el termino nio deUlloa. de 15 dias* * 17. D. Pablo de Santa María, e…</t>
  </si>
  <si>
    <t>Laplana, Rafael Garfias</t>
  </si>
  <si>
    <t>Rafael Garfias Laplana</t>
  </si>
  <si>
    <t>…nchas de una vara de longitud, y dias las fincas ybienés qiie se expresarán , pertenecientes á la cesión del ancho y grueso ordinario de la planchuela, con arreglo al ar hecha por D. Rafael Garfias Laplana en favor de sus acreedo tículo 2 2 del nuevo reglamento para el gobierno y manejo de di res, tasado todo en 301,342 rs. vn. en esta forma: Una casa de chas Reales minas, aprobado por S. M. en i.° de Enero del cor campo, denominada vulgarmente de S. Antón, en…</t>
  </si>
  <si>
    <t>Lapuja, Eduardo</t>
  </si>
  <si>
    <t>Eduardo Lapuja</t>
  </si>
  <si>
    <t>…eones en su defensa. Esperamos que seréis lo que fueron mocion de D. Juan Codina á la de S. Agustín de la misma, ¿ vuestros padres, y no hijos desnaturalizados , que miren con, in D. Eduardo Lapuja: para esta propia comensalía de S. Agustín, diferencia la desolación de lo que mas amamos. A la patria afli vacante por haber fallecido el expresado D. Juan Codina, a Don gida jamas faltaron heroínas que vengaron la cobardía de sus Jaime Grau: para otra Ídem,…</t>
  </si>
  <si>
    <t>Lara, Benito</t>
  </si>
  <si>
    <t>Benito Lara</t>
  </si>
  <si>
    <t>…coron.el D. Julián Olivares, comandante de batallón: capitanes rORTCCAt. D. Pedro Escarpizo y D. Juan de Dios Borda , grado de teniente Lisboa r.° de Enero. coronel de infantería: teniente D. Benito Lara, grado de capitán Bajo los auspicios benéficos de nuestro Soberano se van cica de ídem: subtenientes graduados de tenientes D. Juan Antonio trizando las llagas que la revolución hizo á la prosperidad públi Sierra y D. Manuel Sañudo, tenientes efectivos de ide…</t>
  </si>
  <si>
    <t>Lara, Josef de</t>
  </si>
  <si>
    <t>Josef de Lara</t>
  </si>
  <si>
    <t>…ó en 20 de El martes 8 del actual se bendijo la bandera del tercer bata Marzo de 1817 $3 rs. al Hospital general. llo» de voluntarios Realistas de esta corte en la iglesia de nues D. Josef de Lara, para idem, ha pagado en 10 de Febrero tra Señora de Atocha. Ofició el Sr. Obispo de Mainas, y asistie de ,18 2 5 a3 rs. á la Caja de Amortización y 1500 al fondo de ron á esta augusta ceremonia el Excmo. ayuntamiento, el capi establecimientos piadosos en 17…</t>
  </si>
  <si>
    <t>Lara, Juan de</t>
  </si>
  <si>
    <t>Juan de Lara</t>
  </si>
  <si>
    <t>…..................'....................... ...... 14 á 2 ídem. D. Gerónimo Gago, cabo primero de idem Ídem. Zaragoza....................................................... 1 idem. D. Juan de Lara, cabo segundo de ídem idem. Málaga......................................................... 1 idem. 1 ‘ D. Gumersindo Herreros, cabo segundo de idsm idem. Vales comunes Setiembre.......................... 15 por 100 valor. *cDt Josef Iturriaga, cajf) segundo…</t>
  </si>
  <si>
    <t>Larar, Miguel Galvan y</t>
  </si>
  <si>
    <t>Miguel Galvan y Larar</t>
  </si>
  <si>
    <t>…, v sostener en tcxlo su para el de Paradas á D. Pedro García Cembrero: para la vara lusrre la diadema; son el garante mas seguro del orden público, de alcalde mayor de Ayamonte á D. Miguel Galvan y Larar y el signo mas visible de que no volverán á amanecer en nuestro para la de Huelva á D. Juan Galvan: para fa de Ronda á Dop horizonte los dias tumultuosos que tanto tiempo han atiigido á Josef Julián de Ortega: para la de Tobarra á D. Josef Antonio las nacione…</t>
  </si>
  <si>
    <t>Láreazabal, Aniceto</t>
  </si>
  <si>
    <t>Aniceto Láreazabal</t>
  </si>
  <si>
    <t>…siones que aumenta la D. Mariano Vargas y D. Juan Francisco Garay , grado de te aplicación y constancia, y recompensa dignamente los trabajos de niente de Ídem: sargentos primeros D. Aniceto Láreazabal y todos los gefes y oficiales, que tributando los respetos de su mas D.'Josef Castellano |: grado de subteniente de ídem. ciega fidelidad y obediencia, tuvieron el alto honor de besar las Batallón de Cantabria. Capitán D. Bernardo Molina, grado Reales manos d…</t>
  </si>
  <si>
    <t>Laréna, Josef</t>
  </si>
  <si>
    <t>Josef Laréna</t>
  </si>
  <si>
    <t>…stituye el crimen de sacrilegio! ‘ • metropolitana de Granada,; vacantes por muerte de IX Joaquín . 2.0 Se declara que por profanación se éntiandéTodo acto co Mariano de la Cóva y D. Josef Laréna, á D. Pedro Benito La— metido voluntariamente por odio ó desprecio de la religión so fuente y D Manuel González Hermida: para dos capellánías bre los vasos sagrados ú hostias consagradas. . dé.núuiero de la iglesia catedral de Osma:, por ascenso de Don 3.0 Se…</t>
  </si>
  <si>
    <t>Larochefoucauld, Hipólito de</t>
  </si>
  <si>
    <t>Hipólito de Larochefoucauld</t>
  </si>
  <si>
    <t>…Ministro de la Guerra dará el martes 14 un gran baile, á Madrid zo de Junio. que se convidarán mas de 1500 personas. SS. MM. y AA. siguen en el Real sitio de Aranjuez sin no __El conde Hipólito de Larochefoucauld, agregado á la emba vedad en su importante salud. jada de Francia cerca de S. M. el Emperador de Austria, llego á El comandante militar de los cantones de Calahorra y RioParis el dia 4 desde Milán como correo extraordinario. Albania ha dado parte al Sr. Minis…</t>
  </si>
  <si>
    <t>Larralde, Pedro</t>
  </si>
  <si>
    <t>Pedro Larralde</t>
  </si>
  <si>
    <t>…es competa; Con apercibimiento de que yorazgo'de Rosado y Girate.nOtra de tres idem en el Sueño, lin al que no lo hiciere le parará el perjucio que haya lugar. da tierra que labró D. Pedro Larralde y otra mostrenca.srOtra Se halla vacante el partido de boticario de la villa de Barajas de cinco ídem en el canto blanco, linda memorias de S. Justo, de Madrid, cuya dotación es de iao ducados anuales. Los pro Cirate de la Camarera, monjas de Pastranái y send…</t>
  </si>
  <si>
    <t>Larralde.sOtra, Pedro</t>
  </si>
  <si>
    <t>Pedro Larralde.sOtra</t>
  </si>
  <si>
    <t>…gratis al fin de linda casa de herederos de D. Agustin Corcra , otra de Nicolás cada año á los suscriptores de aquel una canción, y el índice de Fernandez , y otra con que corrió D. Pedro Larralde.sOtra casa en las 25 con el número del folio respectivo, para mayor comodi la calle mayor, que habita D. Antonio Amírola.saUna tierra de dad de los aficionados. Los suscriptores que deseen tener esta se once fanegas en el camino de Daganzo, pasado el cerro, que lin…</t>
  </si>
  <si>
    <t>Larrazabal, Antonio de Ugarte y</t>
  </si>
  <si>
    <t>Antonio de Ugarte y Larrazabal</t>
  </si>
  <si>
    <t>…r el pésame y felicitar i nuestro Mo cunstancias mas críticas y peligrosas ha manifestado á mi Real narca ; y los principales individuos de la servidumbre de sus Persona y Familia D. Antonio de Ugarte y Larrazabal, y para AA. RR. los Duques de Lúea, el general del ejército austríaco que revestido de mayor dignidad pase á desempeñar el honroso barón Frimont, los príncipes de Andróes» y de Hesse Homburdestino de mi Enviado extraordinario y Ministro plenipotencia go, y ot…</t>
  </si>
  <si>
    <t>Larrus, Felipe</t>
  </si>
  <si>
    <t>Felipe Larrus</t>
  </si>
  <si>
    <t>…de obreros de D. Miguel Hcrrca y D. Añádete Gutiérrez, grado de teniente la 4.a compañía:-una compañía del4.0 escuadrón del tren de-ar de ídem: sargentos primeros D. Agustín Vega, D. Felipe Larrus tillería: una brigada de caballerías de carga: dos compañías da y D. Juan López, grado'de subteniente dé ídem. zapadores , y un destacamento de gendarmas Reales. Batallón de Arequipa. Capitadés D. Antonio Marco y Don Esta .división, que-debe dar un barallon á…</t>
  </si>
  <si>
    <t>Lasarte, Basilio de</t>
  </si>
  <si>
    <t>Basilio de Lasarte</t>
  </si>
  <si>
    <t>…ber dado parte á la autoridad so seedor que parece era. en-el año de 1808 de una capellanía ó me bre dichas voces. moria de misas, fundada en la iglesia parroquial de Sta. Cruz de D. Basilio de Lasarte, subteniente del ejército constitucional, esta corte por Francisco Villaroel y María Bravo su rouger-, y por habérsele hallado un papel con iniciales, cuyo sentido se teniendo que comunicarle algunas noticias relativas á dicha ca creia ser sospechoso , fue ab…</t>
  </si>
  <si>
    <t>Lasauca, Josef</t>
  </si>
  <si>
    <t>Josef Lasauca</t>
  </si>
  <si>
    <t>…nda. El mar en esta Asimismo se ha servido S. M. nombrar para tres plazas de parte solo rompió una larga estacada; pero en la otra ha roto oidores de la Real audiencia de Aragón á D. Josef Lasauca, y todos los diques, ó ha pasado por cima de ellos, de modo que D. Josef Nuñez Garrido , que lo eran de la de Galicia, y á Don las aguas han podido penetra* en el territorio y cubrir una exten Ignacio Otal Martínez de Villela, alcalde del crimen mas anti sión…</t>
  </si>
  <si>
    <t>Laserna</t>
  </si>
  <si>
    <t>…na alfombra comenzada. mírez, que cogió á lo» insurgentes 360 prisioneros, armas, ca En todas partes reciben SS. MM. y AA. los aplausos repeti ballos &amp;c.; la combinada reunión del general Laserna con Cari- dos de un pueblo que los ama y venera. terac, y la salida de Lima de una columna de caballería el dia anterior á la fecha de estas noticias con el objeto de molestar los Hallándose renovados y prontos á entregarse los vales con flancos del rebelde B…</t>
  </si>
  <si>
    <t>Laserna, Virey</t>
  </si>
  <si>
    <t>Virey Laserna</t>
  </si>
  <si>
    <t>…0 fr. habrá producido 21,060 fr., y Por cartas y papeles que han llegado en el citado buque, se aun quedarán en poder del capitalista 190 obücaciones, es decir,«abe también que el Sr. Virey Laserna había salido del Cuzco el el valor representativo al cambio del día, de 1 10,160 fr.;dsdía 8 de Agosto para, reunirse al general Canterac con un respe consiguiente habí.i recibido el 17-* por 100 de su dinero.table cuerpo de tropas de infantería y caballería…</t>
  </si>
  <si>
    <t>Lat-, Josef Antonio</t>
  </si>
  <si>
    <t>Josef Antonio Lat-</t>
  </si>
  <si>
    <t>…Real orden Americana ’ En consideración á quedos ministros jubilados del Consejo de Isabel la Católica al brigadier D. Anastasio de Arango; gra Real D. Miguel Alfonso Villagomez, D. Josef Antonio Lat- do de coronel al teniente coronel D. Manuel Castilla; y el de te nimbide;y D. Francisco Marín, y ios padres maestros Fr. Cle niente coronel a! espitan D. Manuel Pastor. mente Barbagero, ex-general de la orden de S. Bernardo, y Fr. En el cuerpo de Artillería.…</t>
  </si>
  <si>
    <t>Latorre, Josef</t>
  </si>
  <si>
    <t>Josef Latorre</t>
  </si>
  <si>
    <t>…nsagrado y consagra tarios de la partida han llenado zelosamente sus deberes, y en este vecindario, su digno reconocimiento y gratitud. Este ayun especial los tres nombrados, y el sargento D. Josef Latorre. tamiento, Sr. general, se complace en reconocer que la paz y En la noche del mismo dia 9 capturó este alcalde mayor otrotranquilidad q íe constantemente hemos gozado, la debemos no ladrón, y el gobernador de Cieza á dos mas que pertenecíansolo á la severa di…</t>
  </si>
  <si>
    <t>Latour</t>
  </si>
  <si>
    <t>…la entrega de Patrás, Lepanto y otros fuerte» aquí de vuelta de Genova. No se sabe todavía si vendrá á esta de la Morea; para lo cual había comunicado ya la orden á to=* ciudad el conde Latour , Ministro de Negocios extrangeros del dos los comandantes turcos. Esta circunstancia ha impedido iie— Rey de Cerdeúa. Ha tenido frecuentes visitas con el Príncipe de var adelante las negociaciones. Metternich; y se aseguraba que S. M. Sarda haria una visita…</t>
  </si>
  <si>
    <t>Laurel, Juan Bernofa</t>
  </si>
  <si>
    <t>Juan Bernofa Laurel</t>
  </si>
  <si>
    <t>…ue destinada y unida al cetro como á uaa cadena iglesia colegial de Santillana, obispado de Santander, por muer que no puede romperse, llena su misión con igual magnanimidad te de D. Juan Bernofa Laurel, á D. Manuel Antonio de la Por-: en todas las vicisitudes de la fortuna, y con una resignación tan tilla: para dos canongías de la iglesia catedral de Zamora, por pronta para el mando como para el martirio promoción de D. Antonio Martínez Oliva al deanato de…</t>
  </si>
  <si>
    <t>Lavacainpos, María Nicolasa</t>
  </si>
  <si>
    <t>María Nicolasa Lavacainpos</t>
  </si>
  <si>
    <t>…a el dia 20, no podemos dejar de anun lla. Concordia Maní, Francisca Marquina y Magdalena Llovera ciar al público, aunque con el mayor dolor, esta espantosa des 3 rs. idem. dicha. Doña María Nicolasa Lavacainpos 12 rs. diarios. La ciudad no presenta á la vista mas que un vasto campo de María García, Francisca Apezteguia, Josefa de Velasco, ruinas. Todas las casas están, ó enteramente arruinadas, ó resen Josefa Valbré y Teresa Ruiz 2 rs. idem. tidas y.abiertas por tod…</t>
  </si>
  <si>
    <t>Lavedan, Antonio</t>
  </si>
  <si>
    <t>Antonio Lavedan</t>
  </si>
  <si>
    <t>…ara un desagüe completo y general, con de los lectores, en que da á muchas voces griegas su significado; „e:?pos¡cion de los principios fundados en la teoría y práctica por el Dr. D. Antonio Lavedan, profesor de medicina, cirujano „que han servido de base á los expresados proyectos.” de Cámara de S. M. C. &amp;c. &amp;c. Esta obra, conocida general Esta obra se divide en dos partes: la una, aunque casi entera mente por su mérito, se vende en la librería de la vi…</t>
  </si>
  <si>
    <t>Leal, Roque</t>
  </si>
  <si>
    <t>Roque Leal</t>
  </si>
  <si>
    <t>…Joaquín Pellicer 25-.0 rs. por idem. tisface á ellos: contestándose igualmente á las impugnaciones que Vicente Sancho Simón 29 rs. por idem. la misma obra sufrió en las cartas de D. Roque Leal: un tomo Doña Florentina Oberti 2856 rs. y 29 nirs. anuales. en 4.0 Lo da á luz el mismo autor de las apologías. Se hallará en D. Antonio y Doña Antonia Anda vio y Andario4 rs. diarios. las librerías de Rodríguez y Matute. D. Valerio de Landache 39 rs. por un…</t>
  </si>
  <si>
    <t>…la estrella.|2 4e Orion, y.yip claramente] que término de óo dias. . , era un conjunto,de ió.estfellas^puando con ebseguádo se t^niq — Respuesta y reflexiones sotre las cartas de D. Roque Leal observado qqc.erajjtna.i.pitniqn de 11,6 á,lq mas 13., Asimis-, acerca de la representación del Sr. Arzobispo de Valencia á Jas mo asegura que jsjn^dificultad puede este ponerscen parangón, y cortes, por el R. P. Fr. Juan de S. Andrés, definidor general aun d…</t>
  </si>
  <si>
    <t>Leal, Santos Alvarez</t>
  </si>
  <si>
    <t>Santos Alvarez Leal</t>
  </si>
  <si>
    <t>…iglesia catedral de Jaén, vacante por muerte de p. Grego Francisco de Paula Mayo, de Vinaroz.ccD. Juan Antonio rio Mahamud, á D. Joaquín Vicente López Bravo. Achútegui, de Bilbao.—D. Santos Alvarez Leal, de Valladolid.= Asimismo ha sido servido S. M. presentar para otra cañon D. AntonioDodero, de Barcelona~La compañíaClosas, deBarea de la iglesia catedral de Calahorra, vacante por fallecimiento celona.rrD. Francisco Zabala y consortes , de Tolosa. (Guipúz !e…</t>
  </si>
  <si>
    <t>Lebrón, Manuel</t>
  </si>
  <si>
    <t>Manuel Lebrón</t>
  </si>
  <si>
    <t>…o sino á los géneros. He dado cuenta al Rey nuestro Señor de la duda ocurrida al 2.0 Cuando el comiso procede solo por detención de algu# capitán general &lt;le Extremadura, sobre si D. Manuel Lebrón, co •exceso hallado en la cantidad ó diferencia en la calidad de los mandante del batallón ligero de ilarbastro expedicionario, de géneros permitidos é introducido* con pago d.e derechos: porque pendiente del ejército de Costa-firme, debe 6 no ser comprendir…</t>
  </si>
  <si>
    <t>Ledcrer</t>
  </si>
  <si>
    <t>…era uná tregua con estas tribus incivilizadas, bas que por indisposición del general Frimont tenían á su frente al ta solo el rezelo de este terrible azote para que un gran número general Ledcrer, los empeñó con delicadeza „á que fuesen sus de familias abandone, como lo han hecho, el cultivo y la cria ,,intérpretes para con todo el valiente ejercito austríaco, de la de los ganados, única riqueza de aquel pais, para refugiarse á las ,,gratitud qué lé a…</t>
  </si>
  <si>
    <t>Ledesma, Felipe</t>
  </si>
  <si>
    <t>Felipe Ledesma</t>
  </si>
  <si>
    <t>…ción Jiiga , agustiniano , lo defendió en su obra Commentaria ¡n Job,civil: aprobada en 26 de Diciembre. impresa en Toledo en 1384: la cual precedió 32 años á la prime El teniente coronel D. Felipe Ledesma y el capitán D. Ma ra condenación de Galileo en Italia. Español era Séneca, el úni nuel Carrascosa, retirados en Salamanca con licencia indefinida, co quizá entre los antiguos, cuyas obras existen, que propendie procesados por haber proferido palabras ofensiv…</t>
  </si>
  <si>
    <t>Leeos</t>
  </si>
  <si>
    <t>…e Setiembre. „ El último correo .de Mendoza nos ños-quienes han perdido 100 hombres y los insurgentes 300. ha traído la desagradable noticia-, de;que á pesar del tratado con ¿-.El general Leeos debía salir de Montevideo el *4 de Setiembre ciliatorio hecho con los facciosos- que ocupan á San.Juan y los eon hombres para completar. la derrota ds los ..patriotas. Se habitantes que se han reunido en .el valle de Angaco, permane dice que el ejército de Bu…</t>
  </si>
  <si>
    <t>Legracieux</t>
  </si>
  <si>
    <t>…A. doblaron su vigilancia; pero á pesar de ella ardieron los molinos con el Príncipe Maximiliano de Sajonia y la augusta Hermana ¿ los ocho dias. de la Reina nuestra Señora. __ El Sr. Legracieux, ex-editor responsable del Courrier frotáis, Los dueños del establecimiento D. Pablo Cabrero y Doña lia sido condenado á tres meses de prisión y 20 francos de multa Josefa Martinez con su oficial mayor salieron á recibir á SS. MM. por haber excitado al odio y…</t>
  </si>
  <si>
    <t>Leiva, Antonio</t>
  </si>
  <si>
    <t>Antonio Leiva</t>
  </si>
  <si>
    <t>…s cada uno, que contienen los siguientes gal : ha pagado en 29 de Marzo último 3500 rs. por ser la gracia anterior al 7 de Diciembre último. O ¿ín cuartilla de marca imperial. i.° D. Antonio Leiva, Ambrosio Morales, el P. Juan de Mariana, Fr. Lope Félix dé VARIEDADES. Vega Carpió, D. Antonio Solís y D. Nicolás Antonio. 2.0 El Cardenal Gil Albornoz, Gonzalo Fernandez de Cór La historia natural no presenta á primera vista medios pro doba, el gran duque d…</t>
  </si>
  <si>
    <t>Lemaur, Carlos</t>
  </si>
  <si>
    <t>Carlos Lemaur</t>
  </si>
  <si>
    <t>…que sean comunes las mismas El Rey nuestro Señor en atención al mérito, largos servi penas á aquellas mugeres, que si bien á primera vista parece que cios y constante lealtad del brigadier D. Carlos Lemaur, direc van cubiertas, usan empero unos vestidos tan estrechos y ajusta tor subinspector del Real cuerpo de Ingenieros, se ha servido dos á los miembros, que presentan un maliciosísimo aparato de promoverlo i mariscal de campo de los Reales ejércitos, con la l…</t>
  </si>
  <si>
    <t>Lemos, Manuela Torres y</t>
  </si>
  <si>
    <t>Manuela Torres y Lemos</t>
  </si>
  <si>
    <t>*44María Toventis a rs. idem. aquella voz equivocadamente, y haber hecho ver los servicios Doña Manuela Torres y Lemos 82So rs. anuales. queen medio de su tierna edad hizo con las partidas Realistas, Clemencia Santandreu, Petronila Potellas y María Ignacia encargando al alcalde de aquel pueblo reprendiese severamente de Ordain 2 rs. diarios. ante el Cura párroco y Realistas q…</t>
  </si>
  <si>
    <t>León</t>
  </si>
  <si>
    <t>…asegurar la provisión «spórtána V la posible equi _Conforme á una Real orden de 20 de este mes , el teniente- dad en los trasportes desde Sevilla á las Reales minas en Al general conde León, comandante de la segunda división militar madén. ’ ; " pasará á Reims durante la ceremonia de la coronación con'tótf t¡.J Todos los frascos han de ser de figura cilindrica . &lt; gur, el mariscales de campo que mandan las brfgii'diis' respectivas, pir modelo co…</t>
  </si>
  <si>
    <t>León, Antonio Josef de</t>
  </si>
  <si>
    <t>Antonio Josef de León</t>
  </si>
  <si>
    <t>…ón Valdés y D. Francisco Ra Consolidados.................... aa á 33. món Lameyro: parad deanato de'la iglesia catedral de Mondo— Sedo, por muerte de D. Lilis Ramos, y renuncia de D. Antonio Josef de León, á D. Andrés Alvarez Lorenzana: para el .árce- ANUNCIOS. dianato de Trasancos, dignidad dé la misma iglesia eatedral, por ascenso de D. Vicente María Aguiar al de Nendos, dignidad de la santa iglesia metropolitana de Santiago,4 D. SerapioSerranoí Mercurio de…</t>
  </si>
  <si>
    <t>León, Josef Joaquín de Villegas y</t>
  </si>
  <si>
    <t>Josef Joaquín de Villegas y León</t>
  </si>
  <si>
    <t>…mucho , y sobre todo sin sacar las uñas. Mondoñedo á D. Angel Antonio de Barrio: para la de ViharSe hit ardmifádo'prihcipalinente lo fuerte de su rugido, y el rubia de los Ojos á D. Josef Joaquín de Villegas y León: para león ha tenido la condescendencia de dejar la compañera, y re- la de la Puebla de Cazalla á D. Pedro Jiménez Herrera y Troyatiíá'r&amp;rá una leonira Inmediata. nó: para la de Gergal á D. Josef Tomas López: para la de AlEl domingo.último salieron del Havre…</t>
  </si>
  <si>
    <t>Leopoldo</t>
  </si>
  <si>
    <t>…eintegro. Madrid 20 de Ma ITALIA. yo de 1825. .. Poma 33 de Abril. NOTICIAS EXTRÁNGERAS. : *■* Las cartas particulares de Florencia de fecha de 21 aseguran que S. A.I. yR. el gran duque Leopoldo saldrá para Milán den- XOSIA. tro de tre* dias. Otra» d* Lombardía ,d¡.cen también queS. A. R. Peter¡burgo 16 de Abril. . ¿ I. el duque de Módeba y S. M. la Archiduquesa María Luisa Por una orden del Emperador se ha suprimido la comisión te hallan próximos á…</t>
  </si>
  <si>
    <t>Leorín, Manuel Jiménez de</t>
  </si>
  <si>
    <t>Manuel Jiménez de Leorín</t>
  </si>
  <si>
    <t>…a que vigile sus conductas: aprobada en 28 de No viembre. parará el perjuicio que haya lugar. La de Francisco López Romeral, de la villa de Caravaca* Se desea saber el paradero de D. Manuel Jiménez de Leorín, sobre palabras subversivas: sentenciado á seis meses de obras pú y Amar, capitán que fue de voluntarios de Molina, y anterior blicas: aprobada en 28 de Noviembre, y destinado al presidio de mente de la guardia del Virey de Sta. Fe de Bogotá, Desapareció de l…</t>
  </si>
  <si>
    <t>Lequirica, Mariano</t>
  </si>
  <si>
    <t>Mariano Lequirica</t>
  </si>
  <si>
    <t>…teniente efectivo. NOTICIAS DE ESPAÑA. Batallón de Gerona. Capitán D. Antonio Casanovas, grado Madrid 7 de Enero. de teniente coronel de infantería. , Batallón de Vitoria, Capitán D. Mariano Lequirica, grado Signen ¡as gracias concedidas por el Rey nuestro Señor al ejército de teniente coronel. lleal del Perú. Regimiento infantería de Búrgos'. Capitán D. Pedro Alvarez, Regimiento de Dragones de la Union■ Coronel graduado te grado de teniente coronel de inf…</t>
  </si>
  <si>
    <t>Liñan, Bruno Liñan de</t>
  </si>
  <si>
    <t>Bruno Liñan de Liñan</t>
  </si>
  <si>
    <t>…r. vicario general eclesiástico de la ciu cía de la policía: aprobada en 30 de Diciembre. El presbítero se dad y arzobispado de Tarragona, se cita y emplaza á todas las cularizado D. Bruno Liñan de Liñan, cómplice en esta causa, interesadas que por razón de sus matrimonios se crean con dere ha sido destinado por S. M. á seis años en los hospitales de Ceuta. cho i la manda pia de D* Martin Cerezo, para que en el térmi La de Josef y Antonio Molina Balibrera, he…</t>
  </si>
  <si>
    <t>Linares, Josef Maria</t>
  </si>
  <si>
    <t>Josef Maria Linares</t>
  </si>
  <si>
    <t>…la desde la aprobación de S. M. hasta fin del año de 1829, para espalda , lo que se ejecutó el 18 del predicho mes. cuyo remate se ha señalado el dia 10 de Marzo próximo á las 12, D. Josef Maria Linares, capitán de infantería en clase de in en el Ministerio de Real Hacienda militar de esta plaza, situado definido , natural de la villa de Estepona , edad 38 años, reo pre «n la casa de los Consejos, piso bajo. sunto de infidencia, fue puesto en libertad en ate…</t>
  </si>
  <si>
    <t>Lisboa</t>
  </si>
  <si>
    <t>…er batallón de Vitoria. Capitán graduado de teniente coron.el D. Julián Olivares, comandante de batallón: capitanes rORTCCAt. D. Pedro Escarpizo y D. Juan de Dios Borda , grado de teniente Lisboa r.° de Enero. coronel de infantería: teniente D. Benito Lara, grado de capitán Bajo los auspicios benéficos de nuestro Soberano se van cica de ídem: subtenientes graduados de tenientes D. Juan Antonio trizando las llagas que la revolución hizo á la prosperida…</t>
  </si>
  <si>
    <t>Lisboa, Juan Diez</t>
  </si>
  <si>
    <t>Juan Diez Lisboa</t>
  </si>
  <si>
    <t>…, por promoción de D. Julián Pineda á otra de la catedral de Zamora, á D. Miguel Olalla : para dos raciones de ia de \ al— PORTUGAL. puesta, en el mismo arzobispado, por muerte de D. Juan Diez Lisboa si de Mayo. y D. Andrés Corcuera, á D. Hipólito Pinedo y D. Pedro UrruS. M. el Rey nuestro Señor y SS. AA. RR. las Sermas. Se tia : para la dignidad de maestrescuela de la iglesia catedral de ñoras Infantas, aceptando el convite del capitán del navio de Palen…</t>
  </si>
  <si>
    <t>Liver</t>
  </si>
  <si>
    <t>…él ,,Cuatro son los puntos principales sobre que se habla: i.° la Gobierno le cede un terrendá .escoger donde quiera, de un mi frecuencia de consejos: 2.0 la retirada presunta de lord Liver— llón de acres (76 leguas cuadradas escasas). En los cinco primero* Íiool motivada pec su salud: 3.0 las discusiones entre la Rusia y años no pagará censo alguno al Estado; pero pasados estos sé le a Inglaterra , que han ocaSiohado el viage de Mr. Straflort C…</t>
  </si>
  <si>
    <t>Liverpool</t>
  </si>
  <si>
    <t>…, pero con tal que haya ex po para que los negocios estén concluidos antes de Navidad. pendido en su-abono too,000 libras esterlinasj ya sea abrien ,,Por Jo que hace á la salud de lord Liverpool, podemos ase do caminos, ya construyendo casas, ó ya desmontando la tierra. gurar que no es tan buena eolito desean sus amigos; pero tampo También podrá desprenderse de todo el terreno; pero entonce* co es tal que haya soñado en retirarse. • v necesitará la l…</t>
  </si>
  <si>
    <t>…l primer año á un irt por 100: rebaje 5, ele Negocios extranjeros. En el número de los individuos presen y quedaren i:4, los cuales puede apbcar, por decirlo asi, á la tes estaban lord Liverpool, el conde de VVesUnoreland, iord amortización de su capital; antes de los to anos va habrán sa Bathurst, Mr. Peel, Air. Cannlng, el canciller del Echiquier, cado a su dinero el 5 por 100 de Ínteres , y poseerá un capital JWrs. Melville, Wynn, Huskisson &amp;c. la…</t>
  </si>
  <si>
    <t>…sotros será tan fanático que se atreva á gritar: la ciudad, del modo que lo han hecho sus augustos Predece ,,fuera de aquí que sois catódicos?’’ sores.” - , . „No, nb imitaremos á lord Liverpool, que al paso que'"íia Se cree que el Rey condescenderá con los deseos del Consejo negado una entrevista á Mr. O’Connell, no lia tenido dificultad general. cu acoger á un agente de la sociedad bíblica ó de los misioneros Portugal. protestantes. No seguiremos u…</t>
  </si>
  <si>
    <t>…o mas adelánte. Mis sentimientos acerca de la que" no se les comprenda en la supresión de sociedades ilegales. gran cuestión de este día no han variado jamas (¡Silencio , silen El conde Liverpool pide la segunda lectura del bilí. cio'!) Pero si se me hubiese querido creer , hubiéramos elegido un El condé de Carnarvbn quiere que antes se oiga á los catótiempo mas oportuno para ocuparnos de ella: me limitaré pues • licos que solicitan se les oiga su def…</t>
  </si>
  <si>
    <t>…, y el duque de Damas salió herido de peligro: lerancia derraman sus beneficios. El mayor enemigo de los cató ambos han sido conducidos á Fismes, confiando su curación á licos, el conde Liverpool mismo, se ha visto obligado á conve los médicos y al primer cirujano del Rey. nir en que la libertad religiosa se establecería entre nosotros so S. M. mismo corrió bastante peligro, pues los caballos de su lo por la fuerza de las cosas. En vano hombres ignora…</t>
  </si>
  <si>
    <t>…ontante; formándo hiciesen una matrícula de los católicos de sus respectivas parro le expediente, cuyo resultado no causará estado hasta que con quias , para convencer con ella al lord Liverpool, quien se equi sultando á la Dirección, le apruebe ó disponga lo que estime voca suponiendo que no. llegan á seis millones. mas conforme á tos Reales intereses. Otro orador observó que el querer convencer al lord por solo 4. a Que por cada finca ha de formars…</t>
  </si>
  <si>
    <t>…arques de YVe- Madrid 24 de Junio. llesley, el de Hastings, el duque de Newcaslet, el de Montrose, Enterado el Rey nuestro Señor de ¡os oficios de los directo el de Wellmgton , el conde Liverpool, eL de Bathurst, eL mar res de Rentas de 24 y 27 del mes próximo, en que manifiestan ques de Anglesea, el duque de Northumberland, el de Bucking- la aprehensión de 530^ cargas de tabaco havano , Virginia, ne ham, el marques de Cholmondiey, el de Lierfond y el…</t>
  </si>
  <si>
    <t>…exactitud de las asercio los Obispos católicos. nes relativas al número de los católicos de Irlanda, contra las —La Princesa de Orange ha comprado en 2 20 rublos la rica co cuales lord Liverpool y algunos otros personages han hablado lección de mineralogía de nuestra sociedad de minas. fuertemente en sus discursos, se va á hacer un censo ó matrícula — Desde el 2 4 de Abril hasta el i.u de Mayo se han hallado en de todos los católicos: medida fácil de…</t>
  </si>
  <si>
    <t>…is, se vió obligado á retirarse. No obstan dadanos , jamas tendrá buen éxito vuestra causa. Si los principios te , como nuestras tropas no se hallaban dispuestas á oponerse al del lord Liverpool se hubiesen puesto en ejecución, tal vez cierta enemigo, avanzó este poco después hacia Navarino, esperando persona que se halla aqui presente, no poseería dentro de un año sitiar y tomar esta fortaleza; mas esta se hallaba bien defendida ni un solo acre de t…</t>
  </si>
  <si>
    <t>…ilusiones, se representa como un dad! .Dentro-de algunos dias saldrá de esta capital para ir á manantial de prosperidad, y como el remedio mas dicaz de ali Coombe-Woode á casa del lord Liverpool, á fin de restablecer viar los espantosos males que adigen de mucho tiempo ac.i á esta se con la mudanza; de aires. desventurada provincia. Si á esto se añade la exportación ¡nmcti*</t>
  </si>
  <si>
    <t>…ia, tal que aunque no se sabe que asuntos se ventilarán alli. Se añade en ro parece Cádiz. El estado actual de nuestras Américas ofrece et otros nv'imeTos de este periódico que el lord Liverpool asistirá á mismo cuadro , y ya veis , mis pa!:?nos, los verdaderos efectos estas conferencias; y dice expresamente en otra parte que el du de los trastornos; ’no felicidad, sí ruina y empobrecimiento. Vol que d ' Cambridge, que salió el 18 de.Bruselas, no tom…</t>
  </si>
  <si>
    <t>…ocorrer los padres de familia cargados de mayor en cuenta estaba á 82$. Corren varios rumores vagos, entre número de hijos que pueden mantener. Entre estos podríamos otros, que el lord Liverpool se halla en el banco conferenciando citar la familia de Vicente Sartari, cuyo padre ha contado hasta con los directores. doce hijos sentados á su mesa. Sus hermanos y hermanas parece Ha sido tal la confusión en la pláza, que es imposible dar que han rivalizad…</t>
  </si>
  <si>
    <t>Llamas, Melchor Cortés y</t>
  </si>
  <si>
    <t>Melchor Cortés y Llamas</t>
  </si>
  <si>
    <t>…ápida ojeada sobre el modo de escoltar, atacar y de Siruela á D. Francisco de Paula Buisan: para lj» de Alhendin á' fender los convoyes, medios de disminuir sii frecuencia y asegu D. Melchor Cortés y Llamas: para lade IguñaáD. Juan Josef rar sus marchas, con algunas- reflexiones sobre el saqueo, pillage,' Moro de, Elejaveitia: para la de Igea á D. Ramón Fernandez merodeo &amp;c.”Se vende en la librería de Sancha , á 10 rs. las tres Broto: para la dé Léziiza á D. Jua…</t>
  </si>
  <si>
    <t>Llano, Josef Agustín</t>
  </si>
  <si>
    <t>Josef Agustín Llano</t>
  </si>
  <si>
    <t>…chos arnautas. y comisiones que la piedad de S. M., en atención ,á sus méritos • absteia. . y padecimientos j se digne conferirle; que,igual declaración se en tienda y sea con el brigadier D. Josef Agustín Llano, y el in • ‘ _ Vierta 2 dé Abril tendente D. Francisco Aguilar. y Conde, .comprendidos'_en la El Observador austríaco anuncia en los términos siguientes el causa, reservando á los tres su derecho á salvo contra los que. viagedél-Emperador .para-ítália. han de…</t>
  </si>
  <si>
    <t>Llano, Manuel</t>
  </si>
  <si>
    <t>Manuel Llano</t>
  </si>
  <si>
    <t>…en que se ocupaba. También exami Gaspar Claber, teniente coronel mayor de infantería. naron SS. MM. y AA. un plano de la balita y contornos de Cá Húsares de Fernando vis. Teniente D. Manuel Llano, grado diz bellamente dibujado é iluminado, con unas viñetas dd bom de capitán. bardeo y de otros acontecimientos del tiempo infausto de 1823; Cazadores Dragones. Comandante D. Gaspar FernandezBo- y habiéndose presentado á SS. MM. y A A. algunas cartas y pla…</t>
  </si>
  <si>
    <t>…cito Hay una notable diferencia entre estas dos cosas asi separa Real del Perú. das. El patrimonio de ia Corona no pertenece al Rey como pro Batallón de Guias del genera!. Capitán D. Manuel Llano, piedad, ni tiene «n-él mas que el usufructo: lo recibe sin nuevo grado de teniente coronel de infantería: tenientes D. Mariano inventario: k&gt; 'hace, administrar particularmente, y el Ministro Mendizabal, grado de espitan de idem: subtenientes D. Pedro de su…</t>
  </si>
  <si>
    <t>Llaudcr, Manuel</t>
  </si>
  <si>
    <t>Manuel Llaudcr</t>
  </si>
  <si>
    <t>…ra que en el término de 30 dias acudan á D Josef Aymerich; y para inspector general de infantería al usar de su derecho en el juzgado- del Sr. D. Antonio Josef Gamariscal de campo D. Manuel Llaudcr. Tendreislo entendido, y lindo, del Consejo de S, M., primer teniente corregidor de esta dispondréis lo conveniente á su pronto cumplimiento. Villa, y escribanía del húmero de D. Bernardo Diez de Antoñana; apercibidos que de lo contrario les parará el perjuic…</t>
  </si>
  <si>
    <t>Llórente, Juan Antonio</t>
  </si>
  <si>
    <t>Juan Antonio Llórente</t>
  </si>
  <si>
    <t>…tal de 3r$600 ejemplares, y de 1.598$ volú dio de ella, L’n refugiado español, de quien hemos hablado mu menes; y como si no estuviéramos ya'bastante infestados de tan chas veces, D. Juan Antonio Llórente, publicó su Historia crí asombrosa multiplicación de libros, fodavía se están publican tica de ¿a inquisición, de la cual se han hecho cuatro ediciones eti do en el dia casi otras tantas nuevas ediciones de este corifeo de poco tiempo: no era esto bastante si…</t>
  </si>
  <si>
    <t>Llórente, Saturnino Martínez</t>
  </si>
  <si>
    <t>Saturnino Martínez Llórente</t>
  </si>
  <si>
    <t>…exaltación muy fuerte , y D. Juan á D. Juan Francisco Bayo y Cuadrado. Para la vara de có'n'tddó los dos consortes (asi llaman etflTvinez á dos animales alcalde mayor de Nájera á D. Saturnino Martínez Llórente: pa de,esta especie que,viven juntos en una leonera) lucharon un ra ra la de Gausin á D. Francisco de Galvez y Fernandez: para la to y se abrazaron , á la manera que deben hacerlo dos gatillos, de Hato á D. Josef María Alvarez Avias de Doro: para la de pero s…</t>
  </si>
  <si>
    <t>Llóreos, Ramón</t>
  </si>
  <si>
    <t>Ramón Llóreos</t>
  </si>
  <si>
    <t>…do de subteniente dé ídem. Aliento de D. Domingo Ruiz, i D. Simon Bech: para otra va Ingenieros y Zapadores. Subteniente D. Pedro Alcántara Borcante por el de D. Vicente fiuach, á D. Ramón Llóreos: para ges, grado de teniente de ídem: sargento primero D. Mariano otra por el de D. Magín Jobani, á D. Juan Caballé ; y para otra G'oll, grado de subteniente de idem. .</t>
  </si>
  <si>
    <t>Lo</t>
  </si>
  <si>
    <t>…ro párroco que el raschado, nombre que dan D. Casimiro Carmona, D.'Felipe Sánchez, D. Francisco Paula al hábito franciscano. Martínez, p. Juan de Dios Coeceda , D. Vicente Mango," Don Lo mismo en la dilatada del Potosí, Tejas, Sonora, asi co Agustín Sánchez y D. Vicente Pastor, grado de teniente coron el mo por las Californias en otro tiempo los jesuítas, y después los de infantería: tenientes. D. Pedro Moreno, D. Pedro Pat¿o Esdominicos, En…</t>
  </si>
  <si>
    <t>Ló, Francisco</t>
  </si>
  <si>
    <t>Francisco Ló</t>
  </si>
  <si>
    <t>…or no des Pinto y D. Josef Orihuela, grado de capitán de idem: alféreces mejorar la .propiedad, en que tiene el usufructo, á distraer una D. Francisco Auzotegui, D. Juan González, D. Francisco Ló parte de sus rentas para su manutención. pez y D. Juan Medina, grado de teniente de idem: sargentos Entre las retlexiones que producirá en el ánimo de los verda primeros D. Pedro Perez, D. Bibiano Tarancona, D. Josef Rideros: realistas la lectura de este artí…</t>
  </si>
  <si>
    <t>Ló, Josef Cirios</t>
  </si>
  <si>
    <t>Josef Cirios Ló</t>
  </si>
  <si>
    <t>…sin término, conducta política la justicia del pueblo de su residencia; absuel que ganan en número lo que pierden en volumen, para corrom tos Andrés Barbarin , Lorenzo Fernandez y D. Josef Cirios Ló per las almas, pervertir los corazones, enseñar la licencia, Ja pez; que Benito Gamboa, maestro de primeras letras, sea re sedición y la blasfemia; semejantes á aquellos pestilentes vapores prendido para que en lo sucesivo sea fiel en caso que llegue á co que…</t>
  </si>
  <si>
    <t>Ló, Luis</t>
  </si>
  <si>
    <t>Luis Ló</t>
  </si>
  <si>
    <t>…mun Cirios; D. Luis Alaria Suiazar; D. Francisco Tadeo Calomarde, do, otro elemento no menos temible se presenta para completar como Secretario del Despacho de Gracia y Justicia; D. Luis Ló la escena mas espantosa en el Canadá v partes seotent-ionaies de pez Ballesteros, como Secretario del Despacho de Hacienda; los Estados-Unidos. Una carta de lLUoeveil Maino , sn fecha Marques de Zambrano, como Secretario del Despacho de la 10 de Octubre últim…</t>
  </si>
  <si>
    <t>Loa, Pedro</t>
  </si>
  <si>
    <t>Pedro Loa</t>
  </si>
  <si>
    <t>…a piano de la ria de Guayaquil que acaba de trazar, y otras car do de capitán de infantería. tas de las costas del Perú, donde ha estado empleado mas de 30 Artillería. Subteniente D. Pedro Loa isa, grado de teniente años, habiéndose dignado el Rey nuestro Señor y SS. A A. óir de idem: subteniente graduado de infantería D. Manuel Rodri- benignamente la explicación que hizo de aquellos mares y costas; gue¿, subteniente efectivo de idem. y el segundo…</t>
  </si>
  <si>
    <t>Lobo, Tomas</t>
  </si>
  <si>
    <t>Tomas Lobo</t>
  </si>
  <si>
    <t>…o para la Península i del pago dé Seis reales-de ción de igual fechar,.y en atención á sus méritp* y servicios.;, vellón i que antefs estabán sujetos; por cada quintai que expor - D. Tomas Lobo piara Ja Legión de H,o.nor : en virtud dé las tasen. : - ¡■■i-: "&lt;■ 1 ■ -i.¡ — obligaciones que ha hrrtudo de pagar aUdrfazP 4a. un #ño, que CÁMBIOS DSU OlA S. M. ha tenido ibien concederle ,10* 00 JS- asignados á suu*or Lóndres..........í-1. D. Melchor Plaua…</t>
  </si>
  <si>
    <t>Loeches, Jacinto Gaona y</t>
  </si>
  <si>
    <t>Jacinto Gaona y Loeches</t>
  </si>
  <si>
    <t>…su diputado general D. Valentín Vérastegui; y en de corregidor de esta muy heroica villa, y escribanía de número su sumisa y expresiva exposición se hallan los bien sentidos pa de D. Jacinto Gaona y Loeches, se cita y emplaza á D. Cárlos Guardia y demas interesados á seis vales Reales de 50 pesos consajes siguientes: . „La masa de la raza humana nació para ser gobernada, no solidados de la creación de i.° de Enero de 1818, con los núme para gobernar. Este destin…</t>
  </si>
  <si>
    <t>Lombardosumaria</t>
  </si>
  <si>
    <t>…de la Miseri lo están en el palacio inmediato del marques de Marcello Fr. cordia de la plaza de Almería para formarles la correspondiente Durazzo. El Archiduque Ranerio, virey del reina Lombardosumaria, asi como depositados en la aduana los 172 quintales de Véneto, y la Archiduquesa vireina en el del marques Lazzaro tabaco hoja del Brasil, de Virginia y de la Havana,y géneros-de Negrotto: el Duque y la Duquesa de Lúea en el palacio encar algodón encontrados…</t>
  </si>
  <si>
    <t>Londonderry</t>
  </si>
  <si>
    <t>…io de las Tuberías á r.° de Mayo del año de gracia pormenores, tomaría desde luego por base el plan adoptado en, 1825, y el primero de nuestro sesmáo.^zCdrlos. 7803 po? el difunto lord Londonderry con respecto ai clero —S. A. R. el Príncipe Guillermo de Prusia, hermano del Rev, presbiteriano. E1 número de los curas católicos en Irlanda puede ha llegado á Francfort para dirigirse á Maguncia, de donde es .'¿i cu! arse en unos 2O, y el de los coadjutores…</t>
  </si>
  <si>
    <t>Londres</t>
  </si>
  <si>
    <t>…á la isla de Sta. Elena en el año de r8ry, CAMBIOS DEC OIA 14. año de 1819, un tomo en 8.° Véndense estas seis obras, escri tas por el mismo autor, y relativas todas al trastorno general Londres................................................ .. 3&lt;ff á 37. que ha habido en la Europa de 30 años á esta parte, en las libre París........................ ............................ . 15 10 ¿ II. rías de Rodríguez y de Barco. , . . Amsterdam..............…</t>
  </si>
  <si>
    <t>Londres, Cartas de</t>
  </si>
  <si>
    <t>Cartas de Londres</t>
  </si>
  <si>
    <t>…spañol la Perla, perteneciente á la casa otras dos de la iglesia catedral de Zamora, por muerte de Don de la viuda de Mendaro. Francisco Vaquero y promoción de D Manuel Miranda, á Don Cartas de Londres, que se han recibido por &lt;1 bergantín ingles Claudio Francisco Fernandez y D. Blas Santiago Fernandez; y Lark, acabado de llegar á este puerto en nueve días de navega para una media ración de Ja iglesia catedral de Calahorra, va ción , aseguran que por notici…</t>
  </si>
  <si>
    <t>Londres, Cristóbal Briz y</t>
  </si>
  <si>
    <t>Cristóbal Briz y Londres</t>
  </si>
  <si>
    <t>…or fa 16,990 ... 500........................... Idem. llecimiento de t&gt;. Miguel Caballería, á D. Josef Pejoan y Navel. CAMBIOS DEL DIA 11. En atención á los méritos y servicios de D. Cristóbal Briz y Londres.......................................................... 3^1 á 37* , López, y á la integridad, zelo y adhesión á la Real Persona de Paris................................................................ . 15 i o papel. S. M. que siempre ha manifestado, y seña…</t>
  </si>
  <si>
    <t>Londres, Domingo Francisco Ló</t>
  </si>
  <si>
    <t>Domingo Francisco Ló Londres</t>
  </si>
  <si>
    <t>…) y D. Josef Valenzuela y Moya: para úna canongía de*la iglesia , CAMBIOS DHL DIA I.° catedral de Órense, por promoción de D. Francisco Ortiz de Urbina á otra de lá de Orihuela, á D. Domingo Francisco Ló Londres................... 38 al #• pez: para dos raciones de la m:sma, por muerte de D. Vicente Paris.....;........................... lólib. Dorado y promoción de D- Ramón Eoan al arcedianato de 'ella, Amsterdam........................ 00 á Di Miguel Orbifia y D. J…</t>
  </si>
  <si>
    <t>Longa, Francisco de</t>
  </si>
  <si>
    <t>Francisco de Longa</t>
  </si>
  <si>
    <t>…iones mercantiles por una asociación de timo, y en consideración á los distinguidos servicios del maris especuladores poderosos ha extendido su influjo por roda la Eu cal de Campo D. Francisco de Longa en la pasada época revolu ropa. Las cartas de Yfprsella de 12 del corriente dan los detalle» cionaria., se ha servido S. M. conferirle el empleo de teniente siguientes: general de sus Reales ejércitos, concediéndole al mismo tiempo ,,De resultas de los expres…</t>
  </si>
  <si>
    <t>Longoria, Francisco García</t>
  </si>
  <si>
    <t>Francisco García Longoria</t>
  </si>
  <si>
    <t>…ses de vales.............. 4 4 4* ídem. En Murcia........ D. Josef Benedicto. En Málaga....... D. Francisco Martínez Aguilar. En Granada..... D. Juan Gabaldon. En Oviedo.......... D. Francisco García Longoria. ANUNCIOS. En León......... D. Marcos Delgado. En Toledo...... D. Jacinto Hernández. En Sevilla......... D. Manuel Aragón. Continúa la venta de las estampas de la Imprenta Eral. En Cádiz...*...... D. Josef María Navarro. * En pliego de matea imperial. De Esop…</t>
  </si>
  <si>
    <t>Lonjas, Paulino</t>
  </si>
  <si>
    <t>Paulino Lonjas</t>
  </si>
  <si>
    <t>…. i 4 1 idem. En Santander.... D. Inocencio de Ala. Valencia........................ * idem. En Bilbao.......... D. Martin García. Barcelona á rs. vn............ 00 En Pamplona... D. Paulino Lonjas. Idem 4 pesos fuertes........ * beneficio. En Burgos........ D. Ramón de Villanueva. Vales comunes Setiembre. 14! valor. En Borcelana.... D. JuanFranciscoPiterreryD.TomasGaspar. No consolidados............... 12* 413*. Consolidados................. 28 á 29.En…</t>
  </si>
  <si>
    <t>López, Bartolomé</t>
  </si>
  <si>
    <t>Bartolomé López</t>
  </si>
  <si>
    <t>…ídem: sargentos primeros D. Josef tificios. López, D. Francisco Yori , D. Juan Morales, D. Simón Infan Es verdad, sin embargo, que los pantanos de Francia y aun te, D. Juan Gómez, D. Bartolomé López, D. Manuel Mateo los de España no son de tanta extensión ni tan. malsanos. No se y D. Tomas Barbé, subteniente de idem. (Se continuará■) ven en sus inmediaciones personas de un color tan macilento, hinchadas y entumecidas como en Terracina. Alli los niños sob…</t>
  </si>
  <si>
    <t>López, Carlos</t>
  </si>
  <si>
    <t>Carlos López</t>
  </si>
  <si>
    <t>…te mal, ó resignarse á perecer. la delación de estos hechos, fueron procesados Andrés Barbarin, Excitemos á la autoridad á velar y á precaver las desgracias que Lorenzo Fernandez, D. Carlos López, Benito Gamboa, Valen nos amenazan. Su vigilancia firme y resuelta aniquile, antes que tín Urroz y Francisco Uarduya, avecindados todos en dicho lu infeste á la sociedad, esos venenos del espíritu, quinta esencia gar de Morentin: vista esta causa , ha recaido…</t>
  </si>
  <si>
    <t>López, Diego</t>
  </si>
  <si>
    <t>Diego López</t>
  </si>
  <si>
    <t>…pez Cerain 3 rs. idem. cios que ha contraído en favor de sus imprescriptibles derechos Alaría de Liona 2 rs. idem. y libertad, durante la última desgraciada época, ha venido S. M. D. Diego López 1600 rs. anuales. en concederle la Cruz de fidelidad militar de primera clase, el Benito López 4 rs. diarios. escudo de fidelidad, y que se le abone doble tiempo de servicio, Pedro Lasieso 2200 rs. por una vez. como comprendido en la primera época señalada ea…</t>
  </si>
  <si>
    <t>López, Garrido</t>
  </si>
  <si>
    <t>Garrido López</t>
  </si>
  <si>
    <t>…erra siguientes: ANUNCIOS. Los bergantines Jason , Jacinta y Diligente-, la goleta Andaluza, y las barcas Nuestra Señora de Regla y la Número 8, con i8 A virtud de providencia del Sr. Garrido López, del Consejo embarcaciones menores mercantes españolas, todos para Levante; de S. M., juez interventor de la casa y estados del conde de Alla fragata Rita para Manila; las goletas de guerra francesasü&lt;i— tam ira, y escribanía dé Mata, se ha prorogado el térmi…</t>
  </si>
  <si>
    <t>López, Josef</t>
  </si>
  <si>
    <t>Josef López</t>
  </si>
  <si>
    <t>…n.” pitamde navio. Por el de Hacienda D. Jacobo Mara de Pargá , del supremo NOTICIAS EXTR ANGERAS. Consejo de este ramo; D. Francisco Antonio Góngora, direc tor general de Rentas; D. Josef López. Juana Pinilla, contador ■t TURQUIA. general de Valores. Constantino pía de Febrero. Asimismo ha tenido á bien S. M. nombrar para secretario F.l estado de la capital anuncia unos síntomas poco satisfac con voto á D. Luis Armero, teniente coronel y secretario…</t>
  </si>
  <si>
    <t>López, Josef Tomas</t>
  </si>
  <si>
    <t>Josef Tomas López</t>
  </si>
  <si>
    <t>…eón ha tenido la condescendencia de dejar la compañera, y re- la de la Puebla de Cazalla á D. Pedro Jiménez Herrera y Troyatiíá'r&amp;rá una leonira Inmediata. nó: para la de Gergal á D. Josef Tomas López: para la de AlEl domingo.último salieron del Havre en un barco de vapor burquerque á D. Ignacio Bernardo Ribero: para la del Viso del cFélefa'hte de Afriía; un topo, Un águila imperial y una colec Marques á D. Agustin de Medina: para la de Trigueros á Don ció…</t>
  </si>
  <si>
    <t>López, Juan</t>
  </si>
  <si>
    <t>Juan López</t>
  </si>
  <si>
    <t>…pañía:-una compañía del4.0 escuadrón del tren de-ar de ídem: sargentos primeros D. Agustín Vega, D. Felipe Larrus tillería: una brigada de caballerías de carga: dos compañías da y D. Juan López, grado'de subteniente dé ídem. zapadores , y un destacamento de gendarmas Reales. Batallón de Arequipa. Capitadés D. Antonio Marco y Don Esta .división, que-debe dar un barallon á Cardona y 200 Josef Alcántara, gradode tenieftíc córonél de infantería: tenien-…</t>
  </si>
  <si>
    <t>López, Juan Garrido</t>
  </si>
  <si>
    <t>Juan Garrido López</t>
  </si>
  <si>
    <t>…ándolo al contado; y á los que pidan un tomo suelto*:^ del conde de Altamira, con el fin de pagar á sus acreedores, á se les franqueará como hasta aqui por ió rs. cada uno de lo*: D. Juan Garrido López, ministro del Consejo Real, quien ha 'cuatro del P, Guevara , y 8 por el del P. Jacquier, á la rústica* providenciado desde luego queden revocados todos los poderes — Prontuario ó breve instrucción de la táctica militar de caba-; generales y especiales, confe…</t>
  </si>
  <si>
    <t>López, Vicente</t>
  </si>
  <si>
    <t>Vicente López</t>
  </si>
  <si>
    <t>…córreccional. Aprobada en 15 de Agostoq Retrato del Rey D. Carlos tv, por Selmaj á q..—Un viacriicis, La -formada sobre la1 fijación de cuatro: pasquines sediciosos inventado: ppr D. Vicente López , grabado por D. Miguel Ganíque-se hallaron en la villa’de Monzon; y nó: habiendo:-resultado borino, á go.rrrDiez y ocho estampas iluminadas, que representan reo alguno., se sobreseyó'en- ella; Aprobada en 10 de Setiembre. • los gritos -de -Madrid, en 54.r=La…</t>
  </si>
  <si>
    <t>Lord, Jo</t>
  </si>
  <si>
    <t>Jo Lord</t>
  </si>
  <si>
    <t>…e la mayoría de Sr. tesorero general sobre la consulta que le ha hecho el inten él es sinceramente opuesta á los católicos. dente de ejército de Aragón, acerca de si ai presbítero D. Jo Lord. Holland considera esta aserción como injuriosa á la sé f Jiménez, capellán del extinguido regimiento caballería Vo Cámara de los Comunes: esta Cámara, dice, se ha mirado siem luntarios de España, le ha de abonar al mismo tiempo que su pre como representante…</t>
  </si>
  <si>
    <t>Lorenzana, Andrés Alvarez</t>
  </si>
  <si>
    <t>Andrés Alvarez Lorenzana</t>
  </si>
  <si>
    <t>…Consolidados.................... aa á 33. món Lameyro: parad deanato de'la iglesia catedral de Mondo— Sedo, por muerte de D. Lilis Ramos, y renuncia de D. Antonio Josef de León, á D. Andrés Alvarez Lorenzana: para el .árce- ANUNCIOS. dianato de Trasancos, dignidad dé la misma iglesia eatedral, por ascenso de D. Vicente María Aguiar al de Nendos, dignidad de la santa iglesia metropolitana de Santiago,4 D. SerapioSerranoí Mercurio de España: Julio de 1825. Véndese…</t>
  </si>
  <si>
    <t>Lorenzo</t>
  </si>
  <si>
    <t>…na nueva, los de gala, entrada y salida de.correos de S Justo.=Otra de once fanegas en el Alamillo, linda tierras en Madrid, la tabla de las probabilidades de la vida, la dimen de D. Lorenzo de la Torre, camino de Daganzo y herederos de sión de la tierra por reinos en leguas cuadradas, el estado gene Francisco Recio.=Otra de siete ídem, en el arco de Buena Vis ral de la población de España según el último censo por clases y ta , linda mayorazgo d…</t>
  </si>
  <si>
    <t>…presentarán para el citado idem en el arco de Buenavista, que linda la dicha senda, tierra dia con los títulos de su aprobación Real, y atí-informe del mostrenca, y otra que labra D. Lorenzo de ¡a Torre. ayuntamiento respectivo de su-pueblo que acredite su conducta moral y política, dirigiéndase á la ¡escribanía de esta Real ayun Las justicias y particulares de los pueblos que comprenden la* tamiento. EN LA IMPRENTA REAL.</t>
  </si>
  <si>
    <t>Lorite, Ramón Gascón</t>
  </si>
  <si>
    <t>Ramón Gascón Lorite</t>
  </si>
  <si>
    <t>…4 á 2 ídem. Segúen las gracias concedidas por el Rey nuestro Señor al ejército Real del Perú, 080 ■ Estado mayor general del egército del norte. Capitán segundo ANUNCIOS. ayudante D. Ramón Gascón Lorite, comandante primer ayu dante. Con fecha 23 de Octubre de 1824 se remitió por la casa Batallón de guias del General. Sargentos primeros D¿ Miguel de los Sres. Miqueletorena hermanos, del comercio de esta corte, Trapote y D. Leonardo García , grado de subtenien…</t>
  </si>
  <si>
    <t>LOTERTAS, Hipólito EsteREALES</t>
  </si>
  <si>
    <t>Hipólito EsteREALES LOTERTAS</t>
  </si>
  <si>
    <t>…n sin novedad en su importante del Real colegio de Madrid, en los que se trata del exterior del salud en el Real sitio de S. Ildefonso. caballo, sus enfermedades, remedios&amp;c.; por D. Hipólito EsteREALES LOTERTAS. vez, segundo director que fue de dicho Real colegio: dos tomos en 4.0 con tres estampas; los cuales forman el 5.0 y 6de la Noticia de los fuellas donde han cabido los premios mayores obra de Malats. Se vende en la librería de Matute. ele ¡a Real lotería mode…</t>
  </si>
  <si>
    <t>Lou-, Juan Rial y</t>
  </si>
  <si>
    <t>Juan Rial y Lou-</t>
  </si>
  <si>
    <t>…t por. sí y canongía unida de la iglesia cátedra! .de Tuy, vacante, por ó por medio ele apoderados ó personas que. feg¡ajín¿qnte los repre muerte de D. Agustín Sánchez Blazquez, á D. Juan Rial y Lou- senten , en la expresada junta, establecida calle .^dp la Salud, es reiro: para una canongía de la iglesia colegial de Toro, obispa- quina ala, de Jacometrezo , núm. a .cuarta, i.* ,r , Créditos liquidados• Ayuntamiento de Barcelona.=EI mismo.rrEl mismo. =E1…</t>
  </si>
  <si>
    <t>Lozano, Mateo Avellan</t>
  </si>
  <si>
    <t>Mateo Avellan Lozano</t>
  </si>
  <si>
    <t>…Alaejos á D. Agustín Monge: para la de Bembibre á D. Anto resultado infalible de toda persecución.” nio de Ochoa: para la del Bonillo á D. Carlos Alonso Arvizu: para la de Coca á D. Mateo Avellan Lozano: para la de Castrof RANCIA. jeriz á D. Bernabé Bustamante: para la de Carbajales á D. Juan París ig de Febrero. -Francisco Siquero: para la de Cogoliudo á D. Antonio Uriszar Se lee en los papeles alemanes que el famoso Odiseo ha deja y Aidaca: para la de Casa…</t>
  </si>
  <si>
    <t>Lucadon, P.</t>
  </si>
  <si>
    <t>P. Lucadon</t>
  </si>
  <si>
    <t>…onsagrante el Emb. Sr. Cardenal para Tampico la goleta nueva nuestra Sra. de Guadalupe, per Arzobispo.de Toledo, y prelados asistentes los Exentos. Sres. Pa teneciente á los Sres. D. P. Lucadon, sobrino y compañía, de triarca de las Indias y Arzobispo de Búrgos. Fueron padrinos aquella plaza: admitirá flete y pasageros. Los sugetos que tengan del primero eí Excmo. Sr. Secretario de Estado.y del Despacho ínteres en ello, podrán dirigirse á Burdeos á…</t>
  </si>
  <si>
    <t>Lucena, Josef</t>
  </si>
  <si>
    <t>Josef Lucena</t>
  </si>
  <si>
    <t>…ajos ejecutados y para ejecutarse en las mente Fernandez, D. Andrés Castel, D. Francisco Brito, Don lagunas Pontinas son aplicables á las lagunas y pantanos de otros Vicente Saez, D. Josef Lucena , D. Jaime Torres, D. Ensebio países v-porque es preciso confesar que también en otras partes las Salgado, D. Rafael Martínez, D. Felipe Cándano y D. Dionisio hay tan perjudiciales á la población como la de los Estados pon Cabal, grado deteniente de ídem: sar…</t>
  </si>
  <si>
    <t>…Hamburgo participa que con motivo ría: capitán D. Agustín de Fuentes, grado de teniente coronel de los abusos introducidos en los pilotages que los capitanes de de Ídem: tenientes D. Josef Lucena, D. Andrés Carrillo y Don los buques concedían á los pilotos y prácticos por la entrada en Juan Anaya , grado de capitán de idem: subtenientes D. Simón los puertos que no eran de su destino, y obligaban á ella los tem Infante y D. Juan Morales, grado de tenie…</t>
  </si>
  <si>
    <t>Luceño, Antonio María</t>
  </si>
  <si>
    <t>Antonio María Luceño</t>
  </si>
  <si>
    <t>…on otros varios generales, oficiales de la Guardia de la gracia anterior al Real decreto de 7 de Diciembre último. Real y de los regimientos suizos de la guarnición, diferentes au D. Antonio María Luceño, para idem, pagó en .21 de Oc toridades civiles y militares con otras personas distinguidas. tubre de 18 16 g© rs. al Hospital general. Concluida la función de iglesia, el teniente coronel mayor D. Federico Moretti, para usar la Real orden de la Torre y con u…</t>
  </si>
  <si>
    <t>Lucero, Antonio</t>
  </si>
  <si>
    <t>Antonio Lucero</t>
  </si>
  <si>
    <t>…a dicha á la Real Imprenta r Manteca y D. Pascual Molina, grado de capitán de ídem: alfé Calcografía. Recibidos SS. MM. y AA. á la puerta de la casa por reces D. Fernando Sánchez, D. Antonio Lucero, D. Manuel el superintendente de ella el Excmo. Sr. D. Francisco de Zea Mosquera, D. Alejandro Zambrana y D. Fausto Guzman, gra Bermudez, primer secretario del Despacho Universal, asociado do de teniente de idem. de los gefes principales de Ja misma, fueron c…</t>
  </si>
  <si>
    <t>Lúea</t>
  </si>
  <si>
    <t>…ánchez Piúúeia yá D. Juan Amstcrdam. • ItSSSSSSSSSIMSISSVMKM» • ÓO V Santo» Andrea i para la da arcediano de Lcdetnaa de la mi»ma, Hamburgo... portalada D. Manuel Delgado Valje, á D. Lúea» ¡Costilla, ton Genova...... !•••«••••• *••»•••• »••«««•' ■ 00 retención déla canongía que obtiene en ella: para una media'; Cádiz.......... ................................ • ii daño. ración de la propia iglesia catedral, por fallecimiento de D. Ma Sctiita..…</t>
  </si>
  <si>
    <t>Luis</t>
  </si>
  <si>
    <t>…a FajítdO) da y Gómez : para la Vara, de-alcalde mayor de Purchena á-Don y D. Alvaro NaviaOsorio. ,, ¡: ;¡,o Diego López. A'rjona: para- la de Santa Cruz de Mndela.’á'Don &gt; ' 7;.° D. Luis de¡.Requeséns , D. Bartolomé. Leonardo dei ArAlonso Ramón' Rubio: para la de Villamartin á D. Antonio gensola, D. Juan de.Palafox y Mendoza, D.rFráricisco Valles» Ramon'Garéaga:-'para la .de-Castro del Rio 'á D. Josef Tercero, D.,J uan de Ribera y el Maestro…</t>
  </si>
  <si>
    <t>Luis, Carlos</t>
  </si>
  <si>
    <t>Carlos Luis</t>
  </si>
  <si>
    <t>…ra ia Iglesia , recibió un Amsterdam.............. 00 singular realce con la asistencia de los Sermos. Sres. Infantes Don Hamburgo................ 00 Cirios María y su Primogénito D. Carlos Luis, quien hizo de Genova...........A...... 00 padrino, habiendo admirado los concurrentes en S. A. una mo Cádiz......................... ■i por 100 daño. destia, despejo y veneración religiosa superiores á su corta edad. Sevilla....................... |á 1 idem.…</t>
  </si>
  <si>
    <t>Luis, Cirios</t>
  </si>
  <si>
    <t>Cirios Luis</t>
  </si>
  <si>
    <t>…e tuvo el comandante del resguardo de contener en por cualquiera título por los Sermos. Sres. Infantes D. Felipe y ella contrabando, 9¡ri preceder la delación en forma y las funda D. Cirios Luis, concluyó su referida exposición con la solicitud das sospechas del fraude que se previenen en las reglas 11 y 11 de que las prepuestas hechas al tribunal superior del territorio de la Instrucción d** 8 de Junio de 1805, y sin embargo de que por los indicados…</t>
  </si>
  <si>
    <t>Luis, Félix Alonso</t>
  </si>
  <si>
    <t>Félix Alonso Luis</t>
  </si>
  <si>
    <t>…as difusas: un tomo en chor Gonzalo del Rio á canongía de la misma, y renuncia de 4-°Se vende en la librería de Escantilla, á 20 rs. en rústica y 24 D- Josef Antonio Lardizabal, á D. Félix Alonso Luis: para la en pasta. EN LA IMPRENTA REAL.</t>
  </si>
  <si>
    <t>Luis, Santia</t>
  </si>
  <si>
    <t>Santia Luis</t>
  </si>
  <si>
    <t>…del ase les , á D. Tomas Torices: para otra canongía de la misma iglesia sinato del Rey y Reina, de Madama Isabel, del joven Rey colegial, por fallecimiento de D. Manuel Marrón, á D. Santia Luis xvrr, los sacerdotes despojados de todo, sin pan, sin asilo, go Jete y Bueno: para una capellanía de la Real capilla de San son todavía para ciertos hombres unos pobres mentecatos. Pues Fernando de la ciudad de Sevilla, por muerte de D. Juan An bien, si nos h…</t>
  </si>
  <si>
    <t>Luis.de</t>
  </si>
  <si>
    <t>…as de Medina del Cam Austria, - Fr. Luis de Granada, Martin de Azpilcüeta, Pedro, po á D. Tadeo Rico y Bononat: para el de Tordesillas á Don Chacón-, .D; Bernardino de Rebolledo y D. Luis.de. Góngo.ra. .0 Francisco Javier García dé Zamora: para el de Lucena a- D. Vi 6¡° - D. Alonso Tostado ,'Luis Vives, D. Diego: Hurtad,qrde¡ cente Girón; Villamandos: para el de Logroño á D. Josef Mace- Mendoza, D. Gerónimo de Zurita, D. Diego Saavedra FajítdO) d…</t>
  </si>
  <si>
    <t>Luisa</t>
  </si>
  <si>
    <t>…y asimismo en Cádiz, Málaga, _Tanda de rigodones sobre ¡a ópera del Moisés en Egipto, pues Sevilla, Valencia, Barcelona y Murcia. tos para fortepiano, y dedicados á la Scrma. Sra. Doña Luisa En la Gaceta de íj de Abril último se anunció otra instruc Carlota, por D. Josef Nonó. Se hallará en las librerías de Sanz ción sobre este interesante ramo. y de Hermoso, á 6 rs. EN LA IMPRENTA REAL</t>
  </si>
  <si>
    <t>Lujan, Fabían</t>
  </si>
  <si>
    <t>Fabían Lujan</t>
  </si>
  <si>
    <t>…e dem idem. Consejos y su piso bajo, donde se manifestará dicho plano, con D. Esteban AraquiztaíhV'idem de idem idem. el presupuesto y condiciones bajo de que ha de ser el remate. D. Fabían Lujan, idem'de idem idem. En la imprenta de Búrgos, plazuela de la Paz de esta corte, D. Vicente Queralt, idérii de ídem ideni, " se imprime papel rayado con líneas sutilísimas menos marcadas D. Pedro Escovar, idéttCde ídem ídem. ' que las del lápiz, muy propio y c…</t>
  </si>
  <si>
    <t>Lumbreras, Engracia</t>
  </si>
  <si>
    <t>Engracia Lumbreras</t>
  </si>
  <si>
    <t>…e Clemente Espósito, Bruno Ruiz y Tomas Ar ría Ramírez, Gregoria Blanco, Francisca Crespo,Micaela Oter, mañanzas á seis meses de presidio correcíonal también en re Feiip3 Vicenta, Doña Engracia Lumbreras y Doña Ana ValLejo beldía. 2 rs. idem. Otra contra Genaro Morentin, ya difunto, Atanasío Tdoate, Gregoria Ortiz Caballero, Doña Caya Saenz, Doña Josefa Antonio Alfonso y Felipe Senosiain , residentes' en esta ciudad Ramajo, María Madariaga, María Paler, Francisca Parres, Ma de…</t>
  </si>
  <si>
    <t>Luna, Alvaro de</t>
  </si>
  <si>
    <t>Alvaro de Luna</t>
  </si>
  <si>
    <t>…oo, D. Alonso 4.0 Los tenedores de dichos documentos, ya sea por heren Perez de Guzman y Rodrigo Díaz de Vivar. cia, ó ya por negociación, con endoso de las interesadas,se pre 14. D. Alvaro de Luna, Andrés Laguna, Fernando Nuñez sentarán con las mismas carpetas, acreditando los herederos el de Guzman, D. Fr. Bartolomé de las Casas, Francisco Sánchez derecho que califique su acción. y D. Alfonso de Villegas. Vo Será igualmente baja en los ajustes lo que…</t>
  </si>
  <si>
    <t>Luna, Josef</t>
  </si>
  <si>
    <t>Josef Luna</t>
  </si>
  <si>
    <t>…tinuando la vigilancia y prudencia de los Ga Compañía de caballerea guardia de honor del Excmo. Señor binetes amaestrados por una larga y constante experiencia. se Virey. Teniente D. Josef Luna, grado de capitán de idem. guirá el nuevo año aumentando los frutos de la paz, iniluyendo Primer regimiento infantería de linea del Cuzco. Sargentos pri en los pueblos duplicada adhesión á sus Gobiernos legítimos, y meros D. Juan Andrés Sagastegui , D. Cecili…</t>
  </si>
  <si>
    <t>Luque, Miguel María de</t>
  </si>
  <si>
    <t>Miguel María de Luque</t>
  </si>
  <si>
    <t>…ue se hagan públicos guez Hurtado de Bruna: para la de Cañete la Real á D. Jostf por medio de la gaceta para su satisfacción y -estímulo de todos. María Adame: para la de Espejo á D. Miguel María de Luque: para la de Veger á D. Francisco Josef Arjona: para la de Villa Por despachos que acaba de recibir el Gobierno , con fecha 29 diego á D. Benigno Martínez Vidal; y para la de Villarejo de de Agosto próximo pasado desde el Callao, se sabe que el ejerci Fuentes…</t>
  </si>
  <si>
    <t>Lusingtoñ</t>
  </si>
  <si>
    <t>…mpido por ¿onde de lá Mcuta , embajador de# S. M. Cátóltcd, «na carta los violentos murmullos de la oposición. del Réy de lai ÍDoi—Sicilia* Francisco 1, participándole el falle El doctor Lusingtoñ exhorta á la Cámara i que tefléxiotté cimiento de su augusto Padre. con madurez sobre la gran medida á que quiere arrastrarla el S. M., en démóstracion del sentimiento qúé le ha causado ló ministerio. „Podriá citar , dicé, algunas de sus actas anteriores, mue…</t>
  </si>
  <si>
    <t>Luzuriaga, Josef</t>
  </si>
  <si>
    <t>Josef Luzuriaga</t>
  </si>
  <si>
    <t>…ñores suscriptores del Diario literario mercan tro del término de un mes, desde esta publicación, al cura párro til, que están fuera de esta corte, puedan recibirlo con la como co D. Josef Luzuriaga. didad de portes que tienen solicitado, ha resuelto la empresa au ,L.í&gt;e. halla vacante la plaza de cirujano latino ó de estuche de la mentar to reales á los 20 en que se puso la suscripción, para lo villa deTolosa, en la provincia de Guipúzcoa, cuya dotación…</t>
  </si>
  <si>
    <t>M, Es de S.</t>
  </si>
  <si>
    <t>Es de S. M</t>
  </si>
  <si>
    <t>…la pena D. Lambertó Iranzo, y son la Sta. hermandad del Refugio, Do de garrote; mas habiendo implorado esta rea á la Real piedad ña Clemencia Ros, Doña Carlota Gómez , D, Leandro, D. Es de S. M. para que la Indultase de dicha sentencia de muerte, tu teban, D. Antonio y Doña María Carmen Iranzo, D. Josef y vo á bien por su soberana resolución de 15 del siguiente Abril Doña María Sainz de la Puente; para que en el término de qo acceder al perdón , conm…</t>
  </si>
  <si>
    <t>M, S.</t>
  </si>
  <si>
    <t>S. M</t>
  </si>
  <si>
    <t>…Mapuel Perez: el de tenientes á los subtenientes D. Ignacio de Ayala y D.-Tomas de Sotolongo; . . Madrid 18 de Febrero. y el de alféreces á los cadetes D. Juan Bruno de Cárdenas, Don S. M. lia pasado los dos dias anteriores sin la menor novedad, Manuel Granados y sargentos primeros D. Francisco Suarez y y hoypor la mañana sigue del mismo modo. D. Santiago Frutos. * En el cuerpo de Ingenieros. Cruz de la Real orden Americana ’ En consideración á…</t>
  </si>
  <si>
    <t>Ma</t>
  </si>
  <si>
    <t>…vuatensi presbytero, to Islas , comandante'de escuadrón. ' .. t mas 3, eomflectens physicam generaltm. Se hallará con los an Escuadrilla de Chiloe. Capitán .dél bergantín corsario D. Ma teriores, á lo rs. vn.. cada tomo en rústica en la imprenta de teo MaineTes, grado de teniente coronel de infantería: teniente Amarita, plazuela de Santiago, núm. 1, y en las librerías da de ídem, D. Vicente Olavarria, grado de capitan de ídem: pri Paz y de Q…</t>
  </si>
  <si>
    <t>…argento mayor D. Benito Pangnar el de teniente coronel al mo eclesiásticas y;militares, se dirigieron á la plaza mayor don capitán E&gt;. Agustín Díaz: el decapítanos á los tenientes D. Ma de se hallaba el retrato de S. M., y su digno comandantelesaren-- riano Cásánóva y D.‘ Bernabé Menendez Viodo: el de teniente gó en los términos-siguientes: ................. . ............. al subteniente D. Juan, Josef López; y el de subtenientes al cade,,V…</t>
  </si>
  <si>
    <t>…ero anterior conferirle el gobierno político y militar de visto precisado á prohibir salvar efecto alguno a los que no pue la ciudad de Mararó; y al teniente coronel de infantería D. Ma dan presentar documento de la autoridad para ello, con el obje nuel Seco de Llanos, por otro Real decreto de la misma fecha, to de contener por este medio el escandaloso latrocinio que se el gobierno político y militar de la ciudad deCervera, ambas en hace en…</t>
  </si>
  <si>
    <t>…l más fortalezas y las naves de guerra de este puerto. El Rev nues Brasil, tenia en su poder mucho oro, y jamas pudo encontrárse tro Señor, acompañado de SS. A A. RR. las Infantas Doña Ma le: él escribe sus pasaportes, sus certificados, y todos los docu ría de la Asunción y Doña Ana de Jesús María recibió las mentos necesarios para su seguridad. cordiales felicitaciones por tan fausto motivo de un eran núme Este ¡adron tiene muchos dependiente…</t>
  </si>
  <si>
    <t>…. zco. mate el 22 de Agosto próximo, los bienes correspondientes al Entre Bilbao y San Sebastian. &lt;En ídem de proa___ ídem. 70. vínculo conocido por Parrondo, del que es poseedora Doña Ma (Encubierta................. Ídem Jo. '■ \ (En cámara de popa., id.;n. 60. ría Martina de Medina, situado en los pueblos Cangas de Tineo, Entre San Sebastian y Bayona.&lt;En ídem de proa.... ít em. 40. Peules, Sevil, Parrondo, Cadrijuela, Villa Tegil, Villar de…</t>
  </si>
  <si>
    <t>…efendió en su obra Commentaria ¡n Job,civil: aprobada en 26 de Diciembre. impresa en Toledo en 1384: la cual precedió 32 años á la prime El teniente coronel D. Felipe Ledesma y el capitán D. Ma ra condenación de Galileo en Italia. Español era Séneca, el úni nuel Carrascosa, retirados en Salamanca con licencia indefinida, co quizá entre los antiguos, cuyas obras existen, que propendie procesados por haber proferido palabras ofensivas contra el Rby se…</t>
  </si>
  <si>
    <t>Ma, Diego</t>
  </si>
  <si>
    <t>Diego Ma</t>
  </si>
  <si>
    <t>…Carrasco. jas y murmuraciones. Si se penetrase la conciencia de esos gran des reformadores, de esos campeones, siempre armados para lo El Rey nuestro Señor se ha dignado admitir á D. Diego Ma que llaman causa del pueblo; si escudriñásemos el fondo de sus rín Capdevila, capitán de infantería retirado, y primer ayudante pensamientos y de sus secretos designios , ¡ cuánto nos sorpren de la sub-inspeccion de voluntarios Realistas del partido de Cieder…</t>
  </si>
  <si>
    <t>Ma, Juan</t>
  </si>
  <si>
    <t>Juan Ma</t>
  </si>
  <si>
    <t>…ar 'or de Béjar a D. Vicente Sanahujá y Mehi: para lá de Burgui- cha i observaciones y preguntas que deben hacer los gefes de dia !jos á D. Antonio Chavarria: para la del Carpió á D. Juan Ma ¿ los comandantes de aquellos &amp;c. La 3.a, traducida del francés ría de la Vega":, para la de Eegahés á D. Pedro Alzorriz y Mor- del general Hugo, conviene á todas las clases ‘del ejército; y $« gado: para ¡a de Qrjivá á D. Juan Sa)iagun Vicente: para la de. t…</t>
  </si>
  <si>
    <t>Ma, Juan de</t>
  </si>
  <si>
    <t>Juan de Ma</t>
  </si>
  <si>
    <t>…taluña, que resulta vacante, al ma, al saliente.con tierra de D. Juan de Madrid,, de siete facbronél de infantería D. Josef Camarlot. nega$.=Otra que linda á la sierra con otra de D. Juan de Ma drid, y al saliente con el mismo, de 14 fanegas.=:Olr» donde se REALES LOTERIAS. llama el Arroyo Aguas de Vallecas, linda con D. Bernardo Es En la extracción dé la Real Lotería primitiva celebrada en caño al saliente, de caber cinco fanegas , tiene un acirate…</t>
  </si>
  <si>
    <t>Ma, Luis</t>
  </si>
  <si>
    <t>Luis Ma</t>
  </si>
  <si>
    <t>…có un despacho mientras dijo d sugeto que deba desempeñarla. Ten- sermón’elocuente alusivo á ¡as circunstancias de este acto reli dreislo entendido, y haréis el uso conveniente.=A D. Luis Ma gioso y al dia en que se celebraba. En seguida su comandante y el alcalde mayor del valle dirigieron cada cual en particular unaría Salazar. ’ enérgica proclama á los voluntarios Realistas, exhortándolos á Por la Secretaría de Estado y del Despacho de Marina…</t>
  </si>
  <si>
    <t>Ma, Príncipe</t>
  </si>
  <si>
    <t>Príncipe Ma</t>
  </si>
  <si>
    <t>…aduado Infantes sus hijos; la Serma. Sra. Princesa de Eeira, y su hijo el teniente coronel mayor D. Mateo Ramírez, cotonel'efectivo de Sermo. Sr. Infante D. Sebastian, y el Sermo. Sr. Príncipe Ma infantería. j ..." ... ximiliano. de Sajonia y la Sernla. Sra. Princesa Amalia, su hija, Húsares de Fernando, irji. Sargento primero distinguido Don ce dignó pasar á visitar la Real fábrica de papeles pintados, pro Juan Antonio Larrina, alférez efectivo del m…</t>
  </si>
  <si>
    <t>Mac-Bean</t>
  </si>
  <si>
    <t>…pantanos hacían sú frente de su viage. casi inaccesible, y las alturas estaban atrincheradas. Por la tarde — Se asegura que S. S. ha dirigido una reclamación muy enér las atacó el general Mac-Bean; pero sin suceso, á causa de la gica al Gobierno de los Países-Bajos , acerca de las disposiciones gran dificultad que se presentaba para asaltarlas, y la* muchas que acaba de tomar sobre la instrucción pública. piedras que el enemigo' arrojaba desde lo alto.…</t>
  </si>
  <si>
    <t>Macado, Melchor de</t>
  </si>
  <si>
    <t>Melchor de Macado</t>
  </si>
  <si>
    <t>…z y D. Jósef Pci.° Cada viuda, huérfano ó huérfanos que esten en goce de llicer. sus viudedades en esta corte, presentarán dos carpetas, expresan 10. D. Pedro González de Mendoza, D. Melchor de Macado sus nombres, el de sus maridos ó padres,'y la oficina ó renta naz, Fr. Francisco Jiménez de Cisneros, Vasco Nuñez de Valdonde sirvieron, y pensión de viudedad que les esté asignada. boa , D. Jósef Carrillo de Albornoz y Hernando de Alarcon. i.° Acompañarán á…</t>
  </si>
  <si>
    <t>Macan</t>
  </si>
  <si>
    <t>…cipaCAMARA DE ioS lORES.__.5W/0tt del dia ?. yós de orden deS.'E. y por'medio de los coroneles Ndl y SteEl conde de Liverpool pide se haga la tercera lectura del bilí venson y el capitán Macan, que rindiesen las armas, á lo que se oontra las asociaciones ilegales de Irlanda. negaron de nuevo, y entonces se les dispararon dos cañonazos Lord Ellemborough no quiere tomar la defensa directa de la para darles la señal de ataqué, continuando en seguida e…</t>
  </si>
  <si>
    <t>Maccullooh</t>
  </si>
  <si>
    <t>…esta capital algunos dias después. pos varias personas han hecho vino, que lo han v.ndido como si A las siete de esta tarde se dará sepultura con toda solemni fuera extrangero. El doctor Maccullooh afirma que se puede ha dad al Príncipe Rutío, embajador napolitano/ que tantos servi cer vino en todas, partes y en'todasMas estaciones, puesto que el cios ha hecho á la augusta casa de los Barbones. Ha dejado por agraz y atinjas hojas de la vid contienen,tod…</t>
  </si>
  <si>
    <t>Macdoñald</t>
  </si>
  <si>
    <t>…ron sus páginas parte del cargamento. • los- periódicos ingleses: entre los pasageros que han perecido se Parece que los desastrosos efectos de los últimos huracanes 'se cita, al. lord Macdoñald, Mr. Downie d’Appin,Mr. Grant de han experimentado con. mucha mayor violencianén 'las costas Luggati, .el espitan Sutherlang y su esposa, quienes se habían «puestas que en Inglaterra, Por el paquebote Sptfirt, que ha lle desposado cinco días antes, MM. Mac-Al…</t>
  </si>
  <si>
    <t>Maceira, Antonio</t>
  </si>
  <si>
    <t>Antonio Maceira</t>
  </si>
  <si>
    <t>…y AA. á las oficinas del es dor Archondo, grado de teniente coronel de infantería: tenien tampado, donde se dignaron ver estampar tina carta de las cos tes D. Francisco González, D. Antonio Maceira y D. Pedro tas de Californias y mar de Cortés, próxima á publicarse; mani Aguirre, grado de capitán de idem: subtenientes D. Alejo Gar festándose muy satisfechos de los trabajos de un establecimiento cía , D. Juan de Dios Silva yD. Francisco de Santa Flores, gra que dan…</t>
  </si>
  <si>
    <t>Machean</t>
  </si>
  <si>
    <t>…l 12 de Junio. Entre los documentos oficia les que contienen, hay varias copias y extractos de los partes Todos tienen ya rioticia del decreto de S. M. el Rey de los del brigadier general Machean y el comodoro Hayes, con los Países-Bajos, sobre la formación de un colegio filosófico, jr que pormenores de las operaciones de mar y tierra, sobre la ocupa aquel se expidió á petición de algunos prelados del clero: entre es ción de la isla y ciudad de Ramrec…</t>
  </si>
  <si>
    <t>Machón, Manuel</t>
  </si>
  <si>
    <t>Manuel Machón</t>
  </si>
  <si>
    <t>…a villa de Labraza, en la Ignorándose el paradero de Doña María Victoria. Carmona, provincia de Alava, por indicios de haber proferido expresiones viuda del intendente de ejército D. Manuel Machón, seda cita subversivas y alarmantes contra el legítimo Gobierno de S. M., y emplaza por este periódico para que en el término de 15 dias fue absuelto y puesto en libertad en 28 de Diciembre, mediante acuda al juzgado de esta capitanía general de Castilla la N…</t>
  </si>
  <si>
    <t>Macrosanis</t>
  </si>
  <si>
    <t>…tigo sea una lección nunció el 10 de Mayo último en la Cámara de los Diputados. saludable. ,,Ademas, señores, ¡será preciso recomendar á vuestra soli ,,E1 1 2 de Abril, dicen , el general Macrosanis con unos roo citud y diligencia los edificios consagrados á la religión! ¡En qué hombres hizo una salida, y se arrojó con espada en mano sobre estado se hallan la mayor parte de las iglesias rurales! ¡Cuál es el el centro de los enemigos, matándoles mas de 50…</t>
  </si>
  <si>
    <t>Madariaga, Migupl</t>
  </si>
  <si>
    <t>Migupl Madariaga</t>
  </si>
  <si>
    <t>…ejército, varios de los llamados generales insur de la Sta, iglesia metropolitana de Sevilla, vacante por muerte gentes, bagages, víveres, municiones y trenes de artillería, ha de D. Migupl Madariaga, á D. Fernando María Román y Re biendo logradesescaparse en huida aquel rebelde, al que iban en yes; y para una canongía de la iglesia colegial del Salvador de la su alcance para concluir de una vez la campaña, y cuyos deta misma ciudad de Sevilla, por fallec…</t>
  </si>
  <si>
    <t>Madrid, Fran</t>
  </si>
  <si>
    <t>Fran Madrid</t>
  </si>
  <si>
    <t>…sin otra cosa mande V. al que lo estima y B. S. M. J. J. M.” Ldpez, dependiente del resguardo de esta capital; D. Alejandró Berengillo, aforador cesante de puertas de la propia, y D. Fran Madrid a/ dt Abril. cisco Moralejo, fiel registrador de Sisas de la puerta de la Vega SS. MM. y AA. siguen en el Real sitio de Aranjuez sin la por esta villa, se presentarán por sí ó por medio de apoderados menor novedad en su importante salud. en el término de 20 d…</t>
  </si>
  <si>
    <t>Madrid, Intendente de</t>
  </si>
  <si>
    <t>Intendente de Madrid</t>
  </si>
  <si>
    <t>…a Regencia de Urgel fue acla timo remate se ha señalado el dia i.° de Diciembre próximo á mado por uno de sus individuos. La acción de Benabarre liber las doce en la audiencia del Sr. Intendente de Madrid,-situada tó la frontera de Cataluña de la invasión de la columna del san en la plazuela del Cordon, casa nombrada de Alfaro, cuarto guinario coronel Tabucnca en Setiembre de 1822, y en otros principal, donde se manifestarán las condiciones. varios encuentros,…</t>
  </si>
  <si>
    <t>Madrid, Juan de</t>
  </si>
  <si>
    <t>Juan de Madrid</t>
  </si>
  <si>
    <t>…nferir el gobierno mi* del Real Hospicio, de diez fanegas.=Otra lindando »on la mis litar y político de Talárni, en Cataluña, que resulta vacante, al ma, al saliente.con tierra de D. Juan de Madrid,, de siete facbronél de infantería D. Josef Camarlot. nega$.=Otra que linda á la sierra con otra de D. Juan de Ma drid, y al saliente con el mismo, de 14 fanegas.=:Olr» donde se REALES LOTERIAS. llama el Arroyo Aguas de Vallecas, linda con D. Bernardo Es En l…</t>
  </si>
  <si>
    <t>…lado que dirige la,, Joaquín Pinilla, vecino de Vicálbaro.=Otra, lindando con la. instrucción pública, y que ha sabido fortalecer tan bien la ju- . misma al saliente con tierra de D. Juan de Madrid, de siete fa rentud contra las ilusiones del siglo; mirará sin duda esta idea . negas, la disfruta Josef Sevillano, vecino de Vicálbaro.czOtra, como digna de toda su solicitud, y hará este nuevo servicio á la que linda á la sierra con otra de D. Juan de Madri…</t>
  </si>
  <si>
    <t>Madrid, Ma</t>
  </si>
  <si>
    <t>Ma Madrid</t>
  </si>
  <si>
    <t>…El Rsy , á consulta de la Cámara, se ha servido nombrar pa tos piadosos : favor que espera de la innata clemencia de V. M. ra una plaza de oidor de la chancillería de Valladolid á D. Ma Madrid 13 de Enero de 1825.=:Señor: A L. R. P. de V. M.= nuel Antonio Gómez, alcalde del crimen de la misma ; y para Manuel Uriz. otra de alcalde del crimen de la de Granada á D. Francisco bua- Igual solicitud ha dirigido al Rey nuestro Señor D. Francis rez Valdés:…</t>
  </si>
  <si>
    <t>Madroño, Santiago González</t>
  </si>
  <si>
    <t>Santiago González Madroño</t>
  </si>
  <si>
    <t>…e Arcos de Canasi entre la Havana y.Matanzas habia mandado apostar una lancha cañonera al cargo del alférez de Se han recibido cartas de la isla de Cuba basta el 14 de Abril Navio D. Santiago González Madroño, para proteger aquel fon último, que avisan la feliz llegada al puerto.de la Havana de la. deadero y los almacenes en que tenian depositados.sus frutos, ha expedición que salió de Canarias el 7 de Febrero para reforzar biéndose ofrecido los mismos hacendados…</t>
  </si>
  <si>
    <t>Magée</t>
  </si>
  <si>
    <t>…adoptarse en Inglaterra. propone, y á que se podría responder con un discurso tan largo Deseaba sin embargo que ningún negocio se precipitase; que se como una de las rapsodias del doctor Magée; mas ahora nos con examinase la cuestión á fondo y que no se diese ninguna deci tentaremos con indicar las disposiciones siguientes: habrá una sión sin haber oido antes la opinión de aquellas personas que por nueva asociación católica: continuará el repartimi…</t>
  </si>
  <si>
    <t>Magia</t>
  </si>
  <si>
    <t>…nte, acompañado Del mismo modo se ha servido S. M. nombrar para una del Excmo. Sr. Capitán general D. Juan Caro y de otros varios plaza de oidor de la Real audiencia de Cataluña a D. Magia generales españoles y franceses , á los cuarteles donde la tropa ma Ferrer: para otra plaza de oidor de la de Aragón á D. Anto nifestaba en sus alegres comidas el placer que rebosaba en las al nio Cortés y Zabalza, alcalde del crimen mas antiguo de ¡a mas de…</t>
  </si>
  <si>
    <t>Mailing</t>
  </si>
  <si>
    <t>24* llao, y su comandante el capitán Mailing, habiendo ofrecido han hecho prisionero al sobrino del Rey de los Ashantées, y lo facilitar cuanto fuese necesario para esta negociación, envió una han conducido á aquella ciudad. nota al gobernador del Callao, poniendo á su disposición el na — El Argos de Bu…</t>
  </si>
  <si>
    <t>Mainas, Obispo de</t>
  </si>
  <si>
    <t>Obispo de Mainas</t>
  </si>
  <si>
    <t>…rs. al Hospital general. llo» de voluntarios Realistas de esta corte en la iglesia de nues D. Josef de Lara, para idem, ha pagado en 10 de Febrero tra Señora de Atocha. Ofició el Sr. Obispo de Mainas, y asistie de ,18 2 5 a3 rs. á la Caja de Amortización y 1500 al fondo de ron á esta augusta ceremonia el Excmo. ayuntamiento, el capi establecimientos piadosos en 17 dei mismo, por ser la concesión, tán general con otros varios generales, oficiales de la Gua…</t>
  </si>
  <si>
    <t>Maiz, Josef Francisco</t>
  </si>
  <si>
    <t>Josef Francisco Maiz</t>
  </si>
  <si>
    <t>…del 20 al 30 del to al entrar y salir del baño. próximo mes de Agosto el bergantín francés Anacreon, de pro la localidad del pueblo de Alceda y sus inmediatos es la mas piedad de D. Josef Francisco Maiz, de aquel comercio, de llana y deliciosa por la frondosidad de su arboleda: lo atraviesa pone de 280 toneladas, de sobresaliente andar, y recientemente por medio la carretera real de Rioja y Burgos: su temperamen construido. Tiene las mejores comodidades en s…</t>
  </si>
  <si>
    <t>Malatesta, Nicolás</t>
  </si>
  <si>
    <t>Nicolás Malatesta</t>
  </si>
  <si>
    <t>…retractaría á tí CHa-ncillería de Valladolid: para la vara de alcalde mayor de 1» misma si atacase los principios de la propiedad; porque lo mis vtila de Agramunt, en Cataluña, á D. Nicolás Malatesta: para mo es legitimidad que propiedad. El instituto de la Saota-Alian- bi dé1 la'villa de Monovar, á D. Josef Pascual de Luis y Mira; za no es mas que la aplicación del principio conservador de la y para la de la villa de Catarroja , á D. Vicente Sarrió y Gan…</t>
  </si>
  <si>
    <t>Malborough</t>
  </si>
  <si>
    <t>…stros sentimientos de respeto y admiración. Sire, signia de la orden de la Jarretera guarnecida de brillantes que nosotros hemos tenido ocasión de apreciar las virtudes de vues el duque Malborough recibió de la Reina Ana. tra augusta familia. _Segun los periódicos irlandeses parece que en la última re „Mientras vivisteis con nosotros hemos visto y venerado unión de los católicos se acordó el nombramiento por escrutinio vuestra bondad y afabilidad. En a…</t>
  </si>
  <si>
    <t>Maldonado, Justo Pastor</t>
  </si>
  <si>
    <t>Justo Pastor Maldonado</t>
  </si>
  <si>
    <t>…ontra BoJivar, llevando ademas cuatro Domínguez; y para otra plaza de cabo del resguardo de la mis escuadrones de caballería de la -división de Oís neta que envió es- ma capital á D. Justo Pastor Maldonado; todos los cuales ser te, y en efecto partieron á incorporarse con Vakiés ei 7 de Se vían respectivamente en calidad de interinos dichos destinos en tiembre. virtud de nombramiento del expresado Virey. También se ha En carta de Buenos-Aires de 26 de Noviembre…</t>
  </si>
  <si>
    <t>Malero, Mariana</t>
  </si>
  <si>
    <t>Mariana Malero</t>
  </si>
  <si>
    <t>…ejor acogida que las demas. bierno constitucional, como viuda del capitán que fue del regi ,,Según lo que me han informado , añade, con relación á 1ó , miento provincial de Toledo D. Mariana Malero, y demas que que aqui se pide, y conforme con lo que personaimsnte he ob se hallan en su caso, cortinúen en el goce de sus respectivas servado, puedo confiar en que la misma cuestión general, esta pensiones. De Real orden &amp;c. Madrid to de Marzo de 1025.= inte…</t>
  </si>
  <si>
    <t>Mallorca, Antonio</t>
  </si>
  <si>
    <t>Antonio Mallorca</t>
  </si>
  <si>
    <t>…ante dicho Sr. juez y escribanía'de Gonzalo, que se admitirán de las referidas Realas minas son libres de todos derechós en la siendo arregladas. navegación y puerto de su arribo. D. Antonio Mallorca y Doña María Francisca de Zuazo, su También se advierte que los pagos han de ser dé cuenta de las muger, estuvieron en esta corte, y el primero empleado de ofi mismas en esta corte, Sevilla ó Segovia en términos convencio cial en la Real aduana hasta el año de 1808 , en que con nales, otorg…</t>
  </si>
  <si>
    <t>Malo, Ignacio García</t>
  </si>
  <si>
    <t>Ignacio García Malo</t>
  </si>
  <si>
    <t>…Berzosa rrOtra de cuatro fane bre las máximas de la sabiduría : escrita en francés por Mr. Blangas en los Espártales; linda con tierra del vínculo de Orche.= chard, traducida por D. Ignacio García Malo: corregida en ter Otra de cuatro fanegas en Ja senda del Rus, que linda con ella cera edición. Cuatro tomos en 8.° á 48 rs. en pasta. El objeto y viñas de D. Casimiro Verda.=Otra de fanega y media, dentro de esta obra es la reforma de las costumbres, la defen…</t>
  </si>
  <si>
    <t>Manby</t>
  </si>
  <si>
    <t>…hacen al Ca- de su valiente comitiva. Ya está en camino para Europa la crv&gt;* pitati-bajá , los preparativos de la nueva expedición se hacen con de S. Luis, y debe ser remitida al almirante Manby, tanta;lentitudque sin duda no partirá hasta el i.° de Octubre. Estado de los socorros militares enviados á los griegos fox la re— _Se han recibido pormenores circunstanciados de un descubri dedad de París. miento muy curioso que acaba de hacerse en- el centr…</t>
  </si>
  <si>
    <t>Mango, Vicente</t>
  </si>
  <si>
    <t>Vicente Mango</t>
  </si>
  <si>
    <t>…querían admitir otro párroco que el raschado, nombre que dan D. Casimiro Carmona, D.'Felipe Sánchez, D. Francisco Paula al hábito franciscano. Martínez, p. Juan de Dios Coeceda , D. Vicente Mango," Don Lo mismo en la dilatada del Potosí, Tejas, Sonora, asi co Agustín Sánchez y D. Vicente Pastor, grado de teniente coron el mo por las Californias en otro tiempo los jesuítas, y después los de infantería: tenientes. D. Pedro Moreno, D. Pedro Pat¿o Esdomin…</t>
  </si>
  <si>
    <t>Manrique, Manuel</t>
  </si>
  <si>
    <t>Manuel Manrique</t>
  </si>
  <si>
    <t>…ue merecían estos cuando los exBatallón de Cazadores. Capitanes D. Jaime Mercader, Don trangeros los copiaban con tanta exactitud para el uso de sus na Pedro Antonio de la Puente, D. Manuel Manrique y D. Salva vegaciones. Bajaron luego SS. MM. y AA. á las oficinas del es dor Archondo, grado de teniente coronel de infantería: tenien tampado, donde se dignaron ver estampar tina carta de las cos tes D. Francisco González, D. Antonio Maceira y D. Pedro tas de Californi…</t>
  </si>
  <si>
    <t>…ninguna victoria; antes al contrario, D. Diego Pacheco, grado de coronel de infantería: capitán gra quedaron frustradas todas sus esperanzas, cuando la muerte de duado de teniente coronel D. Manuel Manrique, comandante de Luis xvm hizo que pasase el cetro de Francia á manos de su le inlantería: teniente D. Manuel Carrillo, grado de espitan: sub gítimo sucesor, sin la mas mínima alteración en la marcha polí teniente D. Vicente Fernandez , grado de teniente de inf…</t>
  </si>
  <si>
    <t>Mansfield</t>
  </si>
  <si>
    <t>…ción británica. Se añade en conse busca de una joven con quien quería casarse, que vivía también cuencia que cuando se presente el bilí en la Cámara alta, votará en el palacio del conde Mansfield. -el noble conde en su favor. __ Los fondos han bajado de algunos dias á esta parte por las _La compañía acaba de perder el i.° de Marzo en la bahía de noticias alarmantes que'han corrido en la bolsa acerca del estado -Vizcaya una de sus naves llamada el Kent…</t>
  </si>
  <si>
    <t>Manuel</t>
  </si>
  <si>
    <t>…general de ella D. Antonio Pilón, por el rez efectivo dei mismo cuerpo. brigadier D.Diego Butrón, y por el director del mismo estableci Escuadrón Dragones de Arequipa. Comandante D. Manuel miento y consejero de Guerra jubilado D. Martin Fernandez de Horna, teniente coronel mayor de brisares de Fernando vn: capi Navarrete,y su oficial de detall el capitán de fragata D. Alonso tán D. Ramón Cabezas, grado de teniente coronel de caballería: de la R…</t>
  </si>
  <si>
    <t>…mprenta r Manteca y D. Pascual Molina, grado de capitán de ídem: alfé Calcografía. Recibidos SS. MM. y AA. á la puerta de la casa por reces D. Fernando Sánchez, D. Antonio Lucero, D. Manuel el superintendente de ella el Excmo. Sr. D. Francisco de Zea Mosquera, D. Alejandro Zambrana y D. Fausto Guzman, gra Bermudez, primer secretario del Despacho Universal, asociado do de teniente de idem. de los gefes principales de Ja misma, fueron conducidos s…</t>
  </si>
  <si>
    <t>…e alcalde del crimen de la chancillería deValladolid á D. Juan Or tiembre de 1821, por el cual mandaban que todo español euro tega : para la fiscalía de la audiencia de Asturias á D. Manuel peo se presentase, so pena de ia vida, en el convento de ia Mer Antonio Cortina; y para el corregimiento político de Murcia á ced luego que oyesen tres cañonazos. Verificóse en efecto la D. Domingo Díaz Perez. fatal señal anunciada, y unos lO españoles, disti…</t>
  </si>
  <si>
    <t>…e Diciembre de 1824; cuya determinación fue bienes de que se compone el patronato Real de legos que fundó aprobada por el Exorno. Sr. capitán general, mandándose asi el presbítero D. Manuel de la Lana, se ha mandado emplazar á mismo se publicase en la orden general de la plaza. Joaquin Rodríguez y á Josefa Yancares, á fin de que dentro da Juan Fernandez, natural y vecino de estai ciudad*, edad 29 30 días, contados desde hoy, acudan á dicha subde…</t>
  </si>
  <si>
    <t>…em, pagó en 8 de damentos del sosten de nuestros juramentos. Imprímanse, espa Marzo de i8j6 3$ rs. ai Hospital genera!. ñoles, en nuestros corazones, y que el amable Fernando, que D. Manuel deSélIerl, para idem, pagó en 10 de Setlembr* tantas pruebas da á sus pueblos de su amor, nos vea reunidos de 1816 33 rs al Hospital general. lodos en rededor del Trono, convenciéndonos de que la verda D. Pedro González de Canales, para idem, pagó en 20 ¿c de…</t>
  </si>
  <si>
    <t>…familia que exis cibidos que pasado sin haberlo hecho les parará el perjuicio que tía en España. Los tres últimos descendientes de esta rama, que haya lugar. fueron usufructuarios D. Manuel, D. Antonio María y D. Josef Por el juzgado del alcalde ordinario de la villa de Algete se María Desvalls y d’Ardena, eran todos sobrinos del testador, y cita y emplaza á Pantaleon Noel y Pedro Laviala, lonjistas fran se hallaban establecidos en Barcelona. De…</t>
  </si>
  <si>
    <t>…idem: pagó en 4 de Febrero de i3r7 estaban expeditas: los griegos no tienen ningún buque en estas 3© rs. al hospital. aguas; sin embargo van haciendo de tanto en tanto algunos des D. Manuel de la Morena para Ia„Flor de Lis: exento por re embarcos parciales en las costas del Asia menor. solución de S. M. de 20 del mes próximo pasado en atención í .__E1 Constitucional del 24 cpntiene la traducción del discurso sus singulares méritos y servicios. d…</t>
  </si>
  <si>
    <t>…ya impresos, que el últi Santander................... Sres. Vial, hijos-y compañía.*: mo solamente se entregará á ios que hayan adelantado el impor Santiago...................... D. Manuel de la Riva Moreno. te de la suscripción. Pero los que no lo hayan hecho , habrán da Segocia........................ Enlalntendencia. acudir después por él y los otros que les falten, al precio de ven Sevilla.......................... D. Francisco Fuertes. ta…</t>
  </si>
  <si>
    <t>…ocedente de los de Quüca, pos y Obispos de Francia. Malvinas, islas de Trinidad y bahía de S. Salvador el bergantín de guerra español Pezutla, su comandante el teniente de fragata D. Manuel deQuesad.i, en cinco meses de navegación del pri (t) El acre ingles excede á la fanega castellana en un dozavo; es decir, que ii acres equivalen á 13 lanegas próximamente. mer puerto, y en jo días dd último. Conduce pbegos para el</t>
  </si>
  <si>
    <t>…y Antonio nueve de su mañana en la posada de S. S., calle de Relatores. Vila, acompañados en esta causa, sufra el primero ia pena de _Los que se crean con derecho á los bienes del Sr. D. Manuel dos años de presidio en el correccional de esta corte, y al i.° y Antonio Nario, ministro jubilado del supremo consejo de 1» g.° se les ponga en libertad, sirviéndoles de castigo la prisión su Guerra, que falleció en la villa de Campo Real el dia 3 de Agos fr…</t>
  </si>
  <si>
    <t>…ión de Europa para Airtérica es de y emplaza pot término de 30 días, contados desde hoy, á los Alemania y de Inglaterra, cuyos individuos son protestantes^ herederos ó albaceas de D. Manuel. Alva rez, para que aleguen lo Mr. Humboldt ha hecho también el slgüiente cálculo. que convenga á su derecho en los autos que se siguen por parte Blancos.. 13.1620000 equivale á 38 por 100. de D- Agustín Lagrave sobre pagó de cierta cantidad de mrs.; Indios..…</t>
  </si>
  <si>
    <t>…qué da muchas esperanzas deriqueza. . ¡ . Pdñiftinta.......... 'D. Francisco Rivet. -c-i---,,-Las de.Consjaotiña ,y Cazada se trabajan por- otra jsqmpa? ■Santiago............V...' D. Manuel de la Riva Moreno. 4n»¡de ioglesesi su director, que estay o en:Reaiun de minas , en SrJll-a....................... ;D. Francisco Fuertes. -Man*ya.-España, ha conseguido encontrar las vetas de plata, y Válrticia...........‘.Di Henrique de ¡Oshea y compañía. s…</t>
  </si>
  <si>
    <t>Manuel, Joaquín</t>
  </si>
  <si>
    <t>Joaquín Manuel</t>
  </si>
  <si>
    <t>…arios de tio preeminente en la sala contaduría de dicha casa, habiendo los católicos á profundas reflexione», si es que la intolerancia y encargado su ejecución muy de ante mano á D. Joaquín Manuel el fanatismo sean capaces de rctkxionar. (JJJbtoile.') Fernandez, capitán de infantería, usando de licencia indefinida _Se acaba de hacer un descubrimiento importante para nuestra en esta plaza, profesor acred tado, discípulo de esta escuela de historia y la…</t>
  </si>
  <si>
    <t>Manuel, Juan</t>
  </si>
  <si>
    <t>Juan Manuel</t>
  </si>
  <si>
    <t>…mitirá A bordo toda clase de encargos, como dinero, redondo de prueba desde Cádiz á Gibraltar, bajo el mando de alhajas y efectos de lícito comercio , embarcándolos con las cor su capitán D. Juan Manuel de la Mata, y seguidamente otro respondientes guias ó documentos, pagando por el flete de ellos. asimismo redondo;desde Cádiz á Barcelona, tocando por escala En la corbeta hay 48 camas para los pasageros en esta dis en los puertos de ¿Jibraltar, Málaga, Alica…</t>
  </si>
  <si>
    <t>…............ Sevilla. ce manifestará el pliego de condiciones igualmente aprobado por S. M. AVISOS. La corbeta de vapor, Rema Amalia, de la Real compañía Sel Guadalquivir, espitan D. Juan Manuel de la Mata, hará ANUNCIOS. hasta que verifique su traslación á la Andalucía por Setiembre próximo los siguientes viages. Continúa ti catálogo dt las obras venales de la Jmrrtnta Real. Dia y hora dt la salida Je cada fuerte. Instrucción general de Rentas Reale…</t>
  </si>
  <si>
    <t>Manuel, Simona de Calzada y</t>
  </si>
  <si>
    <t>Simona de Calzada y Manuel</t>
  </si>
  <si>
    <t>…madre patria por los efec fres fanegas en el pago de las monjas, que linda tierra de Doña tos de la ominosa constitución. Un cuadernito, donde se trata Teresa del Rio , majuelo de Doña Simona de Calzada y Manuel en versos endecasílabos de los sucesos mas notables de la revo Oñoro.^rij'na casa en la calle mayor de esta ciudad, que linda lución pasada, de sus principios erróneos y desorganizadores y de á poniente D. Josef Calderón, á orienre D. Félix Pérez de la los ma…</t>
  </si>
  <si>
    <t>Manuela</t>
  </si>
  <si>
    <t>…n dos, á 52 rs. en pasta. Doña María Antonia de Paz Sotomayor, como madre, tu- Sermones del mismo, tres tomos en 4.a, á 36 rs. en pasta. Vén tora y curadora de sus hijos D. Pedro, Doña Manuela, Doña dese (á cuenta del hospital de Huérfanos de Castellón de la Pla Rosa Velasco y D. Francisco Gutiérrez Ordoñez, interesados na, fundado por el autor) en Madrid en la librería de la viuda con otros en el censo núm. 7, impuesto en cabeza de García de Quiro…</t>
  </si>
  <si>
    <t>Manuselli</t>
  </si>
  <si>
    <t>…ne y Roberto Wiison han merecido los ho acampados en la playa cerca de las murallas. Pero lejos de des nores reservados á los comandantes patriotas. Veremos si los concertarse, el caballero Manuselli mandó avanzar á fuerza de re amigos del noble lord continúan diciendo que la verdadera glo mo: y sostenido por las chalupas de la división inmediatase ria consiste en la abnegación de su clase, de sus títulos y de su¡ vió en cosa de cinco á seis.minutos, á pe…</t>
  </si>
  <si>
    <t>ManuseUi</t>
  </si>
  <si>
    <t>…las rapiñas cometidas en virtud de lo» Srido pérdida de más consideración. decretos de Bonaparte fechos en Berlín y Milán. El valor de lo» ,,Después de.haber cumplido su misión el caballero ManuseUi bienes confiscados y tonudos sube á 30 millones de duros; y el tan gloriosamente, mandó hacer señal de retirada. Esta maniobra, autor de este ridículo escrito concluyó diciendo: ,,La Francia se en medio de un fuego cruzado del enemigo, era en extremo pcli- .h…</t>
  </si>
  <si>
    <t>Mar</t>
  </si>
  <si>
    <t>…solo Dios Izquierdo: Guardias marinas D. Josef de Acha, D. Nicolás sabe cuanto aprovechó á sus antiguos hermanos en este ministe Henrüe, D. Francisco Armero, D. Ramón Bustillos , D. Mar rio de paz!.... Habiéndose concluido el tiempo del disfraz, el cos Chicarro , D. Severlno Godali, D. Mariano Goday, D. Ba ex-juez de paz volvió á tomar sus vestidos clericales para ocu silio Sanroman , D. Josef María Ulloa: Secundo piloto D. Juan par un desti…</t>
  </si>
  <si>
    <t>Mar, Antonio</t>
  </si>
  <si>
    <t>Antonio Mar</t>
  </si>
  <si>
    <t>…vende en esta Estando mandada recoger á virtud de orden superior una edi corte calle del Carmen, núm. 5, platería de D. Francisco Fer ción hecha el año, de 1821 en la imprenta de D. Antonio Mar tínez , de esta corte, de la obra titulada el Amigo de los Niños, nandez, á 8 reales la onza, y á 124 rs. la libra, y al mismo pre cio en aquella ciudad en la casa fábrica, y en la de Miró, ca por ser propiedad de la Imprenta Real, se anuncia hallarse da lle…</t>
  </si>
  <si>
    <t>Marañon, Jwm</t>
  </si>
  <si>
    <t>Jwm Marañon</t>
  </si>
  <si>
    <t>…sentenciado á que pagtiejá, mul ta de ao ducados, é igual cantidad cada uno,.«fe los testigosNicolas Orizuela y Femando Rasíncs; ,2$ el alcalde mavprdel* ANUNCIOS.i villa de Pomar D. Jwm Marañon , y 30 el escribano de lá mis’ sna Bernabé Revilla; debiendo aplicarse estas cantidadef, al equi po de los voluntarios Realistas del Valle de Mc'q¿:, aprobada ~Gmtinúti el catálogo de lat obratvtnales deja Imprenta Real.. en 23 de Noviembre. - tr. £rohzalez.…</t>
  </si>
  <si>
    <t>Marcaida, Francisco de</t>
  </si>
  <si>
    <t>Francisco de Marcaida</t>
  </si>
  <si>
    <t>…de la misitiai tasada en ¿79500 rs. vn.: un heredamiento Los billetes de embarque se despachan en Bilbao, casa de de tierra blanca,.viñas, olivares;y yermos, contiguo á la citada D. Francisco de Marcaida: en Santander casa de D. Miguel de casa en el propio »¡(ip de Garrapinillos en 1069240 rs. vn.:un Salas y Gutiérrez: en San Sebastian casa de Serres hermanos, y olivar en Miralbueno de 17 cahíces de tierra con 1 íSj-oliv-, Laflüte: en Bayona casa de D. Pedro…</t>
  </si>
  <si>
    <t>Marcellus</t>
  </si>
  <si>
    <t>…o sobre certificaciones de empréstito. te, esperando que un sueldo fijo á su favor ocupará el lugar del que hoy se llama salario. No olvidéis, señores, que por esa pa Discurso del conde Marcellus sobre el capítulo del presupuesto re labra dió principio la revolución á la ruina del trono y del altar. lativo al Ministerio de Negocios eclesiásticos. ,, ¡Y estas piadosas escuelas, destinadas á reparar las pérdidas, Señores: y á perpetuar los beneficios de…</t>
  </si>
  <si>
    <t>Marco, Antonio</t>
  </si>
  <si>
    <t>Antonio Marco</t>
  </si>
  <si>
    <t>…brigada de caballerías de carga: dos compañías da y D. Juan López, grado'de subteniente dé ídem. zapadores , y un destacamento de gendarmas Reales. Batallón de Arequipa. Capitadés D. Antonio Marco y Don Esta .división, que-debe dar un barallon á Cardona y 200 Josef Alcántara, gradode tenieftíc córonél de infantería: tenien- hombres á Hostalrich, está mandada po» el teniente general viz tesTF.1 Antonio Divida'y D-'Diego Dorado, grado de capitán conde Reizet. de id…</t>
  </si>
  <si>
    <t>Marcos, Ignacio</t>
  </si>
  <si>
    <t>Ignacio Marcos</t>
  </si>
  <si>
    <t>…atisfacción por Guado, á pedimento de los comisionados de la sociedad estable ver el buen estado de los caminos que la dirección del ramo ha cida en S. Felipe el Real, nombrada de D. Ignacio Marcos de bia mejorado considerablemente, en cumplimiento de las órde Arroyo, en 6 de Diciembre del año pasado de 1822, para la ad nes de S. M., expedidas comél doble objeto de proporcionar toda quisición de sustitutos para reemplazó del ejército revoluciona la como…</t>
  </si>
  <si>
    <t>Marcos, Josef Martínez</t>
  </si>
  <si>
    <t>Josef Martínez Marcos</t>
  </si>
  <si>
    <t>…el cumplimiento de alguna disposición de la moria sobre la labor nombrada Cementación, por el empleado fa Dirección general de Rentas el que las minas carezcan délos fon cultativo D. Josef Martínez Marcos para extender y perfeccio dos suficientes en las épocas críticas de sus indispensables gastos, nar sus resultados, y aprobadas ya eii Real orden de 26 de Ju ó la necesidad de interrumpirse las labores, pues que la experien nio último, todo con sujeción á las…</t>
  </si>
  <si>
    <t>Margari</t>
  </si>
  <si>
    <t>…prenta Real. lomón , y las mas importantes al hombre para gobernarse sabia mente, y consideraciones sobre las mismas máximas: traducida» D. Diego Velazquez retratando á la Infanta Doña Margari por ei P. Fr. Tomas Crosset, recoleto franciscano, un tomo en ta , hija de Felipe iv, de 19 pulgadas y 9 líneas de alto, 16 y 8 8.° Se hallará en la imprenta de Dávila, y en la» librerías d* de ancho, pintada por Uibíno, y grabada por Audin, á 36 Sanz, Perez…</t>
  </si>
  <si>
    <t>Mari</t>
  </si>
  <si>
    <t>…Francés iglesia colegial de Calaf, diócesis de Vich, vacantes por renun que se crean con derecho á dos canongías laicales que.en la ciu cia de D. Josef Angles, y-fallecimiento de D. Mari¡aoo Susanna dad'de Borja Tundo. Doña Juana María Francés, á cuyo patro- . y D. Antonio PradelJ, á D. Isidro Sostres, D. Buenaventura nato pasivo y obtención de una deellas fueron llamados por di-, Cases y D. Juan Bertrana: para la canongía doctoral jle la igl…</t>
  </si>
  <si>
    <t>María</t>
  </si>
  <si>
    <t>…Antonia Ridaura 2 rs. idem. luta libertad, y sirviéndoles de castigo la prisión que han sufri Josefa Mas 4 rs. ídem. do; y apercibiéndoles en razón á su falta de moderación en las Doña María de los Dolores Castillo 2500 rs. anuales. canciones; pero sin que dicho apercibimiento trascienda á su María Catalina Carrera 2 rs. día ríos.- opinión política. Todas estas sentencias han sido aprobadas por Doña Josefa Martínez y Manuela Cadierno 4 rs. idem.…</t>
  </si>
  <si>
    <t>…Rosa de Ororvia y pagan los chicos, con la obligación de tener un pasante para los Teresa Pons y Vila 2 rs. idem. niños de leer: ademas se Ies da casa al maestro y al pasante, cu Doña María de la Paz López 4 rs. idem. ya asignación es por ahora é ínterin se aprueba el nuevo regla María Santos Galindo, Teresa ViiJanova y Llau rendo, Fran mento que se ha dirigido al Real y supremo Consejo. Los pre cisca González, Juliana Cebolludo y María Oliver 2…</t>
  </si>
  <si>
    <t>…o y baja Miguel Antonio Balde 3 ra. idem. espontáneamente á su centro. María Aparicio y Pedro Palanca 2 rs. diarios. . ,, Asi, luego que la providencia del Altísimo, que Velaba so Doña María de ios Dolores Vaklét 24 rs. idem. bre vosotros, enervó las fuerzas que os violentaban, corristeis á Doña Ana María de Jauregui 1800..rs. anuales. los brazos de la piedad, de la virlud y de la lealtad. Vuestros Doña Polonia Cruz 1880 rs. idem. primeros esfuer…</t>
  </si>
  <si>
    <t>…ta 400 rs. mensuales, ademas de la viu muchos parientes de la duquesa ,12 gentileshombres, cuatro se dedad que disfruta. cretarios , 12 maestresalas y un número correspondiente de Doña María de los Dolores Ortiz 2500 rs. anuales. criados. Rosa Marsal 2 rs. diarios. .«.Escriben de Rio-Janeiro el 9 de Enero lo que sigue: Saturnino Unciti 40 rs. mensuales. Las noticias satisfactorias dei Norte del Brasil han hecho ol Josefa Calabuig 2 rs. diarios. v…</t>
  </si>
  <si>
    <t>…e Quiroga, y en Barcelona en la de Plá, en donde se hallarán Vázquez. también la Retórica del V. Granada, á 15 rs. en pasta, y las Los herederos y descendientes por línea recta de Doña María obras de S. Paciano, á 25 Ídem, traducidas al castellano bajo la Vázquez, última poseedora del censo impuesto sobre las casas dirección de aquel sabia prelado. que se tomaron á García Vázquez, su padre, en cabeza de este. Idea ortodoxa de la divina institucim…</t>
  </si>
  <si>
    <t>…festantes pateas’diferenféT stieitír El Rey nuestro Señor y SS. AA. RR. las Sras. Infantas' de saltos ó grupos y equilibrtoi’de toda«pe¿ié,:;y J&gt;orúlttnv»&gt;ld' Doña "Rabel María y Doña María de la Asunción se embarca carro despedirá algunos peqüefib* fuegos artificiales. ron el domingo por la tarde, y salieron de este puerto para el' En la misma nocfié íe repélírá la tlúminacioftgenefal-éhébda Real Sitio de Pinheiro—Hoy •entre diez jl once de la…</t>
  </si>
  <si>
    <t>…se, que manda la fra lares demostraciones de regocijo de parte de todo el pueblo. La gata 'Prueba, con el gobernador del Callao Rodil, resolvieron i marquesa viuda deCampo Santo y Doña María de la Cueva de Bolívar á comunicar la orden á Guayaquil (á cuyo puerto se Ruiz Huidobro, que habían bordado la bandera coronela , diri habia dirigido á ¡reparar la fragata) para que fuese arrestado y gieron á los Voluntarios, al tiempo de ponerla en sus manos…</t>
  </si>
  <si>
    <t>…na fortaleza. Los que ocu artillería, cuya quilla se puso en el astillero el 16 de Noviembre paban empleos eclesiásticos ó civiles han sido depuestos. último. El Rey y SS. AA. RR. Doña María de la Asunción y Doña Ana de Jesús María se dignaron honrar este acto con su Francia. presencia , habiendo concurrido una inmensa multitud de espec Parts 2 lie Judo. tadores á celebrar este acto con las mas vivas aclamaciones. El Delfín llegó ayer á Puris á l…</t>
  </si>
  <si>
    <t>…del corriente celebró k academia Real de Ciencias se sión pública, la cual honró con su presencia nuestro Soberano, Pai ■is iy de Julio. quien acompañado de la Serma. Sra. Infanta Doña María de la Bolsa de ayer. Cinco por too 103 70.—Tra* por loo yóít. Asunción, y seguido de una gran comitiva llegó á cosa de Us 60__Empréstito Real-de-España &lt;j4|v siete dé la tarde á la sala de los actos públicos, donde se halla —El .^ríncipe de Esterhazy, embajad…</t>
  </si>
  <si>
    <t>…D. Miguel Ramos, D. Valeriano Ayer,, festividad del Apóstol Santiago, y dias de SS,¡AA. Villar y otros vecinos de la villa de Estepona, sobre fraude en Reales las Señoras Infantas Doña María .de la Asunción y Doña él cargamento de cueros qué conduela la falúa nombrada Santa María Francisca Benedicta, Princesa viuda del Brasil, enarbplaRosalía, de la matrícula de Algeciras, su patrón Francisco ron sus banderas el castillo y las naves de guerra fon…</t>
  </si>
  <si>
    <t>Maria</t>
  </si>
  <si>
    <t>…proce Se quedaron por enfermos D. Federico Vargas, el guardián de ntes del Brasil, las naves Prudente Josef de Egipto y ia Con- y cirujano D. Dionisio Baldonado: vino en su lugar D. Maria deiíi: la primera llegó desde el puerto de los Santos en 34 dias no Santamaría. con géneros del pais, y la segunda de Rio-Janeiro en Ó4 , con Idem 11. géneros también , y u pasageros; habiendo sacado sus pasapor Articulo del Correo Mercantil sobre las ocurren…</t>
  </si>
  <si>
    <t>María, Ana</t>
  </si>
  <si>
    <t>Ana María</t>
  </si>
  <si>
    <t>…el ca P. Miro Fr. Josef Vidal, religioso dominico. Es una disertación bildo de racioneros de aquella Santa Iglesia. dogmática, en que se explica radicalmente la naturaleza del es Doña Ana María, Doña Rita, Doña Rosa y Doña Josefa tado religioso, y se hace ver lo fundado que está en Jas divinas María Anguiano, como nietas de D. Josef Anguiano, en cabe escrituras y en la tradición de los santos Padres y Doctores do za de Luis de Zabalza. todos los sig…</t>
  </si>
  <si>
    <t>María, Ana de Jesús</t>
  </si>
  <si>
    <t>Ana de Jesús María</t>
  </si>
  <si>
    <t>…cho oro, y jamas pudo encontrárse tro Señor, acompañado de SS. A A. RR. las Infantas Doña Ma le: él escribe sus pasaportes, sus certificados, y todos los docu ría de la Asunción y Doña Ana de Jesús María recibió las mentos necesarios para su seguridad. cordiales felicitaciones por tan fausto motivo de un eran núme Este ¡adron tiene muchos dependientes en toda la costa del ro de personas distinguidas que concurrieron al palacio de Bem"Weser, donde son tan frec…</t>
  </si>
  <si>
    <t>María, Antonio</t>
  </si>
  <si>
    <t>Antonio María</t>
  </si>
  <si>
    <t>…exis cibidos que pasado sin haberlo hecho les parará el perjuicio que tía en España. Los tres últimos descendientes de esta rama, que haya lugar. fueron usufructuarios D. Manuel, D. Antonio María y D. Josef Por el juzgado del alcalde ordinario de la villa de Algete se María Desvalls y d’Ardena, eran todos sobrinos del testador, y cita y emplaza á Pantaleon Noel y Pedro Laviala, lonjistas fran se hallaban establecidos en Barcelona. Después de la muertedelos ceses aus…</t>
  </si>
  <si>
    <t>María, Cárlos</t>
  </si>
  <si>
    <t>Cárlos María</t>
  </si>
  <si>
    <t>…tó por su pie, y empezó á andar por el de satisfacción y de la mas completa alegría. cuarto: se va robusteciendo de dia en día; y todo Fcrney es tes ■ ¡Los mismos Sermos. Infantes D. Cárlos María y Doña Ma tigo de este acontecimiento. ría Francisca dieron también sus retratos y los de sus tres Hijos, colocados en un bello cuadro, á los augustos Príncipes de Sajo NOTICIAS DE ESPAÑA. nia, e igual agasajo hizo la Serma. Princesa de Beira, 4» su re trato y del de s…</t>
  </si>
  <si>
    <t>María, Carlos Luis</t>
  </si>
  <si>
    <t>Carlos Luis María</t>
  </si>
  <si>
    <t>…ba celebrando úna misa por ella, cuan su augusta Esposa Doña María.Francisca y de los Sermos. Infan do de repente,: después de habea-comulgado, se levanta',' se pone tes sus Hijos D. Carlos Luis María y D. Juan: Carlos, espresande rodillas et&gt; la cama, y dice que ya no siente ningún dolor. El do en el reverso el dia y año del nacimiento de SS. AAaposento estaba lleno de gentes, que se quedaron pasmadas al ver Después de la espléndida comida , á que concurrió toda la…</t>
  </si>
  <si>
    <t>María, Isabel</t>
  </si>
  <si>
    <t>Isabel María</t>
  </si>
  <si>
    <t>…unió el dia 24 en el palacio de las Tu- S. M. ha pasado al Real sitio dé Alfeite con S. A. R. la Ilerías en el cuarto del Dellin, su presidente, 'para tratar del mo Serma. Infanta Doña Isabel María, para ver si con la mudanza do de mejorar las cárceles. S. A. R. abrió la sesi.oñ| con el dis de aires experimenta'su augusta'Hija algún alivio en su quebran curso siguiente: " tada salud. • w„Seíiores: Después de los actos de clemencia que ha dispen —He aquí…</t>
  </si>
  <si>
    <t>…hacen tan descono Ayer, día de Sta. Isabel Reina de Portugal, y cumpleaños cido, que los paisanos dccian que era invisible. El genio de este de S. A. R. la Serenísima Sra. Infanta Doña Isabel María, en hombre es sutil en extremo; se dice que en la prisión se burla y arbolaron igualmente sus banderas el castillo de S. Jorae, Jai de mofa de sus jueces. Hallándose á bordo del navio en que iba al más fortalezas y las naves de guerra de este puerto. El Rev n…</t>
  </si>
  <si>
    <t>María, Isidro</t>
  </si>
  <si>
    <t>Isidro María</t>
  </si>
  <si>
    <t>…nto también El cónsul géneral ’de'S. M. en Génova ‘participa qúe e! 'Go en igual fecha por los mismos motivos. bierno sardo ha eximido á los buques es^sfiolés, qtifc étnbsrq liéis D. Isidro María de.-Abarca par» idetn: exento por resolu trigo en Jicho puerto para la Península i del pago dé Seis reales-de ción de igual fechar,.y en atención á sus méritp* y servicios.;, vellón i que antefs estabán sujetos; por cada quintai que expor - D. Tomas Lobo piar…</t>
  </si>
  <si>
    <t>María, Josef</t>
  </si>
  <si>
    <t>Josef María</t>
  </si>
  <si>
    <t>…e Reizet. de idem í’súbtenientes D: Vicente Bernál y D. Manuel Alvarez, Figueras. El regimiento 4a.0* áe línea: 3 compañías del 5.° grado de teniente, de idem : sargentos primeros D. Josef María de artillería de á pie, y un destacamento de 25 zapadores. Sueldi».y D. Bartolomé Beréá, f Se i'óhtinúará. ) Comandante de la plaza, el .que lo es de batallón Mr.Tomas. Seu de l/rgc¡.~"; batallón dfcl regimiento 19.® ligero , y la ' Xténdrendo el Rey nuestro…</t>
  </si>
  <si>
    <t>…ico de Paris, á invitación de la ' En el batallan ligero expedicionario de Tarragona. Grado de sociedad de fomento de la industria nacional, publicó en Octubre teniente coronel al capitán D. Josef María (Jriutia: id. de capí- de 1822 un método para desinfectar el aire, é impedir la putretan al segundo ayudante D. Francisco Seidel: el de teniente al ffecion. Hiciéronsa varias experiencias en aquella capital con ca subteniente D. Diego Ordoñez; y el de subteni…</t>
  </si>
  <si>
    <t>…xento por igual Ciento y ocho retratos de Varones ilustres de la nación española, gracia de S. M. de la misma fecha. dibujados y grabados por varios profesores, en 18 cuadernos de D. Josef María dcL Castillo para la Cruz de'Cristo de Portu ' á seis retratos cada uno, que contienen los siguientes gal : ha pagado en 29 de Marzo último 3500 rs. por ser la gracia anterior al 7 de Diciembre último. O ¿ín cuartilla de marca imperial. i.° D. Antonio Leiva,…</t>
  </si>
  <si>
    <t>…......................... "oó" ‘ difunta Doña Isabel Pacheco Tizón, vecina que fue de está^oéi Hamburgo .................................................‘-!'bb ‘ • tte, y riada de D. Josef María deVera, para que-dentro del^tárGenova.....................J........................oó Cádiz................................v.V.'.w........ .......i... ;í 'por iioo dafioL"' ) mino de 30 dias, contados déáde el ti dél corriente, comparez can á'dtílucir Su dere…</t>
  </si>
  <si>
    <t>María, Juan Asensio y Santa</t>
  </si>
  <si>
    <t>Juan Asensio y Santa María</t>
  </si>
  <si>
    <t>…de un mes. de Noviembre. Los suscriptores á la obra titulada La Iglesia triunfante délos Se remitieron el año pasado muestras de esta seda al Sr. Mi errores del siglo; por el Dr. D. Juan Asensio y Santa María, nistro de Estado, y consta en la Real sociedad su recibo. analizada en la Gaceta de 10 de Setiembre último, y recomen Se va extendiendo su uso con bastante rapidez. dada como muy útil en las actuales circunstancias; acudirán á Progresos de la cochinilla en e…</t>
  </si>
  <si>
    <t>María, Luis</t>
  </si>
  <si>
    <t>Luis María</t>
  </si>
  <si>
    <t>…ias mismas armas de línea y ligera del ejército, con otros de 21 de M*yo de (824 comúhkadn á Maywfdomía núyor. , ; varios particukres para Ja exactitud en toda clase de servicio, D. Luis María de la Llama para: id«m: o-ante -por concedida sueldos y haberes que gozan: las distintas ciaées de que se compo en 1814 anteada tuda imposición. . ■ -:h ... nen los cuerposé y estas . arriciadas á los últimos regia memos y D. Josef.iMarík'Escriba para la Legi…</t>
  </si>
  <si>
    <t>…Alejandría, que llegó á Rodas, permanecí* pondréis lo conveniente á sil cumplimiento. = Rubricado de la aun en esta isla el ip de Abril. Real mano.rrPalacio 27 de Junio de 1825.=^ Don Luis María Las naves de guerra de Ibrahim, que se creyó habían tomado de Salazar. el rumbo de Prevesa, fueron á Zante para escoltar ios trasportes He venido en nombrar al mariscal de campo D. Vicente que han provisto abundantemente de vituallas á Patrás. Osorio gefe de brig…</t>
  </si>
  <si>
    <t>María, Pablo de Santa</t>
  </si>
  <si>
    <t>Pablo de Santa María</t>
  </si>
  <si>
    <t>…ón corresponde al ayunta mos , el maestro Vicente Espinel, D. Jorge Juan y D. Anto miento, ¿ quien podrán dirigirte los: pretendientes en-el termino nio deUlloa. de 15 dias* * 17. D. Pablo de Santa María, el P. Die^o Lainez, Fr. Ge .Los sincriptores á )a; traducción del diccionario de Ciencia» rónimo Gradan, D. Josef del Campillo, el Cardenal D. Fran médicas acudirán á recoger el tomo 27 4- la librería-de-Calleja, cisco de Mendoza y D. Alfonso de Cartagena. y…</t>
  </si>
  <si>
    <t>María.Francisca</t>
  </si>
  <si>
    <t>…momento de recibir la comunión: ett pectivamente del cabello del Sermo. Sr. Infante D. Carlos, de aquel mismo tiempo se estaba celebrando úna misa por ella, cuan su augusta Esposa Doña María.Francisca y de los Sermos. Infan do de repente,: después de habea-comulgado, se levanta',' se pone tes sus Hijos D. Carlos Luis María y D. Juan: Carlos, espresande rodillas et&gt; la cama, y dice que ya no siente ningún dolor. El do en el reverso el dia y año del nacimien…</t>
  </si>
  <si>
    <t>Mariano</t>
  </si>
  <si>
    <t>…para otra va Ingenieros y Zapadores. Subteniente D. Pedro Alcántara Borcante por el de D. Vicente fiuach, á D. Ramón Llóreos: para ges, grado de teniente de ídem: sargento primero D. Mariano otra por el de D. Magín Jobani, á D. Juan Caballé ; y para otra G'oll, grado de subteniente de idem. .</t>
  </si>
  <si>
    <t>…omo pro Batallón de Guias del genera!. Capitán D. Manuel Llano, piedad, ni tiene «n-él mas que el usufructo: lo recibe sin nuevo grado de teniente coronel de infantería: tenientes D. Mariano inventario: k&gt; 'hace, administrar particularmente, y el Ministro Mendizabal, grado de espitan de idem: subtenientes D. Pedro de su casa es responsable á las Cámaras en esta parte de las ena Mendoza y D. Narciso Secada, grado de teniente de idem: sar jenacione…</t>
  </si>
  <si>
    <t>…rias, Artillería. Subteniente de infantería D. Manuel Rodríguez, tanto en la oficina general de renovación de vales Reales, como grado de teniente deidem: capitan'graduado de ídem D. Mariano fuera de ella , para que no pueda hacerse liso de ellos. , Riqtielme , capitán efectivo de ídem. . Iristitutionum (lementarium fhilosophiae, ad usum studiosa* Dragones veteranos de la frontera dt Chile. Capitán D. Tadeo juventutis, al&gt; Artdrea de Gucvara , gu…</t>
  </si>
  <si>
    <t>…cpstuinbre en Turquía, dice el periódico, que cada Sultán premiado,. para- qu&amp;4o ávise inmediatamente al mayordomo debe hacer ahorros ^ depositarlos en una pieza de palacio Uataa- D. Mariano! Alonso, yuMa-mayor ,breved»d. se presenté por sí, da sala del tesoro: cuanto mayores son estos ahorros, tanto ma» ó mediante apoderado, con el billete que contiene dicho-número, próspero se considera el .reinado. Según calculo aproximado se para hacerle la e…</t>
  </si>
  <si>
    <t>Mariano'Forteá, Joaquín</t>
  </si>
  <si>
    <t>Joaquín Mariano'Forteá</t>
  </si>
  <si>
    <t>…pio) es bastante pa Por el Consejo de Hacienda y sala primera de justicia, se pita ra confundir á los que dias pasados pretendieron persuadirnos j emplaza por término de 15 dias á D. Joaquín Mariano'Forteá, que Manila había seguido los pasos de las demás posesiones de escribano qjue fue de Hacienda y Guerra, para que comparezca América. Recordarán nuestros lectores que en aquellos días del á usar de la comunicación de autos en la escribanía dé Cámara próximo em…</t>
  </si>
  <si>
    <t>Mariano, Josef</t>
  </si>
  <si>
    <t>Josef Mariano</t>
  </si>
  <si>
    <t>…., pagó en 14 Agosto 1816 g9 rs. Duero, vecino, de S. Fernando, de estado casado, y ejercicio ai hospital General. carpintero j acusado de haber protegido la deserción de un solda D. Josef Mariano de plañera para id.,. pagó en 13 Novicia-. do francés: se sobreseyó, poniéndolo en libertad por no resul bre 1816 g&amp; rs. al hospital General. , . tarle cargo alguno. D. Juan Josef de Olañeta para id., pagú en 13 Noviembre Antonio García, dego años,, natural d…</t>
  </si>
  <si>
    <t>Mariano.VosD</t>
  </si>
  <si>
    <t>…de S. Juan de ¡dem; subtenientes D. Juan Arquimbau y D. Tomas Hernández, las Abadesas, diócesis de Vich, vacante por fallecimiento de grado de teniente de ídem: sargentos primeros D. Mariano.VosD. Jaime filanjart, á D. Joscf Clua: para seis canongía» de la mediano. y D. Eusebio Pelaez/grado de subteniente dé ídem. iglesia colegial de Vilabertran, diócesis de Gerona, á los sugetos Artillería. Capitán D. Francisco Duro, grado de teniente siguientes: par…</t>
  </si>
  <si>
    <t>Maríar, Jcsef</t>
  </si>
  <si>
    <t>Jcsef Maríar</t>
  </si>
  <si>
    <t>…rar en sus domi Corte, se cita y emplazad jo; que teqgan apejoi derecho y algún nios sin llevar Real liceiicia de S. M., y el correspondiente pa (rédito á la herencia intestada de D. Jcsef Maríar}?! Yerro, na-, saporte de lá primera Secretaría del Despicho de Estado; lo que tural que fue de Castrojeriz, én la provincia de Búrgos, la cual; se avisa ai público para su gobierno. tiene pretendida D. Marcos Tostado; vecino de estacarte, como _ El Rey nuest…</t>
  </si>
  <si>
    <t>Marín, Francisco</t>
  </si>
  <si>
    <t>Francisco Marín</t>
  </si>
  <si>
    <t>…tólica al brigadier D. Anastasio de Arango; gra Real D. Miguel Alfonso Villagomez, D. Josef Antonio Lat- do de coronel al teniente coronel D. Manuel Castilla; y el de te nimbide;y D. Francisco Marín, y ios padres maestros Fr. Cle niente coronel a! espitan D. Manuel Pastor. mente Barbagero, ex-general de la orden de S. Bernardo, y Fr. En el cuerpo de Artillería. Cruz de la.Real orden America D. Manuel Martínez, Obispo electo de Málaga, hán contraído - na…</t>
  </si>
  <si>
    <t>Marin, Francisco</t>
  </si>
  <si>
    <t>Francisco Marin</t>
  </si>
  <si>
    <t>…Joaquín de An- de mi dignidad, componen la de 300Í) rs.; cuyas cantidades han duaga. sido entregadas al Director de caminos para su inversión , en tér Por el de Gracia y Justicia D. Francisco Marin, del Conse minos que desde i.° de Abril deberá correr el pago por cuenta jo Real y de la Cámara; D. Francisco Javier Caro, del Conse de la Dirección de caminos de Granada, si es que ha de conti jo supremo de Indias. nuar la empresa, como ya lo tengo avisado a…</t>
  </si>
  <si>
    <t>…lo que exigen la justicia y la política , no bastan, General: D. Antonio Pilón, Mayor General de mi Real Arma por faltarles el tiempo, ni tos desvelos notorios de mi Consejo da : D. Francisco Marín, del Consejo y Cámara de Castilla: de Ministros, ni el zelo de cada uno de mis Secretarios del Des Don Josef Hevia y Noriega, del mismo Consejo: D. Bruno Vapacho, ocupados sin descanso en los trabajos espinosos y ejecuti liarino, del Consejo de Indias: D. Jac…</t>
  </si>
  <si>
    <t>Marin, Josef</t>
  </si>
  <si>
    <t>Josef Marin</t>
  </si>
  <si>
    <t>…ico y dos 28............ De Gibraltar á Cádiz. amigos del Citador convencidos de sus errores: escritas por el La hora de salida se fijará y anunciará en cada puerto con presbítero D. Josef Marin, catedrático de sagrada-teología del anticipación suficiente; y se advierte para gobierno del público Real Sacro y Militar convento de Calatrava, tomo i.° Los susque en los dias y horas designadas no podrá haber otra altera criptores acudirán á recogerlo en l…</t>
  </si>
  <si>
    <t>…in sus agentes en los cudero : para dos raciones de la colegia! de Santillana, obispado mares Jónicos y demas de Levante, debieron conducirse precisa de Santander, por renuncia de D. Josef Marin, y promoción de mente del modo que lo han hecho: pues nadie se persuadirá que D. Josef Hoyos Guerra, á canongía de la misma, á D. Pedro el lord primer comisario en Corfú, el comandante de la estación Marcelino de la Peña y D. Josef Martínez Alarcon: para una…</t>
  </si>
  <si>
    <t>Marín, Miguel</t>
  </si>
  <si>
    <t>Miguel Marín</t>
  </si>
  <si>
    <t>…m. I/". ) Otra sobre la gracia del doble tiempo de servicio- concedida á los que pelearon ó estuvieron, presos en defénsa de S. M. ANUNCIOS. C u¿.) AVISOS. Se cita á&gt;la persona de D. Miguel Marín, natural dé Jerez da la Frontera, y trasladado á' Méjico,, residente en la provincia de Por Real' orden de 3 de Setiembre comunica Ja aT director Toluca, jurisdicción'dé Senancatepeque, hacienda dé la Huerta; interino de los canales de Aragón , ha resuelto S.…</t>
  </si>
  <si>
    <t>Marina, Secretario del Despacho de</t>
  </si>
  <si>
    <t>Secretario del Despacho de Marina</t>
  </si>
  <si>
    <t>…onra de besar sus Reales manos, y su amabili bre. Esta noticia se confirma por los partes que ha recibido el dad para preguntar lo que deseaban saber, asi como sus ilustres Excmo. Sr. Secretario del Despacho de Marina del comandante huéspedes el Príncipe Maximiliano y su augusta Hija, hizo que de dicha expedición D. Fernando Dominici, con fecha del mis fuesen correspondidos con no interrumpidos vivas y lágrimas de mo dia á la latitud de 31o 15' N., y á la longitud 10o 8' a…</t>
  </si>
  <si>
    <t>…nga por los cuerpos Ó ción de nuestro afecto Imperial y : eal. Dado en Bérgamo de personas íi quienes están concedidos. Italia á 3 de Julio del año de gracia iSzg.erFrancisco.” El Sr. Secretario del Despacho de Marina me dice de Real orden con fecha 28 de Julio último lo que sigue: ITAltA. ,,De conformidad con lo propuesto por V.E. en oficio de 9 Roma 23 de Julio. de este mes, se ha servido el Rf.y nuestro Señor resolver que Noticioso S. S. de que en las cercanías de Perus…</t>
  </si>
  <si>
    <t>Maroto, Rafael</t>
  </si>
  <si>
    <t>Rafael Maroto</t>
  </si>
  <si>
    <t>…M. (Idem.)Siguen las gracias concedidas por el Rey nuestro Se/tor al ejército Circular del Consejo Real sobre introducción y prohibición Real del Perú. de libros, (núm.' 162.) Al brigadier D. Rafael Maroto á mariscal de campo. Convenio celebrado sobre la permanencia de tropas francesas Dragones de Arequipa. Coronel graduado, teniente coronel en España, (núm. i6$.) mayor ayudante de campo D. Pablo Echevarría, coronel efecti Real orden sobre concesión de pasaport…</t>
  </si>
  <si>
    <t>Marques</t>
  </si>
  <si>
    <t>Gaceta de Madrid n.º 98</t>
  </si>
  <si>
    <t>…as han su Señor revistar el naciente establecimiento del Real colegir» gene bido en igual.progorcion, y las verdes no tienen precio, fijo. En ral militar. Sil Director el teniente general Marques de la Re cuanto a las patatas es enorme la subida qué han’: tenido, unión»,presentó á $, M. las llaves del alcázar, y le dirigió en el pues H medida que valia 75 céntimas, o un franco, se vende á acto la siguiente, alocución : tres fr. y medio, y auná cuatro…</t>
  </si>
  <si>
    <t>Marques, Josef</t>
  </si>
  <si>
    <t>Josef Marques</t>
  </si>
  <si>
    <t>…de ídem ídem. to de esta disposición del piadósó Monarca, que toma tanto ín ; D. Juan Alyaréz , idem de ¡den» ídem. teres en haderla verdaderamente sabia. La comunión se verifico D. Josef Marques, idem de ídem ídem. esta mañana en la capilla de la universidad, en la misa que cele- , t D. Manuel Villórdon, ídem de ideín ídem. , bró, acompañado de dos doctores; el cancelario dé ella, y abad ^ D. Rafael González, ¡dem de idem ídem. . , mayor de la.iglesi…</t>
  </si>
  <si>
    <t>Marquesada, Pascual</t>
  </si>
  <si>
    <t>Pascual Marquesada</t>
  </si>
  <si>
    <t>…ón, de D. Francisco plu coronel de infantería ¡ teniente D-.Francisco Labrace,,grado de via á una doma de Sta. Pau , 1 D. Martin OH ver: para otra!va- capitán de ídem: subteniente D. Pascual Marquesada, grado de -cante por la de D. Juan Vilomara á canongía de la catedral de teniente de ídem: sargentos primeros D. Francisco Díaz y Don Gerona, á D. Josef Gravóleda» para otra vacante por fallecí- Manuel Valverde, grado de subteniente dé ídem. Aliento de D. Dom…</t>
  </si>
  <si>
    <t>Márquez, Bartolomé</t>
  </si>
  <si>
    <t>Bartolomé Márquez</t>
  </si>
  <si>
    <t>…iembre.......................... 144 valor. de Marina, y el todo de la expedición á cargo del teniente de No consolidados............................................. Uiáig. navio D. Bartolomé Márquez, sostenidos ademas estos buques Consolidados.................. ................................ 2Óiá 28. menores fuera de los arrecifes y cayos por los bergantines de Intereses de vales........................................... 4 por 100. guerra Marte y Belo…</t>
  </si>
  <si>
    <t>Marrón, Manuel</t>
  </si>
  <si>
    <t>Manuel Marrón</t>
  </si>
  <si>
    <t>…en Nantes, después del ase les , á D. Tomas Torices: para otra canongía de la misma iglesia sinato del Rey y Reina, de Madama Isabel, del joven Rey colegial, por fallecimiento de D. Manuel Marrón, á D. Santia Luis xvrr, los sacerdotes despojados de todo, sin pan, sin asilo, go Jete y Bueno: para una capellanía de la Real capilla de San son todavía para ciertos hombres unos pobres mentecatos. Pues Fernando de la ciudad de Sevilla, por muerte de D. Juan…</t>
  </si>
  <si>
    <t>Marti, Jaime Cfréux y</t>
  </si>
  <si>
    <t>Jaime Cfréux y Marti</t>
  </si>
  <si>
    <t>…providencia del Subdelegado general de Mostren zobispado de Tarragona,‘vacante por fallecimiento del Excelen cos , se manda llamar y emplazar á Baltasar Fernandez Bravo, tísimo Sr.D. Jaime Cfréux y Marti, al limo. Sr. D. Antonió labrador y vecino que fue de esta corte, ó á sus herederos, si Fernando deEchanove, Arzobispo de Leucosia, abad dé la Real hubiese fallecido, á fin de que dentro de 15 dias, contados desde iglesia colegial de S. Ildefonso. el presente…</t>
  </si>
  <si>
    <t>Marti-, Josef</t>
  </si>
  <si>
    <t>Josef Marti-</t>
  </si>
  <si>
    <t>…conforme á las dc Sres. Reyes Nuevos de la ciudad de Toledo, vacante poTr ordenanzas y disposiciones soberanas, publicado en el Cuzco por muerte de D. Columbino Galindo y Ponz, á D. Josef Marti-» su virey Laserna, hoy conde de los Andes, el que á la letra es nez Sobral. como sigue: Por cuanto es interesantísima bajo de todos respectos la pu Por el Ministerio de Estado y del Despacho de la Guerra se blicación y exacta observancia oe mis dos decretos s…</t>
  </si>
  <si>
    <t>Martin</t>
  </si>
  <si>
    <t>…s provincias en las casas de comercio de libros si Londres.............................. guientes: 37* papel* Paris.................................. *S *3En ValladolU... En la de D. Martin de la Torre. Amstcrdam...................... 00 Hamburgo......................... 00 En Salamanca... D. Vicente Blanco. En lato............ D. Josef Pujol y Baffen. Génova...................... ...... do En la Camila..... D. Ramón Calvete. Cádiz..............…</t>
  </si>
  <si>
    <t>Martin, Andrés</t>
  </si>
  <si>
    <t>Andrés Martin</t>
  </si>
  <si>
    <t>…a de ¡a guerra de ia drviiion Real de Navarra contra | Hamburgo.. 00 el intruso sistema llamado constitucional y su gobierno revolu-i Cádiz.......... t por 100 daño. cionario,-pot D. Andrés Martin, cura párroco de Ustarroz: un i Sevilla....... 1 á i¿. tomo en 4.°, de buen papel é’ impresión. Se suscribe en Madrid! Málaga...... en la librería de Via na; y ¿n Pamplona en casa de Echeverría,! Valencia.... ÓOíáf. del comercio, á 12 rs. EN LA IMPRENTA REAL</t>
  </si>
  <si>
    <t>Martin, FeliX Sánchez</t>
  </si>
  <si>
    <t>FeliX Sánchez Martin</t>
  </si>
  <si>
    <t>…ún ló créén hoy entré nosotros rhúchos sugetoS hon-f- Josef MozotS : para otras dos de la dé Coria, pór muerte do -«dos; pero el tiempo y fa experiencia rite han enseñado á júzgáá D. FeliX Sánchez Martin y promoción de D. Faustino Villazati eón mas rectitud dé las Cobas.” (Apladsos.) ■ 1 • '• í canodgía dé íá de Cádiz, a D. Bruno Joaquín Espadero y Don El orador pide éñ su éóñseéúehcia que nó se créa que ite ar Andrés García Cardéñosa: para otra de la iglesia…</t>
  </si>
  <si>
    <t>Martin, Juan</t>
  </si>
  <si>
    <t>Juan Martin</t>
  </si>
  <si>
    <t>…parecido en el mundo esa Alianza gran Tadeo Lezama, grado de coronel de infantería. diosa de todos los Soberanos para gobernar unánimemente á ¡os Granaderos ae la Guardia. Capitán D. Juan Martin, grado pueblos conforme á ¡os preceptos evangélicos. Alianza verdade de teniente coronel de caballería: tenientes D. Josef trias y Don ramente sa'nta en sus fines, y antemural donde la cúbala, la rebe Marcos Gallegos, grado de capitán de idem: sargento primer…</t>
  </si>
  <si>
    <t>Martin, Manuel Martin y</t>
  </si>
  <si>
    <t>Manuel Martin y Martin</t>
  </si>
  <si>
    <t>…den hacian resonar los placen ra la de A:, reirás á D. Manuel Vicente Moreno: para la de Monteros gritos de Crom-a-boo y de Butler-a-boo, que la ley prohi temayor, en Salamanca, á D. Manuel Martin y Martin: para bió con pena de horca: al momento los irlandeses gritaron Saint- la de Miranda de Ebro á D. Vicente Díaz de Olarte; para Ja de Ceorge, y cometían diez reces mas excesos que antes. Este es el Alaejos á D. Agustín Monge: para la de Bembibre á D. Anto resu…</t>
  </si>
  <si>
    <t>Martin, Valentin</t>
  </si>
  <si>
    <t>Valentin Martin</t>
  </si>
  <si>
    <t>…essler, cirujano que fue al servicio de Francia, se su con todo el ceremonial solemne que se acostumbra. Su coman pone corresponder á Doñ? Antonia Podilla, muger que fue deá dante D. Valentin Martin arengó á los voluntarios con este mo citado Kessler; lo que se anuncia para que llegue á noticia de los tivo, haciéndoles presente la obligación sagrada que iban á con herederos. traer; y todos después contestaron unánimes que se hallaban dis Debiendo verific…</t>
  </si>
  <si>
    <t>Martinelli, Jacinto</t>
  </si>
  <si>
    <t>Jacinto Martinelli</t>
  </si>
  <si>
    <t>…cerró ¿ 102 90._Los ducados á 88§. preciso emprender están á cargo de nuestro hábil arquitecto Folchi, bajo la dirección del Cardenal de la Somaglia. Cámara de los Diputados. __El Sr. Jacinto Martinelli, de Anagni, ha escrito una carta á un amigo suyo de esta ciudad, en que se queja de haberse apro- La Cámara ha ocupado las dos sesiones de antes de ayer y piadoila.nación inglesa un descubrimiento que pertenece i la ita ayer en discutir- el proyecto de ley so…</t>
  </si>
  <si>
    <t>Martines, Reman</t>
  </si>
  <si>
    <t>Reman Martines</t>
  </si>
  <si>
    <t>…s, pagó en a* sastre, indiciado de haber muerto á un soldado de la división de Marzo 1816 39 rs. al hospital,General. francésá: fue sentenciado á ocho años de presidio, con aproba D. Reman Martines ele Montaos, para id., pagó én só Ene ción del Excmo. Sr. capitán general. ro 1816 32 rs. al hospital Genial. Ceferino Vega, de edad de 41 años, natural de Villalba da D. Simón Qlsñeta para id., pagó en 14 Agosto 1816 g9 rs. Duero, vecino, de S. Fernando, de…</t>
  </si>
  <si>
    <t>Martínez, Antonio</t>
  </si>
  <si>
    <t>Antonio Martínez</t>
  </si>
  <si>
    <t>…o y considerárseles como poco adictos á la cau de teniente de caballería al estado mayor de esta plaza), los do sa del Rey, se . les recogerá y satisfará su valor con postergación D. Antonio Martínez y de sus respectivas mugerts, á quienes le ¿ los que las presentaren inmediatamente. gó en dicho año, yen clase de usufructuarios 19 acciones del 6.° Todas las platas que se encontraren caminando en direc- banco de S. Carlos el mariscal de campo D. Vicente Pi…</t>
  </si>
  <si>
    <t>…todos los buques; pero lo qiie de corregidor ¡de esta villa, se cita y emplaza nuevamente por mas sorprendió á SS. AA. fue el ver en el jardín del Real lo car término de 20 dias á D. Antonio Martínez, su muger ó here gados que estaban los naranjos de fruto, del cual cogieron y aun deros para que comperezcan en el juzgado de S. S. por la escri se dignaron probar, llevándose un ramo que contenia iin gran banía de número de Sancha ár deducir el derecho que p…</t>
  </si>
  <si>
    <t>…. cibo de los haberes que se consignen al cumplimiento de las aten , Ferttamhuco 12 Je Setiembre. ciones de cada Ministerio, el Consejo de Ministros hará men El dia 6 llegó á esta D. Antonio Martínez, capitán de in sualmente la distribución en grande de las cantidades que el Di fantería de los ejércitos de $ M. Católica , después de haber es rector del Real Tesoro h¿ de entregar á cada uno en el mes si tado prisionero en Chile siete anos, de donde lia sal…</t>
  </si>
  <si>
    <t>Martínez, Carlos</t>
  </si>
  <si>
    <t>Carlos Martínez</t>
  </si>
  <si>
    <t>…din: para Cádiz.................................. o i daño. la de Alcora á D. Jósef Pascual Bercher y Gaseo: para la de Sevilla................................ | á i ídem. Turis á D. Carlos Martínez ,de Visiedo: para la de Guadalet y Valencia............................ i ídem. su Valle á D. Francisco Perez: para la de las villas de Onil, Barcelona á rs. vn............ °°, Castalia y Tibí á D. Jósef Miguel Martínez y Tecles: para la Idem á pesos fuertes.…</t>
  </si>
  <si>
    <t>Martínez, Cayetano</t>
  </si>
  <si>
    <t>Cayetano Martínez</t>
  </si>
  <si>
    <t>limo. Sr. D.Er. Francisco García Casarublos, Obispo de Ceuta, D. Cayetano Martínez, ídem de ¡demídem. y comisionado Regio én esta universidad; se dirigieron los cur D. Manuel Millsn, idem de idem idem. santes en ella con el mayor orden y compostura á diferentes par D. Josef Bautista , idem de idem idem. roquias y conventos pata recibir el s…</t>
  </si>
  <si>
    <t>Martínez, Felipe Neri</t>
  </si>
  <si>
    <t>Felipe Neri Martínez</t>
  </si>
  <si>
    <t>…uerte de Don crecido número de piezas de música vocal é instrumental, im Pedro Velasco, de D. Benito Aransay, D. Cosme Fernandez de presas en Madrid y en el extrangero. Palomares, D. Felipe Neri Martínez y D. Juan Crisóstomo _ Prontuario de las Ordenanzas militares: comprende la ins Mayor, á D. Matías Pinedo, D, Antonio Feliciano Azofra, trucción del recluta, el manual de guias, y una colección, de figu D. Francisco Diez Mate, D. Francisco Javier Cerezo y D. Eva ras que demuestra…</t>
  </si>
  <si>
    <t>Martínez, Fernando</t>
  </si>
  <si>
    <t>Fernando Martínez</t>
  </si>
  <si>
    <t>…ros de Salamanca.=D. Josef Aiurmendi y con Santa Marina de Cruces, en el arzobispado de Santiago, vacante sortes, de Cádiz—D. Josef Segismundo Boter, de Barcelona.es por muerte de D. Fernando Martínez, á D. Bartolomé Antonio D. Pedro San Martin, de Manila&gt; actualmente en Madrid. = Aguiar: para una canongía de la iglesia colegial de Valpuesta, Varios patrones de barcos de las matrículas de Sanlúcar y del en el arzobispado de Burgos, vacante por muerte de D.…</t>
  </si>
  <si>
    <t>Martínez, Francisco</t>
  </si>
  <si>
    <t>Francisco Martínez</t>
  </si>
  <si>
    <t>…ay un soto indi Francisca Abias y Vidal 4 rs. ídem; viduo en la Cantara de los Comunes-qué pueda compararse* este Josef Alvarez, Miguel Josef Arrcgui, Teresa Iribarren y Ministro, D. Francisco Martínez 2 rs. ídem. No faltan ingleses de gran reputación y crédito , cuya Opi Josef Poblador Cerac 2500 rs. por una vez. nión es que el Ministerio junto no podría salir airoso en mu Manuela Estéfana Marchen* 4 rs. diarios. chos casos sin Mir. Canning, al paso qué es…</t>
  </si>
  <si>
    <t>Martínez, Gonzalo</t>
  </si>
  <si>
    <t>Gonzalo Martínez</t>
  </si>
  <si>
    <t>…rs. a la caja de Amorti— el pago i los oficiales indefininos. (Núm. 12.) ' lacion , y 1500 á establecimientos piadosos. Real orden señalando término para los que soliciten premios D. Gonzalo Martínez para usar la Espuela de Oro: por ha por sus servicios y fidelidad. (Ntim. ij.) ber acreditado el pago de a. «n 1818, y satisfecho en 10 del CAMBIOS DEL DIA 31. presente los 500 restantes. Londres.............................................................. ■…</t>
  </si>
  <si>
    <t>Martínez, Ignacio</t>
  </si>
  <si>
    <t>Ignacio Martínez</t>
  </si>
  <si>
    <t>…r.Tomas. Seu de l/rgc¡.~"; batallón dfcl regimiento 19.® ligero , y la ' Xténdrendo el Rey nuestro Señor á la avanzada edad dei compañía ro (Stl^i^ dé artillería de a píe. Exornó. Sr. D. Ignacio Martínez dé Viliéla , y á la mucha firma Comandante déla plaza el capitán Mr. Roger-^al: tjean. qué se le reúne asi déla prcsidwcTá del Consejo como de la.Cá ' Jaea, Compondrán esta guarnición 400 homb: - - proceden mara, ha venido en acceder á epie firme.de este modo…</t>
  </si>
  <si>
    <t>Martínez, Josef</t>
  </si>
  <si>
    <t>Josef Martínez</t>
  </si>
  <si>
    <t>…te, con un figurado aviso del coman Madrid t8 de Noviembre. dante del navio, llamando con prontitud al de aquel, que lo era SS. MM. y AA. siguen en el Real sitio de S. Lorenzo sin D. Josef Martínez, piloto particular. Habiendo venido á bordo novedad en su importante salud. del navio en obedecimiento de aquella figurada orden, fue puesto CAMBIOS DKl OIA ¡8. en arresto separado con cuatro centinelas de vista , y se le noti Lóndres.........................…</t>
  </si>
  <si>
    <t>Martínez, Julián</t>
  </si>
  <si>
    <t>Julián Martínez</t>
  </si>
  <si>
    <t>Artillaría. Teniente de artillería D. Julián Martínez, capi bremanera á los sabios, á los ingeniero» y á todo» los que se de tán efectivo de infantería: teniente graduado de capitán de in dican á la hidrografía y á la geometría aplicada á la economía fantería D. Valentín García, idem:.subteniente de artillería p…</t>
  </si>
  <si>
    <t>Martínez, Luis</t>
  </si>
  <si>
    <t>Luis Martínez</t>
  </si>
  <si>
    <t>…ez, D. Francisco Pérez, nas veces sale errada. D. Josef Galvez , y D. Diego Flore». „Este glorioso di» influirá mas en Europa, y verá el pueblo Los tenientes D. Francisco Navarro, D. Luis Martínez, y inglés que los Makintosk y demas radicales los engañan con no D. Manuel González. ticias abultadas y desfiguradas por quitarles su dinero, y provo El subteniente D. Rafael Sánchez. car alGobierno á una.declaración, prematura.” Los sargentos primerosBlas Mo…</t>
  </si>
  <si>
    <t>Martínez, Manuel</t>
  </si>
  <si>
    <t>Manuel Martínez</t>
  </si>
  <si>
    <t>…aestros Fr. Cle niente coronel a! espitan D. Manuel Pastor. mente Barbagero, ex-general de la orden de S. Bernardo, y Fr. En el cuerpo de Artillería. Cruz de la.Real orden America D. Manuel Martínez, Obispo electo de Málaga, hán contraído - na de Isabel la Católica á los tenientes coroneles D. Joaquín un mérito particular, formando de Real orden el plan general Gascúe.y D. Andrés Costa: idem á los de igual clase graduados de estudios y arreglo de univers…</t>
  </si>
  <si>
    <t>…disponía para hacerla salir; pero al Josef González: para la de Arroyo del Puerco á D.Pedro Cano: punto la acometió su rival, y quitándole el mantón, Je arrojó para la de Cerezo á D. Manuel Martínez: para la de Fernán Ca sobre su cara ácido sulfúrico concentrado, que llevaba en una ballero, Fuente el Fresno V Malagon á D. Pedro Antonio Por botella; y no creyendo haberse vengado bastante, tomó el ácido tillo y Clemente: para ía de Medcliin á D. Fernando d…</t>
  </si>
  <si>
    <t>Martínez, Pedro</t>
  </si>
  <si>
    <t>Pedro Martínez</t>
  </si>
  <si>
    <t>…on al salón, y examinaron en él con la.ma grado de teniente de idjm: sargentos primeros Di Agustín Valyor detención y placer, las diferentes .clases de papeles pintados, derrama y D. Pedro Martínez, grado de alférez de ídem. (í» los terciopelados de diversos colores realzados por las cenefas, continuará.') • ' estrellas y dibujos de oro v plata ya concluidos ; los rasos de diferentes, visos, y estatuas ae,diversos tamaños las mas bien es XEAt CAJA DE AX…</t>
  </si>
  <si>
    <t>…del Senado á 17 de Diciembre D. Manuel Cosío, grado de tenientes coroneles de idem: tenien de 1824.” tes D. Valentín Rubio y D. Tomas Castillo, grado de capitán de ídem: alféreces D. Pedro Martínez, D. Josef Fies y D.Fran S. M. que nada omite para coijtplacer y obsequiar á ios ilus cisco Izcuo, grado de teniente de idem. tres Viageros, sigue acompañándolos diariamente con su augusta , Regimiento de caballería de Cazadores Dragones. Teniente co Esposa y…</t>
  </si>
  <si>
    <t>Martínez, Rafael</t>
  </si>
  <si>
    <t>Rafael Martínez</t>
  </si>
  <si>
    <t>…licables á las lagunas y pantanos de otros Vicente Saez, D. Josef Lucena , D. Jaime Torres, D. Ensebio países v-porque es preciso confesar que también en otras partes las Salgado, D. Rafael Martínez, D. Felipe Cándano y D. Dionisio hay tan perjudiciales á la población como la de los Estados pon Cabal, grado deteniente de ídem: sargentos primeros D. Josef tificios. López, D. Francisco Yori , D. Juan Morales, D. Simón Infan Es verdad, sin embargo, que los…</t>
  </si>
  <si>
    <t>Martínez, Tadeo</t>
  </si>
  <si>
    <t>Tadeo Martínez</t>
  </si>
  <si>
    <t>…nsierra en la ,ta á los bienes libres y vinculados de la Urna. Sra. marquesa de Rioja, con asistencia de los ayuntamientos respectivos, celebra la Hinojosa, y por la escribanía de D. Tadeo Martínez, se sacan ron el 30 de Mayo último los dias de nuestro augusto Soberano á publica subasta por el término de 1 $ dias, contados desde hoy, .del modo mas solemne y afectuoso que puede cab-r en vasallos los pastos de las dehesas de Valmcjado , Pesquero y ¡a Pajo…</t>
  </si>
  <si>
    <t>Martínez-para, Juan</t>
  </si>
  <si>
    <t>Juan Martínez-para</t>
  </si>
  <si>
    <t>…..........í......^i¿V.i..i...?..........j...... / f ídem. por concedida en 1814» anterior á toda asignación. ... - Barcelona á rs. vn..;...................................... . 00 D. Juan Martínez-para ídem: exento por resolución dc.S.M. Idetn 4 pesos fuertes..4 beneficio.* de ig de Abril pasado por. sus esfuerzos en la época pasada *n Vales comunes Setiembre............................ 144 valor. favor de la justa causa. No consolidados.......!............…</t>
  </si>
  <si>
    <t>Marzo, Francisco</t>
  </si>
  <si>
    <t>Francisco Marzo</t>
  </si>
  <si>
    <t>…mo i.°, 8.°, en papel 6 rs., en pasta 10. El R.BT nuestro Señor se ha enterado con sumo agrado del Isócrates. Oraciones y cartas, 3 tomos, 8.° marquilla, en distinguido mérito que D. Francisco Marzo, capitán del regi papel 3 ó rs., en pasta 46. miento caballería segundo de línea; el alférez del mismo cuerpo Janseniani erroris calumnia á V.Episcopo Joanne de Palafox D. Pedro Pcnañez; el capitán del regimiento infantería de la sublata, 4.0, en papel 7 rs.,…</t>
  </si>
  <si>
    <t>…Messtngtr, un artículo del veniente á favor del comandante Chacón : que se de una mesada Courier muy á propósito para desvanecer las voces esparcidas de sus haberes respectivos a D. Francisco Marzo, capitán del cou referencia á la consagración en lLhcims ; y pues se presenta regimiento caballería 2.° de línea , al alférez del mismo D. Pe ocasión creemos deber advertir que semejantes voces, que fian dro Perianez , y al capitán del de infantería de la Lea…</t>
  </si>
  <si>
    <t>Mas, Antonio</t>
  </si>
  <si>
    <t>Antonio Mas</t>
  </si>
  <si>
    <t>…á las ta administración de justicia. nueve de esta mañana , comunicándole que acaba de presentarse en — Se hallan vacantes las dos clases de latinidad de la ciudad de aquel pueblo D. Antonio Mas, teniente de caballería del regí- Segovia, su dotación anual es de 4$ rs. la superior y 39 la infe mientode línea núm. i.°, con dos soldados de su compañía, que rior, pagados por trimestres ó mensualmente, y ademas un habían seguido á Bessieres engañados por…</t>
  </si>
  <si>
    <t>Masip, Alfonso</t>
  </si>
  <si>
    <t>Alfonso Masip</t>
  </si>
  <si>
    <t>…ración de Egipto conservará el mando de la escuadra^pombinada : este á sus extraordinarios méritos y padecimientos. almirante se hallaba en la rada de Macri; la mayor parte de sus D. Alfonso Masip para idem: exento por ser de concesión naves y de sus tropas permanecen en Candía. anterior á la asignación de todo impuesto. La comunicación por mar entre Constantinopla y Salónica D. Andrés Basaña para idem: pagó en 4 de Febrero de i3r7 estaban expeditas: l…</t>
  </si>
  <si>
    <t>Masnata, Josef María</t>
  </si>
  <si>
    <t>Josef María Masnata</t>
  </si>
  <si>
    <t>…germen de nuestra futura debilidad. ¡Pensad en lo que. tector: dei establecimiento, de acuerdo con su administrador podría sobrevenir si nos viésemos empeñados en una guerra....!” D. Josef María Masnata , dispuso que en el día del augusto nom batas palabras, muy propia» de un verdadero estadista, da bre del Rev nuestro Señor se colocase eV retrato de SÍ M. en si rían materia a un comentario que movería á lo» contrarios de tio preeminente en la sala contadurí…</t>
  </si>
  <si>
    <t>Masoni, Antonio</t>
  </si>
  <si>
    <t>Antonio Masoni</t>
  </si>
  <si>
    <t>…de corresponda. subversivas y sediciosas; fue sentenciado á cuatro años de presi — La casa de recreo sita en Carabanchel de arriba, pertenecien dio: aprobada en 14 de Agosto. te á D. Antonio Masoni, se halla embargada á pedimento de un Bruno Antolin, Gregorio Tejedor y otros vecinos de Pare acreedor por providencia del Sr. Paz y Fuertes, alcalde de casa des de Nava, procesados por conmoción popular de sedición; fue y corte, de cuya orden se avisa que cu…</t>
  </si>
  <si>
    <t>Massa, Gaspar</t>
  </si>
  <si>
    <t>Gaspar Massa</t>
  </si>
  <si>
    <t>…co Fernandez Pividlal y D. Agapito Fernandez, gra ban los delineadores. El primer piloto graduado de alférez de na do de teniente de idem: sargento primero D. Manuel Bordomar, vio D. Gaspar Massa manifestó la carta del Archipiélago de grado de alférez de idem. Grecia que acaba de construir, y está grabándose en continuación Escuadrones de cazadores montados. Comandante D. Francis de las dos ya publicadas del Mediterráneo. D. Clemente Noguera, co Solé,…</t>
  </si>
  <si>
    <t>Mastre, Sebastian</t>
  </si>
  <si>
    <t>Sebastian Mastre</t>
  </si>
  <si>
    <t>…aciones que habéis _Satpdraí,fje Mallorca , vacante por promoción de D. Juan Binijurado: y en cualquier imprevisto acaso, con el valor, hijo.de molis á una canongía de la misma, á D. Sebastian Mastre. vuestros nobles pechos, defenderéis con vuestras vidas la santa Religión, los derechos y vida de nuestro augusto Soberano; y . ¡El Gapitf n general de Valencia y Murcia acaba de publicar.</t>
  </si>
  <si>
    <t>Mate, Francisco Diez</t>
  </si>
  <si>
    <t>Francisco Diez Mate</t>
  </si>
  <si>
    <t>…Prontuario de las Ordenanzas militares: comprende la ins Mayor, á D. Matías Pinedo, D, Antonio Feliciano Azofra, trucción del recluta, el manual de guias, y una colección, de figu D. Francisco Diez Mate, D. Francisco Javier Cerezo y D. Eva ras que demuestran las señales del mando militar: obra útil para risto Simón González dePenalba: para dos capellanías de coro la instrucción de los batallones Realistas: nn tomito que se pue de la iglesia colegial del Salv…</t>
  </si>
  <si>
    <t>Mateo</t>
  </si>
  <si>
    <t>…dias, francos lidad pública. de porte, á la justicia de dicha villa. — En la villa de Cervera, provincia de Cuenca -, á seis leguas de El Rey nuestro Señor se ha dignado admitir á D. Mateo la misma, está vacante el partido de cirujano, cuya dotación es Coronado y Blanco, alcalde mayor de la ciudad de Montoro, el de 80 á 100 fanegas de trigo de buena calidad , partos y golpes donativo de dos vales Reales de 300 pesos, y uno de igo; 7 se de mano…</t>
  </si>
  <si>
    <t>…s. Lo. que lia. Conduce los pasageros siguientes, que proceden del navio sorprendido generalmente es que se lee en su preámbulo, que ha Asia y bergantines Constancia y Aquiles: el brigadier D. Mateo sido expedido á petición de algunos eclesiásticos condecorados. Ramirez : los tenientes de navio D. Miguel Funes y D. Basilio Aserción muy arriesgada , per no decir mas: á no ser qua.se ha Gelos: idem de fragata D. Antonio Montano y D. Simón Cán ya querido de…</t>
  </si>
  <si>
    <t>Mateo, Manuel</t>
  </si>
  <si>
    <t>Manuel Mateo</t>
  </si>
  <si>
    <t>…eros D. Josef tificios. López, D. Francisco Yori , D. Juan Morales, D. Simón Infan Es verdad, sin embargo, que los pantanos de Francia y aun te, D. Juan Gómez, D. Bartolomé López, D. Manuel Mateo los de España no son de tanta extensión ni tan. malsanos. No se y D. Tomas Barbé, subteniente de idem. (Se continuará■) ven en sus inmediaciones personas de un color tan macilento, hinchadas y entumecidas como en Terracina. Alli los niños sobre Por un correo…</t>
  </si>
  <si>
    <t>…eron de ignorancia y de errores los mismos; bajo el apercibimiento de estilo. groseros que les enseñaron los malos libros y los maestros de se —Por el presente se cita y emplaza á D. Manuel Mateo de ducción: dejémonos de una vez de partidos y de las voces que Barbería, D. Alejandro Olivan , D. Andrés Atango y D. Ma los significan , que tienen mas poder que el que comunmente se nuel Diez Itnbrahits, para que en el término de 30 dias compa cree, y que m…</t>
  </si>
  <si>
    <t>Mateu, Salvador</t>
  </si>
  <si>
    <t>Salvador Mateu</t>
  </si>
  <si>
    <t>…s, natural.de S. Julián á los cadetes D. Baltasar Sotolongo yD. Josef Fernandez de Co de las Toresas, en las montañas de Santander, vecino de S. Fer ta; y á los sargentos primeros D. Salvador Mateu y D. Bernar nando, de estado casado, y ejercicio tabernero, acusado de ha do Fernandez. ber herido á un cabo del ejército aliado: fue puesto en libertad, En el batallón infantería de Málaga expedicionario. Grado sobreseyéndose en el procedimiento por no poderse probar el…</t>
  </si>
  <si>
    <t>Matías</t>
  </si>
  <si>
    <t>…e ia justa causa de la Nación, cupo en suerte del primer extrac continua asistencia en el consejo supremo de la Guerra con ho to de lá dé este dia á Doña Benita Rodríguez, hija de D. Matías, nores, sueldo y emolumentos de Consejero de Estado en 1807. subteniente dd escuadrón de Leones de la Mancha, muerto el» el Asi se hallaba cuando ocurrió Ja invasión del ejército de Napo campo del honor. león en 808, época en qüe fue notoria la heroica conduc…</t>
  </si>
  <si>
    <t>Matiiigal, Valdocasa de Pedro de</t>
  </si>
  <si>
    <t>Valdocasa de Pedro de Matiiigal</t>
  </si>
  <si>
    <t>…las 12 de su mañana , en la audiencia de S. S., el remate de la tural de Medina de Rioseco, impreso en Madrid el .atío 1^9° m escribanía de provincia, vacante por fallecimiento de D. Valdocasa de Pedro de Matiiigal, que lo tituló:. Libro de caja , y ma mero.Moraleda, la, cual se halla tasada en 1833500 rs , según se nual de cuentas de mercaderes y otras personas, que no es otra anunció en la gaceta y diario de 29. deiSetiembre último, y está cosa mas queel método actual…</t>
  </si>
  <si>
    <t>Matuschewitz</t>
  </si>
  <si>
    <t>…de de.Neselr.ode, ministro de .Negocios extrangeros, el teniente general, ayudante, conde Ojarowki, el consejero de Fondos púUlcos. Los tres por 100 que se han abierto esta estado conde Matuschewitz, y el barón Willie, médico de S. M. mañana á 89^ estaban á las dos á 90. Se, hacen muy pocos ne S. A. el Príncipe .Miguel de Radziwill lia llegada también á gocios. esta ciudad. „ . * .. __El Príncipe de Polignac saldrá muy en breve para Paris á fin de asisti…</t>
  </si>
  <si>
    <t>Mauleon, Eusebio</t>
  </si>
  <si>
    <t>Eusebio Mauleon</t>
  </si>
  <si>
    <t>…ocasión con sus pala blecidas las asignaciones para usarla. , bras á que se sospeche de su conducta política. D. Félix Valon, barón de Mora, para la Flor de Lis: pagó Otra contra D. Eusebio Mauleon, alcalde de la ciudad de en 3 de Febrero de 1817 3© rs. al hospital General. Viana, de estado casado, hacendado , acusado de haber tolerado ' El Excmo. Sr. D. Antonio Correa para la Gran Cruz de la habitasen y paseasen en público diferentes reos sentenciados…</t>
  </si>
  <si>
    <t>Mauri</t>
  </si>
  <si>
    <t>…ante en la iglesia colegial de Besalú, en dicha diócesis de Ge pero es de temer que de su sepulcro salgan otros mil.n i Y cuándo rona, por fallecimiento de D. Francisco Aivarez, á D. Mauri sucederá esto? Es verdad que aparecieron mil Portieres; mas en cio Peix: para otra titulada Diaconil, de la colegial deCastelbó, el día no nos hallamos en igual caso. Poco tienen que temer loa diócesis de Urgel, vacante por fallecimiento de D. Josef Carre Gob…</t>
  </si>
  <si>
    <t>Mauri, Francisco</t>
  </si>
  <si>
    <t>Francisco Mauri</t>
  </si>
  <si>
    <t>…ndo observa D. Vicente Valdcllon á la de camarero, todos en la misma cate ciones en cada una de ellas acerca de las diversas máquinas que dral i'e Roda, á D. Buenaventura Freiges, D. Francisco Mauri sirven para estas operaciones: entraron últimamente en la ofici y D. Joaquín Agustín. na del recocho , blanquimiento y arenado de moneda, en donde vieron blanquecer y lustrar lina gran porción de duros; y con Con fecha 15 de Enero a visa, el cónsul da S. M. e…</t>
  </si>
  <si>
    <t>Mauseo, Rita</t>
  </si>
  <si>
    <t>Rita Mauseo</t>
  </si>
  <si>
    <t>…diarios. mente derrotada por el navio Asia, y que solo había logrado sal Pedro Martínez y Fermina Azcarate 2 rs. ídem, varse muy maltratada por su superior andar, y á favor de la Doña Rita Mauseo 4 rs. idem. oscuridad de la noche. Susana Aliralles y Antonia Aliralles : rs. idem. Añaden las cartas que se había recibido en Rio-Janeiro una Antonia Alaría Molla g rs. idem. escrita el 12 del mismo mes de Noviembre en Quilca por un ca Doña María Alartines 2…</t>
  </si>
  <si>
    <t>Maximiliano, Príncipe</t>
  </si>
  <si>
    <t>Príncipe Maximiliano</t>
  </si>
  <si>
    <t>…ña de Echeverría.erOtra de siete enviado una diputación á esta corte para felicitar ai Rey nues fanegas en el llano del Alamillo, que linda PP. Agonizantes y tro Señor y al Sermo. Sr. Príncipe Maximiliano, augusto Padre ■ majuelo de D. Pedro P¡nazo.=Otra de ocho fanegas en el Al de nuestra amada Reina, por su feliz llegada. S. M. y S. A. bornoz, linda mayorazgo de Salazar y heredero de Francisco Rehan acogido con su acostumbrada benevolencia y agrado á los cio…</t>
  </si>
  <si>
    <t>100 nuestro Señor tiene'el honor de acompañar á S. A. R. elSere- sbalar el sueldo á les milicianos /dejándolos como antiguamente, nisirao Sr. Príncipe Maximiliano y su augusta Hija la Princesa. y a los soldados les dan i g' rsl mensuales de esta moneda, y por Amalia, comunica al Exento. Sr. primer Secretario de Estado, fin y postre la gente no quiere batirse. Son continuas las levas en que los dos ilustres .viajeros de…</t>
  </si>
  <si>
    <t>Maximiliano, Príncipe Real de Sajonia</t>
  </si>
  <si>
    <t>Príncipe Real de Sajonia Maximiliano</t>
  </si>
  <si>
    <t>…la ley política, y la ley política de la ley de los Reves nuestros Señores, de toda la Real Familia y el leligiosa, siguiendo la índole de los pueblos, y sobre todo las cir Scrmo. Sr. Príncipe Real de Sajonia Maximiliano y su augusta cunstancias de su establecimiento. Entre los asirios un mismo có Hija la Serma. Sra. Princesa Amalia, el dia 13 de Enero de 18 2 5, digo prescribía los homenages debidos al dios Bel por sus setenta en que se dignaron honrar este Real establecimie…</t>
  </si>
  <si>
    <t>Mayoral, Marceiiano</t>
  </si>
  <si>
    <t>Marceiiano Mayoral</t>
  </si>
  <si>
    <t>…demos gracias por este cambio feliz á las Rea catedral de Cartagena, por fallecimiento de D. Francisco Gómez les virtudes de una familia que se apoya en sí misma, si puede Jara, á D. Marceiiano Mayoral: para la capellanía Real de la decirse asi; y que destinada y unida al cetro como á uaa cadena iglesia colegial de Santillana, obispado de Santander, por muer que no puede romperse, llena su misión con igual magnanimidad te de D. Juan Bernofa Laurel, á D. Man…</t>
  </si>
  <si>
    <t>Me, Máximo</t>
  </si>
  <si>
    <t>Máximo Me</t>
  </si>
  <si>
    <t>…eba bastan sargento primero D. Juan Rodríguez, subteniente efectivo de te que los pueblos y los Gobiernos de esta parte del globo cami ídem: sargentos primeros D. Manuel Centeno , D. Máximo Me nan con pasos firmes y agigantados al deseado fin de una trun-, rmo y D. Mateo Chaves, grado de subteniente de infantería. quilidad general casi imperturbable, y nunca apoyada mas sóli Batallón ligero Je la Reina. Primer comandante D. Josef damente que cuando…</t>
  </si>
  <si>
    <t>Medeviela, Sinforiano</t>
  </si>
  <si>
    <t>Sinforiano Medeviela</t>
  </si>
  <si>
    <t>…es, la subordinación á sus gefes, y la con iglesia colegial deDaroca, diócesis de Zaragoza, vacantes por ducta noble é irreprensible que ha de distinguir al verdadero promoción de D. Sinforiano Medeviela á una canongía de la Realista para sostener en todo trance con fortaleza y constancia misma , y-fallecimiento de D. Manuel Salas y D. Antonio Ló los derechos soberanos del Rey nuestro Señor. Después de ha pez, á D. Julián Royo, D. Ambrosio Bermudez y D. Franc…</t>
  </si>
  <si>
    <t>Médicis</t>
  </si>
  <si>
    <t>…se habían perdido , o los habían cogido Milán , donde se halla ya S. M. el Emperador de Austria. Lleva los Realistas , y no se hallaba á ningún precio una herradura ni consigo a! caballero Médicis, ministro de Negocios extranjeros, un clavo; que el q había sido atacado Bolívar en una quebrada, y al de Gracia y Justicia marques Tomasi. El Príncipe Leopol donde había perdido el depósito general, las piezas de campana, do le precederá algunos días en el v…</t>
  </si>
  <si>
    <t>…s con los corresponder al afectuoso convite que les ha hecho S. M. el Em de todos los generosos defensores de seis millones de sus desgra perador de Austria. Seguirán á SS. MM. el caballero Médicis, ciados compatriotas. „Si, yo no me avergüenzo de decirlo alpresidente del consejo de Ministros, y el marques Rufo, minis taínente, exclama el honorable diputado, abjuro todas mis.opitro de la casa del Rey. nior.es precedentes con respecto á los católicos; es…</t>
  </si>
  <si>
    <t>Medina, Agustin de</t>
  </si>
  <si>
    <t>Agustin de Medina</t>
  </si>
  <si>
    <t>…timo salieron del Havre en un barco de vapor burquerque á D. Ignacio Bernardo Ribero: para la del Viso del cFélefa'hte de Afriía; un topo, Un águila imperial y una colec Marques á D. Agustin de Medina: para la de Trigueros á Don ción Je plantas,,vivas. El elefante era de Mehemet-Alí, bajá de Isidro Benito Aguado: para la de las Peñas de S. Pedro á Don Égipt'o i y los demaS'objetos vienen' de Cayena con su donador Joaquín González: para la de Orellana la Vi…</t>
  </si>
  <si>
    <t>Medina, Juan</t>
  </si>
  <si>
    <t>Juan Medina</t>
  </si>
  <si>
    <t>…alféreces mejorar la .propiedad, en que tiene el usufructo, á distraer una D. Francisco Auzotegui, D. Juan González, D. Francisco Ló parte de sus rentas para su manutención. pez y D. Juan Medina, grado de teniente de idem: sargentos Entre las retlexiones que producirá en el ánimo de los verda primeros D. Pedro Perez, D. Bibiano Tarancona, D. Josef Rideros: realistas la lectura de este artículo, hay dos principales que vas y D. Juan Andrea, grado de a…</t>
  </si>
  <si>
    <t>Medina, Manuel Obispo y</t>
  </si>
  <si>
    <t>Manuel Obispo y Medina</t>
  </si>
  <si>
    <t>…que acaba D. Joaquín Espejo, para Ídem, exento también por resolu ban de prestar. La artillería hizo en seguida las salvas de orde ción de S. M. de 20 de Diciembre de 1823. nanza. D. Manuel Obispo y Medina, para idem, exento también El coronel general del cuerpo y el corregidor de esta H. V. por resolución de S. M. de 17 de Enero de 1824. dirigieron con este motivo las siguientes proclamas: D. Josef González de la Vega y Velasco , para idem , idem. «Voluntarios…</t>
  </si>
  <si>
    <t>Medina, Manuel Zoilo de</t>
  </si>
  <si>
    <t>Manuel Zoilo de Medina</t>
  </si>
  <si>
    <t>…entes en la secretaría de dicha villa: se admiten me ta ¡dad deJa iglesia catedral de Astorga, vacante por promoción moriales hasta el 15 de Mayo próximo, y el empleo se dará á de D. Manuel Zoilo de Medina al de Saldañs, dignidad de la de opoíicion principiando estas el 17 de Mayo. León , Í D. Apolinar de Viñas: para la dignidad de maestre Quien supiese la existencia y paradero de D. Ramón Carpegescuela de la misma iglesia catedral de Astorga, per fallecimiento…</t>
  </si>
  <si>
    <t>Medinilla, Antonio Torres y</t>
  </si>
  <si>
    <t>Antonio Torres y Medinilla</t>
  </si>
  <si>
    <t>…Vicarios generales 287: Canónigos titulares 72$*. vellón, que resulta alcanzando de sus haberes hasta fin de Abril honorarios 1255: Curas 2828: Ecónomos 22,225: Vicarios dé 1823, D. Antonio Torres y Medinilla, segundo Teniente $396: Sacerdotes anejos á parroquias ó destinados á la predica que!fue del primer regimiento de Reales Guardias, mandando ción y confesión 1850: Directores y-Profesores de los semina S. M. que se le den las gracias en su Real nombre, y que s…</t>
  </si>
  <si>
    <t>Medrana, Cipriano</t>
  </si>
  <si>
    <t>Cipriano Medrana</t>
  </si>
  <si>
    <t>…io, y promoción de noticia. D. Antonio Alonso García, D. Juan García y D. Carlos Ma Los judíos de Bamberg, en la Polonia austríaca, han inven ría Ponce, á ¡raciones de la misma, á D. Cipriano Medrana de tado, de poco tiempo á esta parte, un expediente para no pagar Medrano, D. Gabriel Perez, D. Francisco Antonio Prieto, Don el porte de sus cartas, las que casi siempre que se les presentaban Pedro Félix Antunes y D. Manuel Antonio Domínguez: para rehusaban…</t>
  </si>
  <si>
    <t>Megía, Hermenegildo</t>
  </si>
  <si>
    <t>Hermenegildo Megía</t>
  </si>
  <si>
    <t>…o ya muy comunes de algunos años ría: subteniente graduado de teniente D. Josef Franco, teniente á esta parte. No se sabe á qué atribuir la causa de esta enferme efectivo de idem: D. Hermenegildo Megía, subteniente id. id.: dad moral de la sociedad; pero es á la verdad cosa bien triste, y sargentos primeros D. Juan Ruiz y D. Francisco Muñoz, grado lo observamos con dolor, que sus frecuentes anuncios en los pe de subteniente de ídem. riódicos se leen con una…</t>
  </si>
  <si>
    <t>Mehi, Vicente Sanahujá y</t>
  </si>
  <si>
    <t>Vicente Sanahujá y Mehi</t>
  </si>
  <si>
    <t>…ar los puestos avanzados del modo mas Alcocer á D. Josef,Benito Pensado: para la vara de alcalde rpa- conveniente pata la seguridad de un ejército acampado ó en mar 'or de Béjar a D. Vicente Sanahujá y Mehi: para lá de Burgui- cha i observaciones y preguntas que deben hacer los gefes de dia !jos á D. Antonio Chavarria: para la del Carpió á D. Juan Ma ¿ los comandantes de aquellos &amp;c. La 3.a, traducida del francés ría de la Vega":, para la de Eegahés á D. Pedro A…</t>
  </si>
  <si>
    <t>Melchor</t>
  </si>
  <si>
    <t>…rería de Rubio , calle de la L¡cante por promoción de D. Valentín Escudero á canongía car breteria, á 8 rs. al mes, siendo el porte de cuanta délos susetipdenalicia de la misma, á D. Melchor liriarte: para media ración tores. de la iglesia catedral de Málaga , por ascenso de D. Miguel Po mar y Ayala á la canongía lectoral de la colegial de Antequera, S.M. se ha servido mandar que se intente nuevo remate para el á D. Antonio Trujillo: para canongí…</t>
  </si>
  <si>
    <t>…los Lucía Soler 4 rs. ídem, &lt; preparativos que estaba haciendo para emprender la campaña que Isabel Perez 3 rs. idem. se disponía á mandar en persona contra el rebelde Bolívar. El Doña Melchor» Perez 4 rs. idem. valor y la subordinación délas tropas, y el noble entusiasmo Manuela Perez, Ignacio de Orbegozo, Joaquín Oyarzabal, que las animaba por la justa causa que defienden, inspiraban al Mónica Olives y Lesmes de Manuel 2 rs. ídem. leal y valiente…</t>
  </si>
  <si>
    <t>MelchqrMató.á</t>
  </si>
  <si>
    <t>£9 .Escriben de lejenaica con fecha del jj de Octubre lo si vacante por promoción de D. MelchqrMató.á una canongía de guiente: ... ... , _ dicha iglesia catedral de &lt;^rona,.Ír6"lGér3iiimoJOliva. „El bergantín colombiano la Descubierta, que salió de Puerto- Igualmente se ha servido S. Ml ziombrar para cinco canonCabello para la Martinica en lastre, ha sido con…</t>
  </si>
  <si>
    <t>Melendez</t>
  </si>
  <si>
    <t>…CIOS. atención por su elegancia sencilla, y por lo ingenioso del pen En el Real y supremo consejo de Hacienda, y por ía escri samiento, el siguiente: banía de Cámara del cargo del Sr. Melendez, se hallar: pendientes madkigai, autos contra Bartolomé Arques, patrón de la matrícula de Ali cante, sobre comiso de dos cargas de géneros de algodón; y no No por deber el ser á negra tinta habiendo podido ser habido el citado Bartolomé Arques para ha Ni á lu…</t>
  </si>
  <si>
    <t>Melendez, Pedro Aguado</t>
  </si>
  <si>
    <t>Pedro Aguado Melendez</t>
  </si>
  <si>
    <t>…establecimientos piadosos, duro vale de 27 á 30 francos: blando 20 á 24: el de Alejandría y 2© i la caja de amortización. 14!; la carga contiene tres fanegas.” (Correo Mercantil.) D. Pedro Aguado Melendez para ídem .- pagó g© rs. al hos Con referencia a dicha goleta Froserpina se dice que habla pital en 21 de Marzo de 181=,. llegado á Cuba un buque de Jamaica en 17 horas, y cuya tripu D. Antonio Armeñta para idem: en 30 de Julio de &lt; 817 pa lación decia que co…</t>
  </si>
  <si>
    <t>Melgar, Manuel Damian</t>
  </si>
  <si>
    <t>Manuel Damian Melgar</t>
  </si>
  <si>
    <t>…ns. Las ciudades, los estable de Cuenca, por muerte de D. Ramón Aranda, y renuncia de cimientos públicos y particulares rivalizan en zelo para propor D. Juan Antonio Hermosilla, á D. Manuel Damian Melgar: pa cionar los mas prontos socorros á las víctimas de tan horroroso ra la dignidad de arcediano de Almazan de la iglesia catedral de incendio^ Los corredores del comercio de París han dado 19 Sigiienza , por promoción de D. Pablo de Jesús Corcuera , al franco…</t>
  </si>
  <si>
    <t>Mello, Miguel Antonio de</t>
  </si>
  <si>
    <t>Miguel Antonio de Mello</t>
  </si>
  <si>
    <t>…ata sobre sus crisoles porosos rinamente la secretaría de Estado de Negocios extrangeros. con sus abultadas vegetaciones y sobre las mismas copelas; y En atención á los méritos de D. Miguel Antonio de Mello: ofreciendo á S. M, dicho facultativo ejecutar la operación res he tenido á bien nombrarlo ministro y secretario de Hacienda. pectiva con cualquiera de dichas sustancias que se dignase seña Con la misma fecha hí expedido S. M. otros decretos nom lar, mandó ha…</t>
  </si>
  <si>
    <t>…sin contar con el va S. M. se ha servido expedir los dos Reales decretos siguientes: lor de nuestros soldados y la táctica de nuestros generales no son ,,Habiéndome hecho presente D. Miguel Antonio de Mello, tan pocos los individuos afieles en América como creen 6 afectan creer del mi Consejo de Estado, Ministro secretario de Estado det ciertas personas." Despacho de Hacienda , presidente de mi Real erario y en él mí En efecto, luego que las tropas inglesas hici…</t>
  </si>
  <si>
    <t>Mello, Pedro de</t>
  </si>
  <si>
    <t>Pedro de Mello</t>
  </si>
  <si>
    <t>…c donde nuestros jóvenes van á nutrirse en las doctrinas católicas tubre. . . que deben anunciar algún dia á los fieles desde la cátedra de la __Ayer tarde llegó á esta capital el caballero Pedro de Mello verdad. Si la unidad de la Iglesia católica es uno de los caracte Brayca, nombrado últimamente, embajador de Portugal cerca res de su divinidad, es esencialmente necesario para mantenerla de S. M. que todas las doctrinas procedan de un mismo origen, á fin ds…</t>
  </si>
  <si>
    <t>Membribe, Lorenzo Arroyo y</t>
  </si>
  <si>
    <t>Lorenzo Arroyo y Membribe</t>
  </si>
  <si>
    <t>…de is consagración de las hostias el es demento Anaya á:rackm-de la misma , y fallecimiento de Don tar colocadas en el tabernáculo ó expuestas en el viril, y el Pedro Membribe, á D. Lorenzo Arroyo y Membribe y D. Gre darlas el sacerdote de comunión, ó llevarlas por viático.á los gorio. Alvaro García: para una ración de la santa iglesia prima enfermos: k&gt; será en cuanto al copon, viril, patena y. cáliz el da, dé Toledo, por muerte de D. Vicente Vacas, á D&gt; Juan estar emple…</t>
  </si>
  <si>
    <t>Memorias, Gregorio de Calzada.reOtra de</t>
  </si>
  <si>
    <t>Gregorio de Calzada.reOtra de Memorias</t>
  </si>
  <si>
    <t>…seis fanegas en mas sana moral y perfecta educación. Se vende en la librería de Banuelos , que linda dicho arroyo, tierra del mayorazgo de Cas- Illescas. tel, camino de Ajalvir, y D. Gregorio de Calzada.reOtra de Memorias poéticas, ó llantos de la madre patria por los efec fres fanegas en el pago de las monjas, que linda tierra de Doña tos de la ominosa constitución. Un cuadernito, donde se trata Teresa del Rio , majuelo de Doña Simona de Calzada y Manuel en versos endecasílab…</t>
  </si>
  <si>
    <t>Mén, Juan Bautista</t>
  </si>
  <si>
    <t>Juan Bautista Mén</t>
  </si>
  <si>
    <t>…reino de Santafe, y único - Batallón de Vitoria. Capitán D. Angel Hevia, idem. vegetal que destila un jugo que puede servir al hombre de ali Batallón ligero de la Reina. Teniente D. Juan Bautista Mén mento. Ha presentado ademas una corteza desconocida hasta dez y D. Manuel Belilla, grado de capitán: subteniente D. Jo aquí, y de la cual puede sacar utilidad la medicina; pues parece sef Gabriel Montes, grado de teniente. que tiene propiedades análogas á las…</t>
  </si>
  <si>
    <t>Menage, Juan Federico</t>
  </si>
  <si>
    <t>Juan Federico Menage</t>
  </si>
  <si>
    <t>…María Sainz de la Puente; para que en el término de qo acceder al perdón , conmutándosela en tres año* de reclusión. dias contados desde hoy, se presenten en forma por la escriba D. Juan Federico Menage, natural dé Medinaceli, teniente nía de provincia de Garrido á deducir el derecho que les asista; de infantería, procedente del ejército revolucionario, procesado apercibidos de que si no lo hiciesen les parará el perjuicio que por el atroz y horrendo crimen…</t>
  </si>
  <si>
    <t>Méndez, Agustin Josef</t>
  </si>
  <si>
    <t>Agustin Josef Méndez</t>
  </si>
  <si>
    <t>…rarse á una caverna en mero del Mármol: para la de Garrobillas á D. Josef Casillas y la falda oriental del Monte-Parnaso. Con el auxilio de una fuen Castilla: para la de Iznajar á D. Agustin Josef Méndez : para ia te de agua viva y buenos almacenes de todo género de víveres, ,de Paredes de Nava á D. Juan Teran: para la de Palma de Sevi no tiene necesidad alguna de comunicarse con los demas hom- lla á D. Juan Francisco Alonso Caballero: para la de Valdecaba-,…</t>
  </si>
  <si>
    <t>Mendez, Catalina</t>
  </si>
  <si>
    <t>Catalina Mendez</t>
  </si>
  <si>
    <t>…onia Marimon 2 rs idem. pueden menos de vencer los griegos.” Tqmas Martí y Doña Natalia Ortiz de Zarate 4 rs. idem. NOTICIAS DE ESPAÑA. Teresa Puig Gairis y Coll 6600 rs. anuales. Doña Catalina Mendez 2500 rs. anuales. Madrid si de Marzo. Bárbara Moscoso 2 rs. diarios. En una gaceta de Hamburgo se habla dicho que la Prusia ha Teresa Estéban 4 rs. ídem. bía nombrado uil cónsul para Buenos-Aires. Se sabe que de re Doña Estéfana Manuela Roldan, Teresa Zagala,…</t>
  </si>
  <si>
    <t>Mendez, Joaquin</t>
  </si>
  <si>
    <t>Joaquin Mendez</t>
  </si>
  <si>
    <t>…a ademas un 18; de Octubre, de 1823 intestado , en la edad de. x4.años cum mes.de cárcel.1 . r,-.. ■ y J. f ,! : plidos , para ¡qué dentro de nueve dias siguientes, que por último D. Joaquin Mendez, D. JoseLSaturnino Esteban, Juana Al- término se les'señala , comparezcan ante el Sr. Galjndo, teniente varez, María González, Antonio Monsalve y Doña Severiana corregidor de esta villa , por la escribanía de Raya, á usar de las Mora,' prófugo el primero.* y¡…</t>
  </si>
  <si>
    <t>Méndez, Manuel</t>
  </si>
  <si>
    <t>Manuel Méndez</t>
  </si>
  <si>
    <t>…s* J¿i;K.ey no tiene sino cuatro, jningo Ginoriy renuncia de D. F ranc¡seo A y a la Barreda: yDon años, iyuri ti* suyaj.conforme 4Jas.leyes.de la. isla , regenta^ IgnacioLUreni, ¿ D. Manuel Méndez, D,Pedro QoiizakzjNaduránfe-su minoridadirsus hermana»!:,viven en su .compa ñía., y varro y D-Angel PcrdomoCpara tina-ieatióngía ;de 'la.;igl$sia cg-; guardan la armonía tamo completa.. Hace ya cuatro anos que tedral de Zamora, vacante:por muertede,p.-Mariano…</t>
  </si>
  <si>
    <t>Mendinuetá, Bernardo Nonral</t>
  </si>
  <si>
    <t>Bernardo Nonral Mendinuetá</t>
  </si>
  <si>
    <t>…de Grana se hace saber que estando señalado él dia i.° de Mayo próximo da. En este destino, que desempeñó siete años , acreditó el Gene se presenten al Sr. Intendente de la misma, D. Bernardo Nonral Mendinuetá, que no solo poseía calidades para el mando criba, las personas que gusten hacer las posturas, bajo las con militar sino que reunia las políticas en tal gradó, que le granjea diciones que en el acto se manifestarán. ron el concepto del gobierno supremo y la e…</t>
  </si>
  <si>
    <t>Mendo, Antonio Gómez</t>
  </si>
  <si>
    <t>Antonio Gómez Mendo</t>
  </si>
  <si>
    <t>…a cho, y en las provincias en las administraciones principales dato y canongía de la de Córdoba, á D; Josef Rico; y para la Correos. dignidad de chantre dé la misma, por muerte de D. Antonio Gómez Mendo, á D. Alonso Salís Gómez. Asimismo sé ha servido S. M. nombrar para úna’ ración dé Por provideheiá del Sr. D. Rafael Paz y Fuértes def conse la santa iglesia'metropolitana dé Sevilla, por ascenso de D; Juan jó de S.'M.,ralcalde de* su Real Casa yCorte, á cons…</t>
  </si>
  <si>
    <t>Mendoza, Iñigo Lofez de</t>
  </si>
  <si>
    <t>Iñigo Lofez de Mendoza</t>
  </si>
  <si>
    <t>…por de Silva, Alonso Cano, Bartolomé de Murillo y Juan de Her cualquiera otra autoridad del establecimiento. rera. 3.° Los documentos referidos en el anterior artículo, que no 13. D. Iñigo Lofez de Mendoza, Juan Gines de Sepúlveda, *epresenten originales, serán baja en los ajustes. Francisco deSalinas, Fr. Benito Gerónimo Feijoo, D. Alonso 4.0 Los tenedores de dichos documentos, ya sea por heren Perez de Guzman y Rodrigo Díaz de Vivar. cia, ó ya por negociación…</t>
  </si>
  <si>
    <t>Mendoza, Josef Mace-</t>
  </si>
  <si>
    <t>Josef Mace- Mendoza</t>
  </si>
  <si>
    <t>…go.ra. .0 Francisco Javier García dé Zamora: para el de Lucena a- D. Vi 6¡° - D. Alonso Tostado ,'Luis Vives, D. Diego: Hurtad,qrde¡ cente Girón; Villamandos: para el de Logroño á D. Josef Mace- Mendoza, D. Gerónimo de Zurita, D. Diego Saavedra FajítdO) da y Gómez : para la Vara, de-alcalde mayor de Purchena á-Don y D. Alvaro NaviaOsorio. ,, ¡: ;¡,o Diego López. A'rjona: para- la de Santa Cruz de Mndela.’á'Don &gt; ' 7;.° D. Luis de¡.Requeséns , D. Bartolomé. L…</t>
  </si>
  <si>
    <t>Mendoza, Mariano</t>
  </si>
  <si>
    <t>Mariano Mendoza</t>
  </si>
  <si>
    <t>…los fundamentos sólidos de un amor fraternal, que la natu Cazadores-Dragones. Sargentos primeros D. Manuel Ruiz y raleza quiere ver restablecido, y que tarde ó temprano el propio D. Mariano Mendoza, grado de alférez de caballería. (Se contiy mútuo ínteres ha de poner cu acción con recíproca ventaja de nuará.j los pueblos de ambos mundos. Tenemos por último razones para esperar en el nuevo año Enterado el Reí nuestro Señor de la instancia documen que ent…</t>
  </si>
  <si>
    <t>Mendoza, Pedro González de</t>
  </si>
  <si>
    <t>Pedro González de Mendoza</t>
  </si>
  <si>
    <t>…arrubias y Leiva, Antonio Perez y D. Jósef Pci.° Cada viuda, huérfano ó huérfanos que esten en goce de llicer. sus viudedades en esta corte, presentarán dos carpetas, expresan 10. D. Pedro González de Mendoza, D. Melchor de Macado sus nombres, el de sus maridos ó padres,'y la oficina ó renta naz, Fr. Francisco Jiménez de Cisneros, Vasco Nuñez de Valdonde sirvieron, y pensión de viudedad que les esté asignada. boa , D. Jósef Carrillo de Albornoz y Hernando de Alarc…</t>
  </si>
  <si>
    <t>Menendez, Antonio</t>
  </si>
  <si>
    <t>Antonio Menendez</t>
  </si>
  <si>
    <t>…varias veces los gritos de la legitimidad. Parrondo, D. Juan Jro, D. Felipe Gómez, D. Santiago VeDespués de celebrada una solemne misa por el prior del ca lazquez, D. Josef Adaro, D. Antonio Menendez, D. Braulio bildo, y cantado el Te Dcum, se retiró el ayuntamiento con Ja García, D. Ignacio Alvarez, D. Manuel Rodríguez, D. Pedro misma comitiva. Espina, D Felisiano del Pato. Y los de segunda y tercera otros Es imposible describir el cspectácuto que formab…</t>
  </si>
  <si>
    <t>Mengs, Rafael</t>
  </si>
  <si>
    <t>Rafael Mengs</t>
  </si>
  <si>
    <t>…■ glo xvr, iluminados: cada uricvá 20.i¿Ideia sin ¡luminar, á 6.t=. Dios guarde, de cuya cargo quedó ábsuelto y .puesto en libertad. Retrató dé D. Juan Palomino ¡ á 2.¿¿Retrato de D. Rafael Mengs, Aprobada en 17 de Setiembre. ; a 2.=T-rece estampas grabadas al agua fuerte de varios pensa La formada contra D.: Miguel Marías y. Balón .y, consortes, mientos, por'D. Ramón Bayeti, á 1 2.=La.,Madre del divitio vecinos de Sariuena, sobre reuniones sospechosa…</t>
  </si>
  <si>
    <t>Meoro, Felipe</t>
  </si>
  <si>
    <t>Felipe Meoro</t>
  </si>
  <si>
    <t>…inados al.hospital en aquella persona que les represente ¿ deducir -su derecho; entendidos que época. . . t/ .V -Jj . ‘i ¿ít. de no hacerlo |*s parará el perjuicio que haya lugar. D. Felipe Meoro para la FJor de L¡s:exi;nto~ por resolución _ Se cita y emplaza á Doña Joaquina y á Doéa Josef* Sandode S. M. de í6 de Álwil ¿ítimo, en atepfiqa á sus distinguidos való á sus hijos, herederosó representanteslegítimos, que sé con aervicios cnfyvor de la justa.…</t>
  </si>
  <si>
    <t>Mercader, Jaime</t>
  </si>
  <si>
    <t>Jaime Mercader</t>
  </si>
  <si>
    <t>…Ultramar, tuvieron la complacencia de compararlos con los García , grado de teniente. nuestros y de ver el aprecio que merecían estos cuando los exBatallón de Cazadores. Capitanes D. Jaime Mercader, Don trangeros los copiaban con tanta exactitud para el uso de sus na Pedro Antonio de la Puente, D. Manuel Manrique y D. Salva vegaciones. Bajaron luego SS. MM. y AA. á las oficinas del es dor Archondo, grado de teniente coronel de infantería: tenien tampado…</t>
  </si>
  <si>
    <t>Mercado</t>
  </si>
  <si>
    <t>…mataron 25 Guelji, Adelfi, Maestri ferfetti, Laímisti, reunidos á los Carbo- hombres. nari en 820. Esta secta se dividió en diversas sociedades llamadas Según estos periódicos, el cura Mercado habia hecho que el Turba, Siberia , Fratelli artisti, Del dovere, Difinsort dtlla 'pa Gobierno de S. Salvador lo nombrase Obispo, y habia tomado tria, Figli dt Marte, Enmulaisti, Massoni riformatori, Bersa- posesión de su silla á pesar del Gobierno supremo y…</t>
  </si>
  <si>
    <t>Merchan, Francisco</t>
  </si>
  <si>
    <t>Francisco Merchan</t>
  </si>
  <si>
    <t>…presas; dos tomos en 8.°, á 25 rs. en sef Mendia; para una ración de la catedral de Zamora, por fa-J pasta: se venden en la librería de Razóla, y en Barcelona en la llccimiento de D. Francisco Merchan, á D. Manuel Alonso Es de Torres. 1. EN LA IMPRENTA. REAL.</t>
  </si>
  <si>
    <t>Mercurio, SerapioSerranoí</t>
  </si>
  <si>
    <t>SerapioSerranoí Mercurio</t>
  </si>
  <si>
    <t>…NUNCIOS. dianato de Trasancos, dignidad dé la misma iglesia eatedral, por ascenso de D. Vicente María Aguiar al de Nendos, dignidad de la santa iglesia metropolitana de Santiago,4 D. SerapioSerranoí Mercurio de España: Julio de 1825. Véndese á 10 rs. enpara el de Valencia de Alcántara, dignidad de la catedral deCo- el despacho de la .imprenta Real. Se suscribe en el, mismo despa ria, por ascenso de D. Fernando Gerónimo Hermoso ál priora cho, y en las provincias en las admi…</t>
  </si>
  <si>
    <t>Merino, Josef González</t>
  </si>
  <si>
    <t>Josef González Merino</t>
  </si>
  <si>
    <t>…oncesión anterior al establecimiento de asig roso con. : que ha asistido á estos exámenes, que se hacen á naciones. puerta abierta, y con anuncio anticipado, vió con gusto los pro D. Josef González Merino, para idem, sin pago por la mis gresos de esta escogida juventud, y admiró el zelo de los maes ma razón. tros y su deseo de corresponder á las bondades de S. M. y su go Fr. Josef Guerra, para usar la Espuela de Oro, pagó en 6 bierno. de Marzo de 1819 rs. al H…</t>
  </si>
  <si>
    <t>Merlano, Francisco</t>
  </si>
  <si>
    <t>Francisco Merlano</t>
  </si>
  <si>
    <t>…inúan las causas de la Comisión militar de Sralla. imposible esta restitución: ellos no quieren sino lo que el dere cho l;s concede en todo rigor, y lo que la política permite dis D. Francisco Merlano, de Sevilla, acusado de h’ber profe pensarles: se trata de una violación de propiedad territorial, de rido expresiones subversivas , absiieito y prevenido el acusador el lina gran reparación; és preciso sentar de una vez que la propie 26 de Agosto, y fue apro…</t>
  </si>
  <si>
    <t>Mesa, Francisco de Cabello y</t>
  </si>
  <si>
    <t>Francisco de Cabello y Mesa</t>
  </si>
  <si>
    <t>…gabinete del Buen-Retiro: núm. i.°, prensa hidráulica, suplemento á la gramática francesa-castellana, por el brigadier •n papel 4 rs., y 4 en rústica. Núm. 2.0, máquina para hacer D. Francisco de Cabello y Mesa ács Obra juzgada como clásica clavos, en papel 5 rs., y 5 en rústica. Núm. 3", Idem para de por la academia Real de Ciencias de Paris y otros sabios de Es vanar varias madejas á la vez; dos grúas para descargar los bar paña, y como sencilla, exacta y útil par…</t>
  </si>
  <si>
    <t>Meseguer, Mariano</t>
  </si>
  <si>
    <t>Mariano Meseguer</t>
  </si>
  <si>
    <t>…na , de estado casado, oficio labrador propietar'O, acusado de 21 dé Mayo de 1816 en consideración á sus servicios. de haber dicho algunas expresiones a favor de la abolida consti D. Mariano Meseguer para la Flor de Lis: exento por reso tución: se mando poner en libertad, sin que le sirva de nota la lución de S. M. de 27 de Enero de 1824. formación de esta causa ; y que el delator Francisco Cebada, de D. Diego Alfaro Fernandez de Aguüar para la Flor de Li…</t>
  </si>
  <si>
    <t>Mesía, Joaquina</t>
  </si>
  <si>
    <t>Joaquina Mesía</t>
  </si>
  <si>
    <t>…zar 2 rs. diarios. Si hemos de creer lo mucho que sé habla de la magnificencia Ana Javiera de Uzin 1600 rs. anuales. con que se presentará este embajador, no habrá habido cosa que Doña Joaquina Mesía de la Cerda 2500 rs. ídem. se le parezca, pues ademas de los exquisitos muebles, trae su so Clara Cuellar 2 rs. diarios. berbia vajilla valuada en 2.5000 francos. Vienen en su comitiva Doña Micaela Ruesta 400 rs. mensuales, ademas de la viu muchos parientes d…</t>
  </si>
  <si>
    <t>Metternich</t>
  </si>
  <si>
    <t>…ifc todos los'que lio general Tatischef. También se están esperando los ministros de crean en ella serán infaliblemente condenados? (Aplausos.) (Se Prusia, España, Dinamarca, y al príncipe Metternich. concluirá.') _____ . . _ „ . _, Es bien extraño .vw-á-los individuos, del Parlamento de In —.Las gacetas ítnericiñaVTéCéren un'fjncermiy particular. El glaterra averiguar la verdadera doctrina de los católicos, cuando capitán Prieto , comandante de un buque…</t>
  </si>
  <si>
    <t>Mi</t>
  </si>
  <si>
    <t>…mpo la responda» Real Sitio de'Alíette íi 26 de'Enero de 1825. . .- credencial acreditando á dicho Sr. Príncipe como su embajadorEti-su consecuencia ha comunicado este Ministro á ,D. Mi cít"esta corte. * . ’ . ' guel Antonio de Mello la Real orden siguiente: ,.¡ El Excmo. Sr. conde de Porto Santó, embajador de S. M. •■vlimo, .y Ettctnó. Sr» .* El Rey nuestro Señor .ha tenido á bien-: Fidelísima en esta' cort^, nombrado Ministro de Estado y d…</t>
  </si>
  <si>
    <t>…Tripolizza, han sido dispersados por las tropas del general Gourmeras letras y á mi Consejo de ministros, examinado todo por ra, los cuales han huido á las montañas, ü» griegos ca general Mi muy detenidamente, he venido en aprobar por resolución da este dia el adjunto plan y reglamento de escuelas de primeras le (O En nuestro número del 4 de Febrero anunciamos la in tras, que haréis se publique inmediatamente, y se circule á todas surrección ocur…</t>
  </si>
  <si>
    <t>…rían sufrir mañana por varios crímenes Fr. Juan Crisóstoino gociación ó contrato; en cuyo caso las presentarán originales, González, religioso lego de la orden de S. Francisco, y D. Mi y en su defecto sus herederos ó tenedores, en cuyo poder se ha guel Martínez, que se hallan en capilla; y S. M., queriendo com llen , en lo que se observará lo prevenido en el artículo anterior. placer á su augusto Suegro en ia única gracia que le ha pedido 6…</t>
  </si>
  <si>
    <t>…Ballinasioe, pretendió probar que todas estas firmas do la Gaceta de Madrid publicó la victoria ganada en Setiem eran falsas. bre por los Realistas en el Perú; y en la carta' del general Mi£1 honorable diputado pide se le autorice para presentar un 11er, publicada por el Courier, vemos que los colombianos fueron lili que prohiba en adelante á los obispos de Irlanda el reunir di batidos el 3 de Diciembre; asi no es extraño que lo fuesen tam feren…</t>
  </si>
  <si>
    <t>…actual cosecha de dicha villa dentro de un mes. de Noviembre. Los suscriptores á la obra titulada La Iglesia triunfante délos Se remitieron el año pasado muestras de esta seda al Sr. Mi errores del siglo; por el Dr. D. Juan Asensio y Santa María, nistro de Estado, y consta en la Real sociedad su recibo. analizada en la Gaceta de 10 de Setiembre último, y recomen Se va extendiendo su uso con bastante rapidez. dada como muy útil en las actuale…</t>
  </si>
  <si>
    <t>Miauli</t>
  </si>
  <si>
    <t>…ierno ha mandado sustanciar la causa criminal de Colocotroni y de Deleiam en NáPetersbúrgo de Marro. polea.de Romanía. La sociedad imperial mineralógica de esta capital celebró El almirante Miauli ha tomado el mando de la escuadra que ayer, bajo la presidencia del barón Alejandro de Strogonoff, bloquea á Patrás. ayuda de campo de S. M. el Emperador, el octavo aniversario IMOIATBRRA. de su fundación. S. A. R. el Duque Alejandro de Wurtemberg, el Eminen…</t>
  </si>
  <si>
    <t>Miaulis</t>
  </si>
  <si>
    <t>…toriosos han perseguido una división egipcia Los 'buques griegos que lo observaban dieron luego aviso de hasta ia vista del pucTto de Alejandría. No teniendo ya la es su salida al almirante Miaulis, el cual Jos persiguió tan viva cuadra griega enemigos con quien combatir ha vuelto á entrar mente, que llegó á alcanzarlos al medio día siguiente: los griegos en Hidra para dar un ligero descanso á las tripulaciones. cortaron al punto ia línea de los egipcio…</t>
  </si>
  <si>
    <t>…riunfo de la religión. atacado por 800 etoliemes, los cuales han hecho una espantosa ,,Después de medio siglo ha venido ahora esta religión- santa carnicería en el campo turco. El almirante Miaulis con 40 baje á afianzar de un modo solemne la suerte de la Francia. ' les ha logrado blbquear delante de Suda una división de la escua ,fEl digno Hijo de S. Luis ha recibido la unción santa de dra egipcia. Según las relaciones,de este marino, parece imposi man…</t>
  </si>
  <si>
    <t>…furor de los revoluciona él un extracto de la relación del coronel Rottlens, testigo ocu rios por su adhesión inalterable á la sagrada causa de la Religión lar de la victoria del almirante Miaulis...... y de la legitimidad; se ha dignado conceder á dicho su hijo pri ;Qué hacen nuestros musulmanes? suprim'én lo que quieren; mogénito en pleno dominio , para que le sirvan de cabeza de títu y el Observador Austríaco se ha vuelto griego para ellos. Uno en l…</t>
  </si>
  <si>
    <t>…edido de ;Viena. día. Los griegos que habitan nuestra capital esparcen la voz de — EL teniente de cazadores ruso Dobrowsky pasó por Berlín la que ha sido atacada y deshecha por el almirante Miaulis. No noche del 16 al 17 de este mes, yendo en posta de París á Pepuede explicarse fácilmente por qué en las actuales circunstan tersburgo con pliegos para el Ministro de Negocios extra ngeros cias se ha dirigido el bajá á la isla de Candia, donde probable cond…</t>
  </si>
  <si>
    <t>Micaela</t>
  </si>
  <si>
    <t>…María Catalina Carrera 2 rs. día ríos.- opinión política. Todas estas sentencias han sido aprobadas por Doña Josefa Martínez y Manuela Cadierno 4 rs. idem. el comandante general. Doña Micaela de los Reyes 1880 rs. anuales. Una causa formada contra Blas Arbizu, residente en Sangüe Paula Trijueque 2 rs. diarios. sa , á quien se le formó el correspondiente sumario por la policía Inés Maquibar 4 rs. idem. de este reino, por sospechas de haber fijado u…</t>
  </si>
  <si>
    <t>Michel, Gregorio</t>
  </si>
  <si>
    <t>Gregorio Michel</t>
  </si>
  <si>
    <t>…lo observamos con dolor, que sus frecuentes anuncios en los pe de subteniente de ídem. riódicos se leen con una indiferencia lastimosa. ¡Qué vasto cam Batallón de Chichas. Capitán D. Gregorio Michel, grado de po para la reflexión! pero limitémonos a una solamente. Bajo teniente coronel de infantería: tenientes D. Tadeo Gamarra, el Gobierno austríaco un solo suicidio era bastante paja entriste D. Cipriano Ribera y D. Francisco Ceballos, grado de capitán c…</t>
  </si>
  <si>
    <t>Miehücna, Juan Angel de</t>
  </si>
  <si>
    <t>Juan Angel de Miehücna</t>
  </si>
  <si>
    <t>…......................................................... 1* á 2. 1* concesión anterior al 7 de Diciembre. Bilbao............................................................. par. D. Juan Angel de Miehücna para la cruz de caballero de la Vales comunes, Setiembre............................ 14L á 15 valor. Legión de Honor, ha pagado en 9 del corriente 3300 rs. por Ja No consolidados.......................................... 13 á 13Í idein. misma razón. Consolida…</t>
  </si>
  <si>
    <t>Mies, Josef Leandro</t>
  </si>
  <si>
    <t>Josef Leandro Mies</t>
  </si>
  <si>
    <t>…d de la santa iglesia metropo D, Josef de. la Fuente y D. Diego . Rey, grado de teniente de litana de Zaragoza, vacante por promoción de D. Juan Francis idein: sargentos primeros ,D. Josef Leandro Mies» y D. Ansel co Martínez Castillon á la iglesia y obispado de Patencia, á Don mo Guillen, grado cíe subteniente de ídem.. Eduardo Joscf Laredo: para la canongía vicaría de la iglesia co Segundo batallón. Capitán» D. Josef Tiscar y D. Andrés legial de Daroca, d…</t>
  </si>
  <si>
    <t>Miguel</t>
  </si>
  <si>
    <t>…rincesa de esta villa. lleal de 50, Amazona y l’erla de 46, Príncife D. Pedro de 40, ,,Casa consistorial de Bilbao 21 de Diciembre de 1824.SJ0y Venus de 36. Ocho corbetas, Infante D. Miguel t Urania, Leal sef María de jusue, alcalde.irrAntonio Gómez de la Torre, retad y Cibeles (construida'en el año último) de 24: Caiicto, g.cior “Niccto de Llano, regidor.=Josef Genaro de Eiordui, rePrincesa Real y Calatea de 22, y Princesa de.Beira de 20; Dos g…</t>
  </si>
  <si>
    <t>…ar Andrés García Cardéñosa: para otra de la iglesia colegial 'do rastran mirás ds ningún fanatismo al apoyar el proyectó déíéjrt Roa, en el obispado de Osma, por fallecimiento de D. Miguel pero qúé considera i la ásótiációñ de Dubliii mucho mal Capa* Labrador , á D- Antonio Perez Arnaiz: para la dignidad de prior de retarda'r qué dé adelantar la época en qué sé permita méjbrat de lá iglesia catedral de Cuenca, por muerte dé D. Josef Amari la su…</t>
  </si>
  <si>
    <t>…eroso, solo anhelan la ocasión de dar pruebas á su adora a donativo de 20o3 rs. hecho por su padre á favor del Estado. Fernando, Rey absoluto, que sus juramentos son indestructi-? D. Miguel” Cano, para idem, ha pagado en 11 de Febrero bles. Voluntarios, ejército fiel, el Soberano está muy satisfecho 3500 rs- . . . . de que en la ocasión lo cumpliremos, porque ve nuestra disci D. Juan Ciríaco Clibarry, para idem, exento por resolución plina, el o…</t>
  </si>
  <si>
    <t>…ealistas de Sevilla: la patria lo espera asi, y metropolitana de Tarragona, por fallecimiento de D. Pabio Ara á nuestro amado Monarca, que tiene en vosotros su confianza, gonés, á D. Miguel lisplugues; y para una pabordía de la iglesia debeis corresponder cumpliendo con las obligaciones que habéis _Satpdraí,fje Mallorca , vacante por promoción de D. Juan Binijurado: y en cualquier imprevisto acaso, con el valor, hijo.de molis á una canongía de l…</t>
  </si>
  <si>
    <t>…....1.......................... 00 En atención á los méritos, servicios y lealtad del Mariscal de Idem, á pesos fuert es.................................. Par á £ beneficio. campo D. Miguel de la Torre, Capitán general de la Isla de: Vales coiriúhes............................................ 13 de valor. Puerto-Rico, y al mando cnGefc que tuvo del ejército de Costa- No consolidado^......... ................................. 9 á jo. firme, se ha…</t>
  </si>
  <si>
    <t>…graduados de bachiller en facultad mayor desde 1.° al 24 de Junio se refuten como los Vierta 18 de Junio. graduados desfues de concluido el curso académico. Parece que el Infante D. Miguel regresará dentro de pocos días del viage que ha hecho á la Galitzia y á la Moravia; pero El rector y claustro de la universidad de Valladolid dirigie saldrá muy poco después para la Bohemia, y mas adelante irá ron al Consejo, confecha 13 de Noviembre del año…</t>
  </si>
  <si>
    <t>…8 de Abril. Según la lista que traen de las naves que allí sando desde Badén á Munich. han entrado, con sus nombres y toneladas desde i.° de Enero da _E1 Duque de Beja (el Infante D. Miguel), que se halla actual 1824 hasta 31 de Diciembre del mismo, el valor de las merca mente en Hermanstadt, se dispone para visitar las minas de la derías que han sido importadas en estas naves y pagado los de Transilvania. rechos en Freetown, asciende, según las…</t>
  </si>
  <si>
    <t>…redamiento Los billetes de embarque se despachan en Bilbao, casa de de tierra blanca,.viñas, olivares;y yermos, contiguo á la citada D. Francisco de Marcaida: en Santander casa de D. Miguel de casa en el propio »¡(ip de Garrapinillos en 1069240 rs. vn.:un Salas y Gutiérrez: en San Sebastian casa de Serres hermanos, y olivar en Miralbueno de 17 cahíces de tierra con 1 íSj-oliv-, Laflüte: en Bayona casa de D. Pedro Dagucrra é hijo mayor; en 100954…</t>
  </si>
  <si>
    <t>…nombre de la fábrica de la iglesia En atención á los distinguidos servicios y acreditada lealtad de Medinasidonia,.±:D. Mariano Soler, de Utrera. = Viuda de del mariscal de campo D. Miguel de la Torre, capitán general de Eoóx y Pascual, de Reus—D.Tadeo Fernandez Mota, de Rio- Puerto Rico, se ha servido S. M. promoverle á teniente general seco.—La congregación de la misión de Barcelona.^ D. Josef de sus Reales ejércitos. Goin.Marte!, de Sanlúcar…</t>
  </si>
  <si>
    <t>…exclamó con voz unánime: ¡Dio» familia imperial reside actualmente en Presburgo, donde perma conserve al Rey largos años! largos años!) necerá fiasta el 27. El Infante de Portugal D. Miguel se halla ' S. M. enternecido continuó su discurso. también en aquella ciudad. La mayor parte de los extrangeros ,,Quisiera aun en los dias que me quedan , ver aumentarse que hay:en. Presburgo han venido solo por ver la entrada de .Tuestra prosperidad por medi…</t>
  </si>
  <si>
    <t>…bro. de es|a villa, y por la escribanía de Casado, á pedimento del de Es sabido que en España comenzó i generalizarse ia impren fensor de auseptes nombrado por muerte intestada de D. Miguel ta desde dicho año 1474, en qué principió el feliz reinado de los Floren, Patural de Ateca, pn Aragon, cura párroco de la villa, Reyes Católicos-, pues al paso que nuestras armas iban adqui 4e Yunciólos, de este arzobispado; se cita por término de 30 riendo r…</t>
  </si>
  <si>
    <t>…"' "; " Después de cuatro semanas se han recibidó la Gaceta de tbiPeterslurgp 00 de Noziembrf. .ir drs y el 4nd¿o de iu /íy ,' cayos púmero» abrazan desde ef gb de S. A-1. el gran duque Miguel salió ayer de esta capital coa Setiembre al, ¡7 de Ocipbie, ,La primara contiene un. decreto ex dirección á Varsovia. : ,¡, - : :■ i ■ ■ ; . pedido el 115 de AgosfO el» Ñapóles de Romania contraje emi M$. Emi. Monseñor Vladimiro.,jObispo de Koursk y de Biel g…</t>
  </si>
  <si>
    <t>…correspon S. M. la Emperatriz madre tuvo ayer corte en el palacio de dientes certificaciones mensuales, en los mismos términos que invierno con motivo de los dias de S. A. el gran duque Miguel. deben darlas los contadores de provincia. También remitirán la S. A. I. la gran duquesa Helena recibió el mismo obsequio en nómina general de los empleados en ejercicio de sus respectivos su nuevo palacio. Por la noche hubo, iluminación general. ramos, ao. L…</t>
  </si>
  <si>
    <t>MiguérBosarte</t>
  </si>
  <si>
    <t>…acudido aun á refcoger los tomos lahorra en Gránada á D. Pédró Jimypez Herrara y Troyanp; y que les faltan, hallándose ya impresos los cuatro de dichas car para la de Carcabiíey á D. MiguérBosarte. .; ¡ tas; se les invita que pasen, á-realizarlo en el. jú-eciso término de Asimismo se h¡¿ dignado S.‘M. nombrar pafffi urja plaza de un mes contado desde esta fecha.relgualmen te-sé avisa que el dia alcalde de Casa y"Cjorte á D. Pascual AlpiSdfíijPír* otra…</t>
  </si>
  <si>
    <t>Milano, Jacinto</t>
  </si>
  <si>
    <t>Jacinto Milano</t>
  </si>
  <si>
    <t>…oger el que hubiere otorgado, entregando la pape el presbítero D. Diego de Valles , y en el dia posee el presbítero leta de su apoderado, sin cuyo requisito no se dará al propieta D. Jacinto Milano, por quien se ha obtenido Real cédula para rio la papeleta que le corresponde. que se le reciba información de la utilidad que se seguirá al pa Habiendo acreditado la experiencia que muchos accionista* tronato de reintegrarle del valor de una casa vendida en…</t>
  </si>
  <si>
    <t>Militar</t>
  </si>
  <si>
    <t>…ros, en rús sules, comandante francés, oficiales del cuerpo, y otros particu tica 4 rs. lares, tocando en ambas la banda de música, que alternó con Reglamento para el Real colegio general Militar, que por infinitos brindis: por la noche hubo retreta con música y cohe ahora se establece en el Real Alcázar de Segovia en 1824,4.0, tes; concluyendo esta brillante fiesta sin haber habido el menor en rústica 6 rs. disturbio ni incomodidad, manifestando todo…</t>
  </si>
  <si>
    <t>Millcr</t>
  </si>
  <si>
    <t>…esperar que estos INGLATERRA. misinos periódicos se han de ver obligados á confesar que la ba LSndres 15 de Abril. talla que dicen dada en Ayacucho, ó no merece consideración, El general Millcr, qne servia á las órdenes de Bolívar en la ó ha sido menos favorable á los rebeldes que á los Realistas.</t>
  </si>
  <si>
    <t>Miller</t>
  </si>
  <si>
    <t>…le daban 120, al paso que á los españoles solo se pues el ministerio serviría al Trono oponiéndose á iat Cámaras, les daban §9 (4). asi como estas resistiendo á los Ministros. „E1 general Miller, de que se ha hecho mencionara un va — El 21 de Enero/aniversario de recuerdos dolorosos, vino á liente.oficial ingles que se había unido ai ejército colombiano ha interrumpir un momento el júbilo del. nuevo reinado para recia poco tiempo. Este artículo termi…</t>
  </si>
  <si>
    <t>…gena y de Colombia con fecha, pre algunas cosas inexplicables, y parece muy romancesco, que del 3 de Febrero, y no hacen mención alguna de la derrota del un ejercito, que según el general Miller, lo habia perdido todo ejército español en el Perú. seis dias antes, haya conseguido después una victoria tan com . Ayer mañana recibimos el periódico titulado el Constitucional pleta. (L’Etoilci) de Bogotá, que alcanza hasta el 28 de Enero, y cartas de la _…</t>
  </si>
  <si>
    <t>…ar, por el ejército Rea Para el almacén del mediodía de Londres ............. 75^000 lista, según el mismo Courier nos lo ha dicho insertando la carta Oirás va rias compañías. del general Miller. Con que se ve que si fueron ciertas las fiestas, Compañía para la agricultura australiana.............. 1.000,000 solo podía ser para celebrar su derrota. Idem para la lechería de Alderney.............................. 75,000 ■ (2) ¡Pues los generales y toda…</t>
  </si>
  <si>
    <t>Millón</t>
  </si>
  <si>
    <t>…el bilí propuesto surtirá un traria á los católico»;; éltiene pruebas de todo lo contrario; pues efecto, saludable. , estos con su buena conducta se han bocho amar del mayoi nú £1 lord Millón pregunta si ante» de abrir la diKusjoá sobre</t>
  </si>
  <si>
    <t>Millsn, Manuel</t>
  </si>
  <si>
    <t>Manuel Millsn</t>
  </si>
  <si>
    <t>limo. Sr. D.Er. Francisco García Casarublos, Obispo de Ceuta, D. Cayetano Martínez, ídem de ¡demídem. y comisionado Regio én esta universidad; se dirigieron los cur D. Manuel Millsn, idem de idem idem. santes en ella con el mayor orden y compostura á diferentes par D. Josef Bautista , idem de idem idem. roquias y conventos pata recibir el santo sacramento de la Pe D. Angel Porras, Idem de ídem idem. nitencia. A este fin había precedido o…</t>
  </si>
  <si>
    <t>Mina</t>
  </si>
  <si>
    <t>…a á pesos fuertes................... ... \ á } beneficio. calle de Ita, núm. 1 x. Bilbao............................................................ i porioodaño. Los Diálogos del general Mina en Francia , ó Apología de 1» Cortina............................................... ......... i i idem. Soberanía y de la Religión católica. Los suscriptorps podrán re Vales comunes Setiembre....................... 85 a8^.4 daño. coger el tercer cuaderno, en…</t>
  </si>
  <si>
    <t>Mingojuan, Felipe</t>
  </si>
  <si>
    <t>Felipe Mingojuan</t>
  </si>
  <si>
    <t>…ad alguna de comunicarse con los demas hom- lla á D. Juan Francisco Alonso Caballero: para la de Valdecaba-, bies. Tiene consigo á su muger é hijos La caverna es muy espa lleros á D. Felipe Mingojuan: para la de Vega de Valcarce á Don ciosa, y su entrada casi inaccesible, la cual ha hecho él mucho Lucas Navarro: para la de Viilalba de Alcor á D. Fernando mas difícil por medio de una empalizada y dos cañones de cam Moreno, y para la de Villafranca del Vier…</t>
  </si>
  <si>
    <t>Ministro</t>
  </si>
  <si>
    <t>…. fáciles de cumplin ' , Dios guarde á V. E. muchos años. Cuzco Marzo 24 de 1824. ¡Cenizas del1 Rey mártir! recibid nuevamente‘nuestras lá szExcmo. Señor.=Josef de Laserna.=Excmo. Sr. Ministro de E»grimas y nuestras plegarias. La expiación reconcilia» los hombros tado y del Despacho universal de la Guerra. con el cielo ; inas al ver los beneficios que nos ha prometido vues tra familia, no dudamos un. momento.de que se noslperdonará; Real Caja de Amortiz…</t>
  </si>
  <si>
    <t>…a de S. M. el Emperador de Austria, llego á El comandante militar de los cantones de Calahorra y RioParis el dia 4 desde Milán como correo extraordinario. Albania ha dado parte al Sr. Ministro de la Guerra del modo_Un periódico ingles dice que el libro de devociones que leia el con que se han solemnizado en aquella ciudad los dias de S. Fer desgraciado Carlos 1, cuando subió al cadalso ha sido comprado nando. Reunida la oficialidad, el ayuntamiento…</t>
  </si>
  <si>
    <t>…ste descubrimiento y de otros bras principiarán á primeros de Setiembre, dando fin á mediados no menos interesantes que se hicieron en estos últimos años, se de Octubre. El Excmo. Sr. Ministro de la Guerra, que quiere ha dignado i&gt;. M. nombrar una comisión para examinar ios do ver por sí mismo estas evoluciones, aumentará con su presencia cumentos que se hallan encarado» cu este precioso depósito de los nobles sentimientos de nuestras tropas. Despu…</t>
  </si>
  <si>
    <t>…ito de cada sistema á los pies de su genio Creador. de línea maniobraron también con motivo'de la próxima llega—, A lá derecha un contemplativo expectante luchando con la inda del Sr. Ministro de la Guerra. certidúmbre de la terapéutica, abandonándolo y esperándolo to Parts 10 de Setiembre. . do dé Ja'fuerza de la naturaleza. A la izquierda un polif.irmaco, inconstante en sus juicios, versátil en sus planes, agitado por la L» corte permanece en Sai…</t>
  </si>
  <si>
    <t>…su carácter moral; consideran á todos los animales como seres Tolosa 16 de Setiembre. tan nobles como el hombre mismo, y miran como caníbales á Ayer tarde entró en esta ciudad el Sr. Ministro de la Guer los que comen carne. No diferencian el alma del bruto, que ca ra. Esta mañana todas las tropas de. infantería que están de guar mina con la cabeza inclinada hacia la tierra, de la del hombre nición en Tolosa han ido al Polígono, desde donde han man…</t>
  </si>
  <si>
    <t>Mínoves, Domingo</t>
  </si>
  <si>
    <t>Domingo Mínoves</t>
  </si>
  <si>
    <t>…D. Pablo Col!. para la Legión de Honor: cxeny&gt; por reso la Caja -de amortización: r '• ~ lución de S. M. de 3 de Abril pasado en atención á sus servicios. : Aviso oficial. :'r' * D. Domingo Mínoves para la Flor de Lis: exento también El cónsul géneral ’de'S. M. en Génova ‘participa qúe e! 'Go en igual fecha por los mismos motivos. bierno sardo ha eximido á los buques es^sfiolés, qtifc étnbsrq liéis D. Isidro María de.-Abarca par» idetn: exento por resol…</t>
  </si>
  <si>
    <t>Minto</t>
  </si>
  <si>
    <t>…puso este otro: „A nuestro desgraciado país.” directores de la compañía, respecto de este negocio, desde: 1812, Luego echó el tercero asi: „ Al duque de Sussex, hijo del di cuando lord Minto era Gobernador general. La fecha del últímo funto Rey, hermano del actual,” ei cual fue contestado con los despacho es del 10 de Setiembre de 1814. Después de haber dado mayores aplausos. una rápida ojeada sobre estos documentos, no vemos que pueda — Por los…</t>
  </si>
  <si>
    <t>Mintziaky</t>
  </si>
  <si>
    <t>…pas regladas msás va á reforzar la línea de los cosacos establesino de sus comandar)tes en el dia. clda én la costa del Báltico, para asegurar la observancia del Sabemos ya qué el caballero Mintziaky ha puesto en ejecu nuevo arancel de aduanas. ción las órdenes que había recibido, y que antes de dar este paso — Los periódicos alemanes hacen mención de los nuevos desór con la Puerta dió pacte á los Embajadores de las potencias alia denes que ha habido'entr…</t>
  </si>
  <si>
    <t>Mira, Josef Pascual de Luis y</t>
  </si>
  <si>
    <t>Josef Pascual de Luis y Mira</t>
  </si>
  <si>
    <t>…ropiedad; porque lo mis vtila de Agramunt, en Cataluña, á D. Nicolás Malatesta: para mo es legitimidad que propiedad. El instituto de la Saota-Alian- bi dé1 la'villa de Monovar, á D. Josef Pascual de Luis y Mira; za no es mas que la aplicación del principio conservador de la y para la de la villa de Catarroja , á D. Vicente Sarrió y Gana, sociedad civil á la gran sociedad política. Tradúzcanse ai idioma político las disposiciones del código civil relativas á la trasm…</t>
  </si>
  <si>
    <t>Miranda, Cid</t>
  </si>
  <si>
    <t>Cid Miranda</t>
  </si>
  <si>
    <t>….............................................. daño. asistir les parará el perjuicio que haya lugar. Sevilla. ..,......................................... 1. — Por providencia del Sr. Cid Miranda ,-alcalde de casa y corte, Valencia................... ...................................... J á 1, y por la escribanía d¿;M(.&gt;raleda, se cita y emplaza á los que se Barcelona á rs. vn....................................... 00 consideren con derecho á los bi…</t>
  </si>
  <si>
    <t>Miranda, Cid y</t>
  </si>
  <si>
    <t>Cid y Miranda</t>
  </si>
  <si>
    <t>…r, le dijo, una de aquellas cosas contrarios á la naturaleza; y cuando , ANUNCIOS. se hace contra ella, si no puede rechazarlo con la fuerza en aquel En virtud de providencia ¡del Sr. Cid y Miranda, alcalde dé acto, pacta consigo misma todo aquello de que es capaz, ó para, Casa y Corte, y por la escribanía de López de¡ Castro, se saca i vengarse, ó para evitar él.mal que puede repetir el que se lo ha: pública subasta , por término de 30 dias, contados d…</t>
  </si>
  <si>
    <t>Miranda, Esteban</t>
  </si>
  <si>
    <t>Esteban Miranda</t>
  </si>
  <si>
    <t>…car utilidad la medicina; pues parece sef Gabriel Montes, grado de teniente. que tiene propiedades análogas á las de la quina, y puede produ Batallón ligero de la Union. Capitanes D. Esteban Miranda, cir los mismos efectos, aunque se emplee en menor cantidad. D. Matías Carreño, D. Cayetano Valdés, D. Tomas María Al __En la Cámara de los Diputados se han presentado estos días cántara y D. TadeoGamarra, grado de tenientes coroneles: sub varios proyectos de…</t>
  </si>
  <si>
    <t>Miranda, Josef</t>
  </si>
  <si>
    <t>Josef Miranda</t>
  </si>
  <si>
    <t>…sas, fue condenada por el tribunal ecle el augusto retrato llegó á las inmediaciones de palacio, el Exce siástico de Ipssvich bajo la pena de cárcel á volver con su mari lentísimo Sr. D. Josef Miranda , teniente general de los Reales do: mas habiendo disipado este la dote de su muger, que era i jQ ejércitos, gobernador y comandante general de esta plaza, pro libras esterlinas (cerca de i-J millón de rs.), y no teniendo ya nunció un breve y elocuente discur…</t>
  </si>
  <si>
    <t>Miranda, Mariano</t>
  </si>
  <si>
    <t>Mariano Miranda</t>
  </si>
  <si>
    <t>…fruto de sus tareas, enterándose cir Domingo Fernandez Delgado, grado de teniente coronel de in cunstanciadamente en la aplicación particular de todas las má fantería ; teniente* D. Mariano Miranda , D. Ramón Ferrer y quinas, instrumentos y demas expresado, graduando su mérito D. Vicente Echaran i, grado de capitán de ídem: subteniente y elogiando el establecimiento con expresiones que aumenta la D. Mariano Vargas y D. Juan Francisco Garay , grado de te…</t>
  </si>
  <si>
    <t>Miranda, Vicente</t>
  </si>
  <si>
    <t>Vicente Miranda</t>
  </si>
  <si>
    <t>…que encontró el agua tan mala, y alli es donde navegó pór niente coronel mayor de idem: capitán graduado de teniente un canal en que los mosquitos y el graznido de las ranas no le coronel D. Vicente Miranda, segundo comandante del batallón dejaron dormir. Con respecto á esto nada se ha mudado, y el ligero de cazadores: capitanes D. Ramón Burgos, D. Julián La— viagero puede aun en el dia refrescarse los labios en la misma carta , D. Manuel Sebastian, D. Francisco…</t>
  </si>
  <si>
    <t>Miró, Josef</t>
  </si>
  <si>
    <t>Josef Miró</t>
  </si>
  <si>
    <t>…ar haberle eximido S. M. de todo pago en 20 de Fe gar los herederos de títulos y mayorazgos. (Idem.) brero de 1824. ■ Circular de la tesorería general sobre el modo de pagar í los D. Josef Miró para usar la Espuela de Oro: pago en 13 de oficiales sobrantes del ejército. (Núm. ¿.) Setiembre de 1817 38 rs. para el hospital General. Real orden para que se abonen los préstamos exigidos por el D. Francisco Jerez y Varona para usar la Flor de Lis: por gob…</t>
  </si>
  <si>
    <t>Mitter, Josef</t>
  </si>
  <si>
    <t>Josef Mitter</t>
  </si>
  <si>
    <t>…poblados de insectos de unos dos me celona en la de Bmsi; en Santiago en la de Rey Romero , y en ses de edad, sin que al parecer hubiesen padecido en la navega Badajoz en casa de D. Josef Mitter. ción de Málaga á Cartagena; pero los cuatro que se remitieron á _Origen, ípocas y progresos del Teatro español: Discurso histó Murcia, á pesar del cuidado que hubo en la conducción, dismi- * rico, al que acompaña un resúmen de los espectáculos, fiestas y nuy…</t>
  </si>
  <si>
    <t>Moira</t>
  </si>
  <si>
    <t>…s rumores que se han esparcido con respecto al banco de ejército egipcio, desembarcado en Modon, se prepara para inva Francia. dir el S11A del Peloponeso. _E1 marques de Hastings (lord Moira) ha vuelto á Ittglatctr.i, Considerando igualmente que en este orden de cosas los mo- v ayer se sentó en la Cámata de los Lores como tal marques de Yimientos de los ejércitos griegos deben ser prontos y regulares; Hastings. Dicen que se le nombrara virev de I…</t>
  </si>
  <si>
    <t>Mol, Ignacio de</t>
  </si>
  <si>
    <t>Ignacio de Mol</t>
  </si>
  <si>
    <t>…eedores ausentes ó ignoradas de aquella , para que al tér tablecimientos piadosos,;y 2$ á ja,Caja de amprjtizacion. mino preciso de 15 dias, contados desde la publicación de este, D. Ignacio de Mol***» P»*» 1» Flor de jÁspagó en si de se presenten á dicho Sr. juez y escribanía de Ordoñez , por sí ó Febrero de iQi$ los 3$ V*; destinados al.hospital en aquella persona que les represente ¿ deducir -su derecho; entendidos que época. . . t/ .V -Jj . ‘i ¿ít.…</t>
  </si>
  <si>
    <t>Molard</t>
  </si>
  <si>
    <t>…dios revolucionarios. Ni los mas en la balanza que el de los señores del Constitucional, y mu griegos son cristianos bajo el lábaro , ni los Realistas desconten cho mas que el del Sr. Molard. tos d: España son tampoco Realistas bajo el estandarte español. „ Después de un largo estudio, y de profundizar controver El que ataca con las armas un Gobierno legítimo, aunque sea coa sias en materia de religión , dice Leibnitz en la introducción de la mir…</t>
  </si>
  <si>
    <t>Molas, Josef de</t>
  </si>
  <si>
    <t>Josef de Molas</t>
  </si>
  <si>
    <t>…Con- M Diciembre de 1824 hasta yo de Abril último. dnriotti, presidente del consejo ejecutivo de la Grecia , que con fecha del qo de Marzo dirigió en Tripolitza á los enviados Or D. Josef de Molas, de Cartagena, acusado por uso de armas lando y Luriríttis, que actualmente están en Londres. prohibidas y por sospechas de otros delitos, fue sentenciado a He visto por vuestra carta del 1: de Febrero , dice el pre Ocho años de presidio en el de Melilla. sid…</t>
  </si>
  <si>
    <t>Molina, Agñstin</t>
  </si>
  <si>
    <t>Agñstin Molina</t>
  </si>
  <si>
    <t>…nte equipados -.y- ¿r|»a- tes t). 'Andrés Beques-yíD. Josef Mastrati: el de capitanes vo dayly precedido de los gastadores, bandas de música y tambó—7 luntarios á los subtenientes D. Agñstin Molina y D. Bernardino res*y dos escuadrones-de caballería compuestos de granaijerós de , Martínez: el de ten¡erlteí veteranos á los sargentos primeros Don á'cabalto-, lanceros y .cazadores, se presentaron en la santa Igle Leandro,Martinez,y D. Antonio García; y de subtenientes á l…</t>
  </si>
  <si>
    <t>Molina, Bernardo</t>
  </si>
  <si>
    <t>Bernardo Molina</t>
  </si>
  <si>
    <t>…utando los respetos de su mas D.'Josef Castellano |: grado de subteniente de ídem. ciega fidelidad y obediencia, tuvieron el alto honor de besar las Batallón de Cantabria. Capitán D. Bernardo Molina, grado Reales manos de SS. MM. y AA. en el acto de su salida del es de teniente coronel de infantería. ... tablecimiento. Regimiento infantería Imperial Alejandro, primer batallón. Distribución actual del ejército auxiliar en España.Teniente coronel mayor D.…</t>
  </si>
  <si>
    <t>Molina, Pascual</t>
  </si>
  <si>
    <t>Pascual Molina</t>
  </si>
  <si>
    <t>…nel de caballería: tenientes D. Dionisio Carras Trono. co, D. Francisco Becar, D. Juan josef Sarsau, D. Cipriano En la tarde de ayer cupo esta dicha á la Real Imprenta r Manteca y D. Pascual Molina, grado de capitán de ídem: alfé Calcografía. Recibidos SS. MM. y AA. á la puerta de la casa por reces D. Fernando Sánchez, D. Antonio Lucero, D. Manuel el superintendente de ella el Excmo. Sr. D. Francisco de Zea Mosquera, D. Alejandro Zambrana y D. Fausto Gu…</t>
  </si>
  <si>
    <t>Molina, Sancho de Llamas y</t>
  </si>
  <si>
    <t>Sancho de Llamas y Molina</t>
  </si>
  <si>
    <t>…edad y de.amor á sus vasallos la pro las Partidas, y se notan algunos errores que se hallan en la exximidad de un dia de inmortal memoria para la España. presadá edición. Su autor D. Sancho de Llamas y Molina. Se halla én la librería de Escamilla. Madrid 14 de Octubre. — Elementos de.anatomía del caballo y del buey: por D. An Con el plausible motivo de ser hoy. el.dia de cumpleaños del tonio Bóbadilla , segundo director y catedrático de anatomía de Rey nuestro Señ…</t>
  </si>
  <si>
    <t>Mollinedo, Julián</t>
  </si>
  <si>
    <t>Julián Mollinedo</t>
  </si>
  <si>
    <t>…. RR. las Sermas. Se tia : para la dignidad de maestrescuela de la iglesia catedral de ñoras Infantas, aceptando el convite del capitán del navio de Palencia, por fallecimiento de D. Julián Mollinedo, á D. Feli S. M. Británica W’eilesley, se dignaron honrar con su presencia pe Santiago Aauado Bueno: para tres canonjías de la misma un baile que se dió á bordo del mismo en la noche del 18. En iglesia, vacantes por muerte del mismo Mollinedo y de D. Fraaun a…</t>
  </si>
  <si>
    <t>Mombiola, Antonio</t>
  </si>
  <si>
    <t>Antonio Mombiola</t>
  </si>
  <si>
    <t>…rdenanza y otras maniobras, con la tana de Tarragona, vacante por fallecimiento de D. Antonio misma destreza que pudieran hacerlo las tropas mas disciplinadas. Ferrer y Botines, á D. Antonio Mombiola: para una canongía Conducida después la bandera á las casas consistoriales, se colocó dé la iglesia colegial de Cardona, diócesis de Solsona, vacante en li ventana principal, para manifestará loshabitantesy foras por muerte de D. Josef' Ignacio Puig , á D. Fr…</t>
  </si>
  <si>
    <t>Mon, Luis</t>
  </si>
  <si>
    <t>Luis Mon</t>
  </si>
  <si>
    <t>….......................... t á | por 100 pérd. pago por resolución deS. M. de 11 de Enero de 1825.. Sevilla................................................................ | idem. D. Luis Mon, ministro residente de S. M. en Suiza, para Valencia............................................................ i á i idem. usar de la cruz de caballero de la Legión de Honor: exento de Barcelona á rs. vn............................................ pago por…</t>
  </si>
  <si>
    <t>Monge, Agustín</t>
  </si>
  <si>
    <t>Agustín Monge</t>
  </si>
  <si>
    <t>…: al momento los irlandeses gritaron Saint- la de Miranda de Ebro á D. Vicente Díaz de Olarte; para Ja de Ceorge, y cometían diez reces mas excesos que antes. Este es el Alaejos á D. Agustín Monge: para la de Bembibre á D. Anto resultado infalible de toda persecución.” nio de Ochoa: para la del Bonillo á D. Carlos Alonso Arvizu: para la de Coca á D. Mateo Avellan Lozano: para la de Castrof RANCIA. jeriz á D. Bernabé Bustamante: para la de Carbajales á…</t>
  </si>
  <si>
    <t>Monseñor, Fernando</t>
  </si>
  <si>
    <t>Fernando Monseñor</t>
  </si>
  <si>
    <t>…cuerpos, y de todo el clero secular y:regular. Celebrado el santo la Duquesa de Berry. El mismo dia comió S. E. en el cuarto d&lt;^ sacrificio de la misa por e¡ capellán del batallón D. Fernando Monseñor el Delfin, donde hubo una mesa de 14 cubiertos, cu Salvador, el cura párroco D. Manuel Escolar y No riega pronun yo convite dió el conde de Cossé, mayordomo mayor de S. M. ció un enérgico discurso análogo á las circunstancias, y se veri A las 8 de la noche de…</t>
  </si>
  <si>
    <t>Montalvo, Alfonso</t>
  </si>
  <si>
    <t>Alfonso Montalvo</t>
  </si>
  <si>
    <t>…-or otras sulfúreas, el estar muy cerca de aquel parage el suntuoso dinaria de horca , que sufrió el 18 de ídem. ... colegio de Loyola, edificio émulo del Escorial, y distar pocas D. Alfonso Montalvo, natural y vecino de Valdepeñas.1, y leguas de Bayona, son circunstancias que deben llamar mucho la «11 profesión abogado de los tribunales, procesado por acusación atención de los que se decidan á buscar su salud en estas aguas, sobre conspiración; y por los…</t>
  </si>
  <si>
    <t>Montano, Antonio</t>
  </si>
  <si>
    <t>Antonio Montano</t>
  </si>
  <si>
    <t>…nos eclesiásticos condecorados. Ramirez : los tenientes de navio D. Miguel Funes y D. Basilio Aserción muy arriesgada , per no decir mas: á no ser qua.se ha Gelos: idem de fragata D. Antonio Montano y D. Simón Cán ya querido designar por ella á uno que fue secretarlo de Mr. dido Aivarado: Alféreces de navio D. Antonio Estrada, Don. Pradt, y sin duda adelantó mucho en la teología bajo la direc Victoriano Hermosa, D. Esteban Alvarez y D. Josef Carlier: ción de tan buen m…</t>
  </si>
  <si>
    <t>Monte, Ramón de Llano y</t>
  </si>
  <si>
    <t>Ramón de Llano y Monte</t>
  </si>
  <si>
    <t>…aban tomar. Habiéndose reunido por este motivo una por una canongía de la iglesia catedral de Oviedo, por muerte de ción considerable de cartas en la administración de correos, su D. Ramón de Llano y Monte, á D. Juan de Dios Bulnes : para director dió parte al Gobierno deViena, y este, valiéndose de una capellanía de número de la catedral de Guadix, por muerte los mismos judíos para descubrir este misterio, llegó por fin á de D. Diego Andrés Padilla, á D. Anton…</t>
  </si>
  <si>
    <t>Monte-Rey, Josef</t>
  </si>
  <si>
    <t>Josef Monte-Rey</t>
  </si>
  <si>
    <t>…rca de los salmos de David , con notas sobre cada versículo del tex con tierras y olivos, término del cerro de Andevglo, nombrada to : dedicada al Rey nuestro Señor, Q. D. G., por D. Josef Monte-Rey, de dos fanegas de tierra, en 28500 rs. Y' debien Virués: cuatro tomos; de los cuales los tres primeros compren do rematarse en la intendencia de la expresada ciudad de Sevilla den los salmos y sus notas expositivas, y el 4.0 los cánticos, el dia 11 del próxi…</t>
  </si>
  <si>
    <t>Montell, María Vicenta</t>
  </si>
  <si>
    <t>María Vicenta Montell</t>
  </si>
  <si>
    <t>…abal, que las animaba por la justa causa que defienden, inspiraban al Mónica Olives y Lesmes de Manuel 2 rs. ídem. leal y valiente General una entera y fundada confianza en el éxi Doña María Vicenta Montell 2500 rs. anuales. to de sus bien combinadas operaciones. Fundado en ella manifies Margarita Llorens, Francisco IJundain, Cecilia Andueza, ta. sus esperanzas de poder en breve derrotar , con el auxilio del Ana María Aguirregaviria y Francisca Abzaniz 2 rs. ide…</t>
  </si>
  <si>
    <t>Montenegro, Joaqu’tiv</t>
  </si>
  <si>
    <t>Joaqu’tiv Montenegro</t>
  </si>
  <si>
    <t>…la cual se puede, producir una grande -revo biendo. sido padrino en nombre dé.S» M;¡, su mayordómó- de se lución en e$|e.;ra.mp da industria. Ep lugar dej rastrillar el liño, mana D. Joaqu’tiv Montenegro, y se-jmso por. nombre-al neófito usa el inventor de la máquina un líquido', cqn.-eí^yal, se disuel-j Fernando Maná. Ha ardo catequizado por* el P. general.de. Meri. v.e la materia glqtinosa-que une los filainentos al,tallo-de la plan ccnarios el. Excmo. P..…</t>
  </si>
  <si>
    <t>Montero, Joaquín</t>
  </si>
  <si>
    <t>Joaquín Montero</t>
  </si>
  <si>
    <t>…ecciones van Intereses de vales........................ 3 por too valor. , estampadas en láminas bien trabajadas, en papel marquílla. Su Vales consolidados........ 254 á 28. autor D. Joaquín Montero, organista de S. Pedro el Real de Se Idem no consolidados.......... . 10 á 11. villa. Se hallará en. la librería de Rodríguez. — Dúos para dos clarinetes: idtni para clarinete y flauta: trios AVISO. para dos clarinetes y fagote: avalses y rigodones para clari…</t>
  </si>
  <si>
    <t>Montero, Josef</t>
  </si>
  <si>
    <t>Josef Montero</t>
  </si>
  <si>
    <t>…e idfem idem. En virtud de Real orden se saca i pública subasta las obras D. Candido Aparicio, ídem de ídem ídem. necesarias para que sirva de cuartel en el Real sitio de S. Loren D. Josef Montero, idem de idem idem. zo la casa llamada de Godoy,‘con arreglo al plan formado por De Domingo Rodríguez, idem de idem ídem. el arquitecto de cuarteles de esta capital, para cuyo remate se ha D, Josef Isla, ídem de idem ídem. señalado el dia 14 de este mes, á la…</t>
  </si>
  <si>
    <t>Montero, Rafael</t>
  </si>
  <si>
    <t>Rafael Montero</t>
  </si>
  <si>
    <t>…e D. Cristóbal Colon. Y en otra sala el te Josef Mangudo, grado de alférez de idem. niente de fragata y primer piloto D. Andrés Baleato presentó el Compañía de Zapadores. Teniente D. Rafael Montero, gra piano de la ria de Guayaquil que acaba de trazar, y otras car do de capitán de infantería. tas de las costas del Perú, donde ha estado empleado mas de 30 Artillería. Subteniente D. Pedro Loa isa, grado de teniente años, habiéndose dignado el Rey nuestro…</t>
  </si>
  <si>
    <t>Montero, Ramón</t>
  </si>
  <si>
    <t>Ramón Montero</t>
  </si>
  <si>
    <t>…grado de coronel de infantería: comandante P, Antonio Palomares teniente coro En Cádiz. El regimiento 9.0 ligero: el'ig.0, ao.°, 17.°, 34.0, nel mayor efectivo de ídem: capitanes D. Ramón Montero y 3S*° Y 36-° de línea: el 13.0 y 14.0 de cazadores de caballería: 8 P. Francisco Sin\on, grado de teniente coronel de ídem: tenien compañías de artillería, una de ellas de á caballo: 2 destacamen tes D. Melchor Bravo y.D. Joscf Blanco, grado de capitan de’ t…</t>
  </si>
  <si>
    <t>…ntos sobre'que ha po de Patencia: el Reverendo P. Fr. Cirilo Alameda, Vicario de edificarse la prosperidad y bienestar de mis pueblos, y el es general de la Orden de S. Francisco: D. Ramón Montero, vo plendor y dignidad de mi corona. Para obra de tanto pulso, qué cal Secretario de la Junta reservada de Estado: el Marques de la requiere un estudio incesante, una meditación asidua, y un exa Reunión, Teniente General: el Conde de Guaqui, Tenienta men prol…</t>
  </si>
  <si>
    <t>Montmoel, Mathieu de</t>
  </si>
  <si>
    <t>Mathieu de Montmoel</t>
  </si>
  <si>
    <t>…on preferencia mari «■ Hace algunos dias que se reunió la sociedad católica de bue neros bávaros para las maniobras de los barcos de vapor; y en nos libros-bajo la presidencia del duque Mathieu de Montmoel caso en que usasen de marineros extrangeros, sea de tal modo reney. La dirección general hizo relación de las operaciones da que no vengan jamas á ser gravosos al Estado. «sta sociedad, y de sus resultados. Según este informe pareco que * „Dado en Munich el 1…</t>
  </si>
  <si>
    <t>Montmorency, Mateo</t>
  </si>
  <si>
    <t>Mateo Montmorency</t>
  </si>
  <si>
    <t>…pérdida de los sueldos con que este á estas augustas confianzas del Trono. Los que han merecido esta Jos gratificó), y no han podido menos de sonreírse (¡inocentes !) honra son el duque Mateo Montmorency, el duque de Brissac y cuando vieron pagar largamente hasta á los músicos del campo el duque de Cadore. Esta elección nos ha confirmado en la ob de Mayo. servación que hemos hecho mas de una véz; a saber: que á pesar Los emigrados perecían de miseria, ;pero q…</t>
  </si>
  <si>
    <t>…e fuesen mas los muertos no habia motivo para callarlo, cipe Luis de Rohan, el Príncipe reinante de Reuss-Grestz, el porque en semejantes casos no sobran los procedimientos mas ri duque Mateo Montmorency y su esposa, el conde Bourmont con gurosos y prontos que se puedan verificar. otros Generales, y diferentes Pares y Diputados. Ha oficiado de Se han recibido nuevos pormenores de la sedición de Barrack- pontifical el Arzobispo de Aix, asistido del abate Bouge…</t>
  </si>
  <si>
    <t>Montmorency, Mateo de</t>
  </si>
  <si>
    <t>Mateo de Montmorency</t>
  </si>
  <si>
    <t>…enviado el gran cordon de aguardar á los egipcios, á quienes, encontraron bajo los muros S. Esteban al Rev, al Delfín, al conde de-Vállele, al barón de de Na varán. , Damas, y al duque Mateo de Montmorency (i); " ,,E1 18, después de uti sargrientp„cpmbate, tuvieron que re —La Reina de Cerdeña, viuda del Rey Garlos Manuel, há lle tirarse los egipcios con .pérdida de 1500 hombres.. La de Jos grie gado él• tB á Florencia desde Roma. ' gos no es de mucha considerac…</t>
  </si>
  <si>
    <t>Montmorency, Mathieu de</t>
  </si>
  <si>
    <t>Mathieu de Montmorency</t>
  </si>
  <si>
    <t>…rlín , siendo recibidas del modo mas afectuoso por el rXANCIA, Rey y familia Real. Compiegne 44 de Mayo. — Los dos viageros ingleses, el mayor Denham y subteniente Apenas llegó el duque Mathieu de Montmorency á esta cm—■ Clapeston han entrado en el lazareto de Liorna el 1 2 - de Marzo dad, cuando principió á dar con la mayor actividad todas las último de vuelta de una excursión en lo interior del Africa. Es disposiciones necesarias para aparejar el palacio en que…</t>
  </si>
  <si>
    <t>Monto-, Martin Fernandez de</t>
  </si>
  <si>
    <t>Martin Fernandez de Monto-</t>
  </si>
  <si>
    <t>…. Padre el Papa León xn á mayores de Africa, y en cuanto á los demas, que se continúe el todos los Patriarcas, Primados, Arzobispos y Obispos; y tyil» proceso; recargando ademas á D. Martin Fernandez de Monto- de jubileo parael año de 1823 , en.su original latino, consu tra ya , fiscal que fue de esta comisión, á un mes dé arresto, tanto ducción al español, y ,el retrato de S. S.«E1 Vampiro, novela por las informalidades que fia padecido en la instrucción de este a…</t>
  </si>
  <si>
    <t>Moprotestantes</t>
  </si>
  <si>
    <t>…nven bajo Umrapoóra, capital de los birmanes, y á la misma distan cidos de que es anti-político. En efecto nuestros compatriotas cia sobre Sumbl wnghewn, punto adonde se dirige el general Moprotestantes nos han prestado en esta época tm apoyo digno de xisson. La distancia de Umrapoora á Munipore en línea recta es nuestro reconocimiento; consejos acreedores á una pronta y res de 200 millas. petuosa adhesión por nuestra parte. Ya conocéis hablamos de los Se le…</t>
  </si>
  <si>
    <t>Mor-, Pedro Alzorriz y</t>
  </si>
  <si>
    <t>Pedro Alzorriz y Mor-</t>
  </si>
  <si>
    <t>…os gefes de dia !jos á D. Antonio Chavarria: para la del Carpió á D. Juan Ma ¿ los comandantes de aquellos &amp;c. La 3.a, traducida del francés ría de la Vega":, para la de Eegahés á D. Pedro Alzorriz y Mor- del general Hugo, conviene á todas las clases ‘del ejército; y $« gado: para ¡a de Qrjivá á D. Juan Sa)iagun Vicente: para la de. titula: „Rápida ojeada sobre el modo de escoltar, atacar y de Siruela á D. Francisco de Paula Buisan: para lj» de Alhendin á' fen…</t>
  </si>
  <si>
    <t>Morales, Josef Manuel de</t>
  </si>
  <si>
    <t>Josef Manuel de Morales</t>
  </si>
  <si>
    <t>…ntos y otras muchas causas. nuestro Señor, tramada por el porta-estandarte del regimiento „Para formarse una idea exacta de los efectos que puede pro de caballería 3.0 provisional D. Josef Manuel de Morales y otros ducir una habitación sumergida en una atmósfera inficionada, tres oficiales, en la cual estaban complicadas otras varias perso unida á la miseria, basta fijar la vista en los estados de la mor nas de las que tenían relaciones con Bessieres. Estos inse…</t>
  </si>
  <si>
    <t>Morales, Juan</t>
  </si>
  <si>
    <t>Juan Morales</t>
  </si>
  <si>
    <t>…ano y D. Dionisio hay tan perjudiciales á la población como la de los Estados pon Cabal, grado deteniente de ídem: sargentos primeros D. Josef tificios. López, D. Francisco Yori , D. Juan Morales, D. Simón Infan Es verdad, sin embargo, que los pantanos de Francia y aun te, D. Juan Gómez, D. Bartolomé López, D. Manuel Mateo los de España no son de tanta extensión ni tan. malsanos. No se y D. Tomas Barbé, subteniente de idem. (Se continuará■) ven en sus…</t>
  </si>
  <si>
    <t>…los pilotos y prácticos por la entrada en Juan Anaya , grado de capitán de idem: subtenientes D. Simón los puertos que no eran de su destino, y obligaban á ella los tem Infante y D. Juan Morales, grado de teniente. porales, exigiendo dichos capitanes recibos de mayores cantidades Batallón ligero del Centro, Segundo comandante teniente co que las que daban; e! Senado de aquella ciudad ha exped do un ronel mayor de infantería D. Felipe Ribéro, grado de…</t>
  </si>
  <si>
    <t>Morant, Josef</t>
  </si>
  <si>
    <t>Josef Morant</t>
  </si>
  <si>
    <t>…ara la Rusia. D. Josef Catalá jr Cruaúes: para la de Daroca á D. Blas Peina __Hace mucho tiempo que se ha tratado de sustituir el cobre dor y Pino .parala de la villa de Mprella á D. Josef Morant con el bronce en la fabricación de medallas, á fin de dar á estos y Sagarra: para la de Pegp á D. Antonio Galiana: para la de monumentos históricos toda la solidez y duración qué tenían los Altea á D. Roque Francés y Romeq : para la de Aspe á D. Pe antiguos.…</t>
  </si>
  <si>
    <t>Moratilla, Ramón Fernandez</t>
  </si>
  <si>
    <t>Ramón Fernandez Moratilla</t>
  </si>
  <si>
    <t>…do en atención í .__E1 Constitucional del 24 cpntiene la traducción del discurso sus singulares méritos y servicios. del presidente de la república mejicana , sacado del Globe and D. Ramón Fernandez Moratilla para Ídem: exento por re "lraveller. Este documento;, nada importante, no es mas que una solución de S. M. de.....de Mayo de 1824. declamación contra lo que llaman principios añejos de aquellos D. Isidoro Denche para idem: exento por igual gracia de S. M. que…</t>
  </si>
  <si>
    <t>Morato, Juan</t>
  </si>
  <si>
    <t>Juan Morato</t>
  </si>
  <si>
    <t>…firiéndose aquel célebre poeta dijo: Costa, D. Josef Carpenter, D. Josef Villaronte, grado de te Ora manusque tua lavitnus, Feronia limpha. niente coronel de infantería: tenientes D. Juan Morato , Don Francisco Serralta , D. Pedro Barriento, D. Josef Cristau, Don Las personas á quienes no interesan demasiado las noticias Simón Poch, D. Agustin de Fuentes y D. Juan Hospital, grado históricas y arqueológicas leerán con mas gusto en la obra de de capitá…</t>
  </si>
  <si>
    <t>Morcjon, Antonio Hernández</t>
  </si>
  <si>
    <t>Antonio Hernández Morcjon</t>
  </si>
  <si>
    <t>…da Religión que profesamos, con la ral en castellano, que pronunciará el catedrático mas antiguo de paz, caridad y mansedumbre cristiana; que sufra las molestias y esta asignatura D. Antonio Hernández Morcjon, que explicará cargas de sus prójimos, según decía S. Pablo, sin ensangrentarse las enfermedades agudas, quedando las crónicas al cargo del pro ni acalorarse con los demas , porque como hablaba Salomón, en fesor interino de medicina-práctica D. Vicente Sonano…</t>
  </si>
  <si>
    <t>Morejon, Josef de</t>
  </si>
  <si>
    <t>Josef de Morejon</t>
  </si>
  <si>
    <t>…ro señor atendiendo á la constante y acrisolada Manuel Aloreno 39 rs. por una vez. fidelidad y amor á su Real Persona y Familia del consejero de Aliguel Maní 2 rs. diarios. guerra D. Josef de Morejon, asi como á los importantes servi Doña Teresa López Cerain 3 rs. idem. cios que ha contraído en favor de sus imprescriptibles derechos Alaría de Liona 2 rs. idem. y libertad, durante la última desgraciada época, ha venido S. M. D. Diego López 1600 rs. anuales…</t>
  </si>
  <si>
    <t>Morelos</t>
  </si>
  <si>
    <t>…El Excmo. Sr. Conde del Venadito para idem: exento por traen su origen del pueblo soberano.” (Es discurso muy pro ser de concesión anterior á toda imposición. pio de Ja cabeza del cura Morelos ó Ramos Arispe.) D. Joaquín de Calera para idem: pagó en 28 de Mayo d* 1816 3© rs. al hospital. NOTICIAS DE ESPAÑA. D. Rafael de Hore é Iturralde para idem: ha pagado al fon do de establecimientos piadosos 1500 rs., con obligación de sa Cien pozuelos i.° de A…</t>
  </si>
  <si>
    <t>Morenlin, Eulogio Martínez de</t>
  </si>
  <si>
    <t>Eulogio Martínez de Morenlin</t>
  </si>
  <si>
    <t>…ayudar a trastornar el mundo, sino para contri sia catedral de Roda, diócesis de Lérida, vacante por promo buir á su prosperidad, y acrecentar el movimiento y progreso de ción de D. Eulogio Martínez de Morenlin á una canongía de la la agricultura y de la industria. metropolitana de Tarragona, á D. Anselmo de Pedro, canónigo __Los estragos de la inundación en el Overisel y la Frisia han si penitenciario de Albarracin. do mayores todavía qae en el Norte de Holanda. El…</t>
  </si>
  <si>
    <t>Moreno, Antonio Armero y</t>
  </si>
  <si>
    <t>Antonio Armero y Moreno</t>
  </si>
  <si>
    <t>…o cuerpo Janseniani erroris calumnia á V.Episcopo Joanne de Palafox D. Pedro Pcnañez; el capitán del regimiento infantería de la sublata, 4.0, en papel 7 rs., en pasta 13. Lealtad D. Antonio Armero y Moreno; el capitán de ingenieros Juicio crítico de la América española, 8 rs. en rústica. D. Juan Angel Arruinbide, y el comandante del resguardo Lacava. Prontuario anatómico del cuerpo humano, folio, D. Juan Manuel Chacón han contraido conla tropa de su man en pape…</t>
  </si>
  <si>
    <t>Moreno, Cesáreo</t>
  </si>
  <si>
    <t>Cesáreo Moreno</t>
  </si>
  <si>
    <t>…haberse encontrado con undestacamento la de Larraga: en Sigücnza en casa de D. Domingo Romero;cn de realistas, y les fue preciso abandonar los'presos, que hallarOti Alcalí enia de D. Cesáreo Moreno; en laCorUiia en la de-Mi muertos la mañana siguientesuponiendo autores del asesinato lité: ci» Oviedo en la de García Longoria : en&lt; Logroño en Ja de á los mismos realistas. Parece que la Providencié, por sils-rnes^ Ariai'V'y.eii Soria en Ja deRioja. crutabl…</t>
  </si>
  <si>
    <t>Moreno, Lope</t>
  </si>
  <si>
    <t>Lope Moreno</t>
  </si>
  <si>
    <t>…io de estampas, ha dado 300 francos, produc.-. gías de ella, por promoción del referido Corcuera, y fallecimien to de una colección hecha por ios profesores y discípulos. En to de D. Lope Moreno, áD. Antonio Alonso y D. juan Antonio León se ha abierto una suscripción, que subía el 4 de Agosto á Minguez: para una ración de la santa iglesia metropolitana de 39714 francos. Un banquero ha contribuido con 500. Un joven, Sevilla, por muerte de D. Pascual D…</t>
  </si>
  <si>
    <t>Moreno, Manuel Vicente</t>
  </si>
  <si>
    <t>Manuel Vicente Moreno</t>
  </si>
  <si>
    <t>…enrique vnt, cuando loa irlande Beortegni: para !a de Aracena á D. Joaquín María Herrera: pa ses se entregaban á cualquier desorden hacian resonar los placen ra la de A:, reirás á D. Manuel Vicente Moreno: para la de Monteros gritos de Crom-a-boo y de Butler-a-boo, que la ley prohi temayor, en Salamanca, á D. Manuel Martin y Martin: para bió con pena de horca: al momento los irlandeses gritaron Saint- la de Miranda de Ebro á D. Vicente Díaz de Olarte; para Ja…</t>
  </si>
  <si>
    <t>Moreno, Miguel</t>
  </si>
  <si>
    <t>Miguel Moreno</t>
  </si>
  <si>
    <t>…anuel Vargas, grado de capitán de idem: tenientes D. An de América una ya grabada, y otra que está trazando actualmen gel Frazaqui, D. Juan de Dios Arteaga y D. Valentín Boza, te. D. Miguel Moreno, primer piloto graduado de teniente de grado de capitán de idem: alféreces D. Mariano Peña, D. Fran fragata, presentó la carta del grande Océano y las de las Antillas y cisco Panlagua , D. Pió Gutiérrez Blanco y D. Josef María Me Seno mejicano, que está delin…</t>
  </si>
  <si>
    <t>Moreno, Pedro</t>
  </si>
  <si>
    <t>Pedro Moreno</t>
  </si>
  <si>
    <t>…, Tejas, Sonora, asi co Agustín Sánchez y D. Vicente Pastor, grado de teniente coron el mo por las Californias en otro tiempo los jesuítas, y después los de infantería: tenientes. D. Pedro Moreno, D. Pedro Pat¿o Esdominicos, En lo interior, podía mas un fraile de 5. Fernando de ponda, D. Manuel Antonio Sánchez, D.-Juan de los Santos, Méjico, Sta. Cruz de Queretaro y Guadalupe de Zacatecas para D. Mariano Reyes, D...Manuel Echeverría, D. Ramón Gómez, a…</t>
  </si>
  <si>
    <t>Moreno, Vicente González</t>
  </si>
  <si>
    <t>Vicente González Moreno</t>
  </si>
  <si>
    <t>…i _En la casa de la embajada de Austria se están preparando ha regimiento de infantería núm. 3.0, siendo comisionado el briga bitaciones para S. A. el príncipe de Mettcrnich. dier D. Vicente González Moreno, gobernador militar y políti co de esta ciudad, y padrino el coronel del referido regimiento CAMAXA DE LOS DIPUTADOS. D. Juan Josef Sanllorente. Esta ceremonia se hizo en la santa En la sesión del 23 se lamentó Mr. Duchesney de Jas desgra iglesia catedral con…</t>
  </si>
  <si>
    <t>Morete, Manuel</t>
  </si>
  <si>
    <t>Manuel Morete</t>
  </si>
  <si>
    <t>…car con tierraID. Jósef Antonio de Azpeitü Saenz de Sarita María, trasferi- parece qué se dirige hacia Cartagena para terminar las diferencia» do déí de Lugo: para el de Astorga á D. Manuel Morete, del de que se han suscitado éntre el bergantín francés la Gaullé y la "Cahárías: paré él de Lúgóá t). “Hipólito Antonio Sánchez Ran- corbeta colombiana la Veñezuela. gel y Payas, del de Mainas: para el de Cádiz á D. Domingo de , IXAMCtA. * Silos Moreno vQbjs…</t>
  </si>
  <si>
    <t>…celebrarse por algu do Gitio , obispo de Antioquía, para la iglesia y obispado de na circunstancia que pertenezca al mismo Soberano. Las autori Canarias, vacante por traslación de D. Manuel Morete al de dades españolas, las francesas, el público y la benemérita guar Astoríg. nición de Barcelona, que conocen las ventajas que un Gobierno Asimismo se ha servido presentar, por resolución á consulta paterflai proporciona á todas las clases del Estado, y con…</t>
  </si>
  <si>
    <t>Moretti, Federico</t>
  </si>
  <si>
    <t>Federico Moretti</t>
  </si>
  <si>
    <t>…ó en .21 de Oc toridades civiles y militares con otras personas distinguidas. tubre de 18 16 g© rs. al Hospital general. Concluida la función de iglesia, el teniente coronel mayor D. Federico Moretti, para usar la Real orden de la Torre y con un piquete de granaderos y la banda de música y tambores, Espada de Portugal, habia sido expresamente eximido de todo presentó la nueva bandera á los voluntarios; y entregada después pago por S. M. ál batallón, la re…</t>
  </si>
  <si>
    <t>Morey, Jaime Planes y</t>
  </si>
  <si>
    <t>Jaime Planes y Morey</t>
  </si>
  <si>
    <t>…udan á deducir su derecho en el término de dos ual, O. Pablo Morey y D. Nicolás Muntaner, áD.~Sebastian meses/contados desde la publicación , pues de lo contrario les ligo y Coll, D. Jaime Planes y Morey, D. Pedro Josef Va Hes parará *1 perjuicio que haya lugar.f pir y D. Bernardo Aguiló y Forteta: para tres canongías de la -1 Los descendientes legítimos de D. Lope de Frías y Francés iglesia colegial de Calaf, diócesis de Vich, vacantes por renun que se crean…</t>
  </si>
  <si>
    <t>Morillo</t>
  </si>
  <si>
    <t>…peligrosas; na* conseguido des licia , salió de Cádiz de soldado de caballería para Montevideo truir toda infección y mal olor, sumergiendo estos muebles pri con la expedición del general Morillo, y escribió á su padre des mero en agua por espacio de dos ó tres horas, y después en una de Lima en Noviembre de 1815, sin haber sabido después de su solución de sosa ó de cal, frotándolos en seguida con un fuerte paradero; y deseando tener noticia cierta de…</t>
  </si>
  <si>
    <t>Morote, Josef María</t>
  </si>
  <si>
    <t>Josef María Morote</t>
  </si>
  <si>
    <t>…ados de contrariosá las leyes que han regido siempre las instituciones hu América que hayan servido en la Península. manas. Y en efecto,, ,¿ cómo ha.de explicarse Ja enorme despro D. Josef María Morote, oficial Real de Mompox, emigra porción que hay entre la acumulación inmensa de riquezas mate do en la Peninsula, y nombrado en 16 de Octubre de 1822 ad riales qué cada día produce la industria, en este país, y Ja peque ministrador'de la aduana de Santa Cruz…</t>
  </si>
  <si>
    <t>Morrison</t>
  </si>
  <si>
    <t>…uenos españoles, no se deje alucinar ni en — Hemos recibido noticias de Calcuta hasta.el 14 de Marzo. gañar con sugestiones y especies que en Ja apariencia parecerán Parece que el general Morrison esperaba las chalupas para buenas,-apartándose del sendero de la virtud que han tomado, y continuar su marcha, y se dudaba si tendría buen resultado, &amp; haciendo decaer el justo y elevado concepto en que se halla y to causa de las grandes dificultades que. pre…</t>
  </si>
  <si>
    <t>…ecibidos, donde se Mr. Dickson, agregado á la expedición como cirujano y natura había reunido un partido de griegos armados en un sitio llama lista, el capitán Roberto Pearce y el doctor Morrison. do Ah! and he Cambo.” Luego que lleguen al interior, se separarán estos dos últimos ▼iageros, é irán al lago Tsad, y después de haber recorrido y ÍIAMONTE. explorado sus costas, se dirigirán hacia la Abisinia. Turin 17 de Agosto. Se espera que el capitán Cla…</t>
  </si>
  <si>
    <t>Morriston</t>
  </si>
  <si>
    <t>…ula que 1800 se tante dentro de pocos dias en aquel distrito. Las tropas que están ñoras por lo menos se podrán colocar en todas las mesas; y solo en Chittagong, á las órdenes del general Morriston, han aalido aquellas estarán sentadas. Para los hombres se dispondrán gran igualmente para atacar al enemigo. des aparadores, que servirán también para los refrescos. —Hace algún tiempo que toda la capital se ocupa en sus tertu El mismo dia 8 habrá una fiesta…</t>
  </si>
  <si>
    <t>Moscoso, Josef</t>
  </si>
  <si>
    <t>Josef Moscoso</t>
  </si>
  <si>
    <t>…stipendio ó:situado alguno-, pues .el agraciado solo El Rev nuestro Señor se ha dignado admitir con satisfacción debe cpntar con el productos de Jas medicinas que .despaché- Lo* á D. Josef Moscoso el donativo que ha hecho del sueldo de la que soliciten dictvis plazas,dirigirán sus mejnc£¿iles.á aquel ayun subdelegacion de rentas del partido de Antequera por él tiempo tamiento hasta el dia 20 del próximo Marzo, ¡pues el ,21 de dár que la desempeñe en co…</t>
  </si>
  <si>
    <t>Mosquera, Francisco de Zea</t>
  </si>
  <si>
    <t>Francisco de Zea Mosquera</t>
  </si>
  <si>
    <t>…capitán de ídem: alfé Calcografía. Recibidos SS. MM. y AA. á la puerta de la casa por reces D. Fernando Sánchez, D. Antonio Lucero, D. Manuel el superintendente de ella el Excmo. Sr. D. Francisco de Zea Mosquera, D. Alejandro Zambrana y D. Fausto Guzman, gra Bermudez, primer secretario del Despacho Universal, asociado do de teniente de idem. de los gefes principales de Ja misma, fueron conducidos sucesi . Regimiento dragones Americanos. JD. Rufino Valle, teniente vam…</t>
  </si>
  <si>
    <t>MoSS, Federico</t>
  </si>
  <si>
    <t>Federico MoSS</t>
  </si>
  <si>
    <t>…(D. M.} co á poco hasta ponerse al corriente. ■ • : Instrucciones militares para el servicio de campaña , traduci Madrid a» dt Julio. das con notas por el brigadier de infantería D. Federico MoSS. MM. y AA. continúan sin novedad en su. importante retti, tercera edición. Contiene tres partes ú obritas diferentes: • •alud en el Real sitio de S. Ildefonso. la i.a traducida del ingles, del general Sontag, pertenece á los ofi ciales de compañías,:sargentos…</t>
  </si>
  <si>
    <t>Moya, Josef Valenzuela y</t>
  </si>
  <si>
    <t>Josef Valenzuela y Moya</t>
  </si>
  <si>
    <t>…era á ración y 'Otra para reprimir el contrabando por medio de los inten canongía de esta;1 iglesia catedral, á D. Sebastian Jacinto García dentes de policía, alcaldes &amp;c. (Id.) y D. Josef Valenzuela y Moya: para úna canongía de*la iglesia , CAMBIOS DHL DIA I.° catedral de Órense, por promoción de D. Francisco Ortiz de Urbina á otra de lá de Orihuela, á D. Domingo Francisco Ló Londres................... 38 al #• pez: para dos raciones de la m:sma, por muerte de…</t>
  </si>
  <si>
    <t>Moyano, Dámaso</t>
  </si>
  <si>
    <t>Dámaso Moyano</t>
  </si>
  <si>
    <t>4° . . Oña; y pronunciada en seguida una piadosa oración fúnebre por Plaza del Callao. D. Dámaso Moyano, coronel efectivo de el Rmo. P. Mtro. Fr. Pedro Duro,' ex-abad del monasterio de infantería: D. Josef María Casariego, ídem ídem: coronel Don Cardeña, fue trasladada la urna á la capilla titulada de nuestra Dámaso Moyano, brigadier. Señora de Monserrat, sepul…</t>
  </si>
  <si>
    <t>Mozo</t>
  </si>
  <si>
    <t>…resiones . Viena; el caballero de la Serna, comisionado español para la li bastante fuertes para combatir el despotismo de ciertos hombres, quidación entre España é Inglaterra: el caballero Mozo, agrega que atacando hoy la asociación católica quieren que sus tiros al do á la embajada de España en Londres; Mr. Gameiro, correo de cáncen hasta á lo venidero, y arrebatar a una población inmen Gabinete austrico Con pliegos paré Paris y Viena, y otros mu s…</t>
  </si>
  <si>
    <t>Mozo, Joaquin Lorenzo</t>
  </si>
  <si>
    <t>Joaquin Lorenzo Mozo</t>
  </si>
  <si>
    <t>…y al huérfano, se dotó á sí misma an jubilación de D. Diego María Vadillos, al honorario de! mismo tes de la muerte del testador y desheredó al hijo aun antes que supremo tribunal D. Joaquin Lorenzo Mozo, con antigüedad naciese! de 13 de Octubre de 1823 , en que principió á desempeñar inte ¡El código de leyes sobre la emigración es el monumento mas rinamente la plaza de consejero togado: la de ministro de la cia decisivo de los progresos de las luces, pues ja…</t>
  </si>
  <si>
    <t>Mr</t>
  </si>
  <si>
    <t>…do el Rey nuestro Señor á la avanzada edad dei compañía ro (Stl^i^ dé artillería de a píe. Exornó. Sr. D. Ignacio Martínez dé Viliéla , y á la mucha firma Comandante déla plaza el capitán Mr. Roger-^al: tjean. qué se le reúne asi déla prcsidwcTá del Consejo como de la.Cá ' Jaea, Compondrán esta guarnición 400 homb: - - proceden mara, ha venido en acceder á epie firme.de este modo,; I. Al. de tes de lo interiórí de Francia, y lá -compañía 13 del r…</t>
  </si>
  <si>
    <t>…ía Sani, á está firmada por los tres médicos de la referida Adelaida Heri D. Josef María de Lafuente: para otra de la colegial de Bribiesca, tier, Pravaz, Dulac y Descampa, por el cura Mr. Monnet, y arzobispado de Burgos, por fallecimiento de D. Francisco Berapor el arcipreste Air. Duret, quien tiene esta curación por tan- za , á D. Juan Fernandez Soto: para otra de la catedral de Ca prodigiosa como comprobada. lahorra, por promoción de D. Maf…</t>
  </si>
  <si>
    <t>…ecia desde derla-Guerra en el campo de'tufiev¡11e , hübO"'vatias desgracias ñosamente todas las novedades que quieren introducirse por la aunque de poca consideración. El teniente general Mr. Mermet, fuerza en su legislación y en sus costumbres. La España es una comandante en gefe, cayójrie tu caballo; pero afortunadamente nación diferente de las demas: solo el! tiempo, puede prepararla solo Tecibió una ligera herida. ¡Otros-veinte hombres recibi…</t>
  </si>
  <si>
    <t>…los Príncipes Federico y Juan-, sobrinos del Rey, cu Genova xa de Noviembre. yo objeto es la requisición y conservación de las antigüedades sajonas. El martes ó presentó al Rey el almirante Mr. de Génessis al ca ALEMANIA. ballero Sivori y á los oficiales del estado mayor de la fragatata ‘el Comercio de Génova, devuelta de Trípoli. Todos han sido Francfort 14 de Noviembre. perfectamente recibidos de S. M., quien tuvo la bondad de de'cirles que en el…</t>
  </si>
  <si>
    <t>…inar la parte de los fondos de los católicos, que debería nuestros trabajos; y vos mismo, Mr. South, y vuestro digno apropiarse al establecimiento de las escuelas que sirviesen de secretario Mr. Herschell (hijo del famoso Herschell), habéis modelo. participado del interes recíproco que la academia de Ciencias de Mr. I’Estrange fue de dictamen que la comisión debia deter París manifiesta por los descubrimientos científicos de la Inglaterra minar el s…</t>
  </si>
  <si>
    <t>Mr, Antonio</t>
  </si>
  <si>
    <t>Antonio Mr</t>
  </si>
  <si>
    <t>…n voces de \elatisúr», suspensión!, y ptit mero de la iglesia catedral de Guadix, vacahtes por promoción éfrá \coniinuad I ?...... de D. Manuel de Gamez y D. Josef Perez Chicó , á D. Antonio Mr. Humé dice que sé há hablado tantéen esta discusión sin Villar y D. Venancio Gutiérrez: parala ración déla santa iglesia deducir nada, que la materia iioestáaun ámtdio discutir.(¡Brdtp. primada de Toledo por muerte de D. Bernardo Alarcon, á Don des carcajadas…</t>
  </si>
  <si>
    <t>Mr, Arundel y</t>
  </si>
  <si>
    <t>Arundel y Mr</t>
  </si>
  <si>
    <t>…ión de los extrangeros en este punto, que un viduos de la primera nobleza. El conde de Shrewsbury , lord Cli— caballero ingles venido recientemente de París nos ha asegurado ford, lord Arundel y Mr. Francisco Canning dirigieron cartas al que los franceses no disimulan la alegría que les causa este bilí duque de Nordfolk, manifestándole cuánto sentían que el estado insensato. No hay que esperar ya tranquilidad mientras no se es de su salud no les permiti…</t>
  </si>
  <si>
    <t>Mr, Juan</t>
  </si>
  <si>
    <t>Juan Mr</t>
  </si>
  <si>
    <t>…cias Simón Poch, D. Agustin de Fuentes y D. Juan Hospital, grado históricas y arqueológicas leerán con mas gusto en la obra de de capitán de idem: subtenientes D. Andrés Carrillo, D. Juan Mr. Prony la parte mas grave relativa á la utilidad pública, y Gutiérrez, D. Juan Almiron, D. Francisco Sánchez, D. Cle verán que todos los trabajos ejecutados y para ejecutarse en las mente Fernandez, D. Andrés Castel, D. Francisco Brito, Don lagunas Pontinas s…</t>
  </si>
  <si>
    <t>Mr, Roche y</t>
  </si>
  <si>
    <t>Roche y Mr</t>
  </si>
  <si>
    <t>…una visita al Rey, al Delfín y Del fina, y í __E1 New-Times hace las siguientes observaciones acerca de la Madama la duquesa de Beri-y. Hoy han comido con el Rey y la protesta del general Roche y Mr. Washington. Real Familia. ,,Sin entrar en la consideración que merece el acta de sumi Paris 2£ de Setiembre. sión de los griegos , podemos decir que la protesta es impertinen Ayer honró S. M. el Rey de Prusia con su presencia la se te. En virtud de la cuenta…</t>
  </si>
  <si>
    <t>Mu, Tomas</t>
  </si>
  <si>
    <t>Tomas Mu</t>
  </si>
  <si>
    <t>…iempo-. ., . ; Al mismo tiempo que el Rey nuestro Señor se ha dignado r&gt;' De este modo la imagen sangrienta del 2tde Enero, sin per admitir con satisfacción la cesión que ha heeho D. Tomas Mu der nada de su religioso interes, aparece cada año mas distante ñoz y Guillen, cura vicario de las iglesias de Pedroche, obispado de Córdoba, de un crédito de 2386 rs., importé da réditos ven- de presentimientos funestos.La revolución misma lleva ya á bien un…</t>
  </si>
  <si>
    <t>Muguiro, Juan Angel</t>
  </si>
  <si>
    <t>Juan Angel Muguiro</t>
  </si>
  <si>
    <t>…n dice, de agricultura, comercio, ciencias, artes é indus de Pamplona, por fallecimiento de D. Domingo Bernedo, á tria. Los editores se proponen recorrer este vasto campo; v si lo D. Juan Angel Muguiro: para la dignidad de prior de la iglesia hacen, como es de desear, es bien manifiesta la utilidad que catedral de Guadix, por promoción de D. Andrés de Anaya y pueden dar á la Nación , y principalmente a aquel principado. Rivas á canoncú» de la de Málaga, á D…</t>
  </si>
  <si>
    <t>Multra, Cayetano</t>
  </si>
  <si>
    <t>Cayetano Multra</t>
  </si>
  <si>
    <t>…de tario de Estado y del Despacho de Marina, por el Excmo. Señor alférez de caballería. D. Juan María Villavicencio, director general de la Real Ar Dragones de! Perú. Distinguido D. Cayetano Multra, alfé mada , por el mayor general de ella D. Antonio Pilón, por el rez efectivo dei mismo cuerpo. brigadier D.Diego Butrón, y por el director del mismo estableci Escuadrón Dragones de Arequipa. Comandante D. Manuel miento y consejero de Guerra jubilado D. Mar…</t>
  </si>
  <si>
    <t>Munar, Santiago</t>
  </si>
  <si>
    <t>Santiago Munar</t>
  </si>
  <si>
    <t>…1 de Julio de 181 5 38 gios: 63 enemigos muertos, heridos y prisioneros, artillería, ba- rs. al Hospital general. gages y todo el material; entre los primeros, 4 generales, Miller D. Santiago Munar, para ídem, fue dispensado de todo pa (ingles), Sucre (colombiano), Córdoba (granadino), Nicoechea go por resolución de S. M. de 2 de Febrero de 1824. (peruano). Bolívar huyó con algunos ayudantes; la caballería li D. Pedro Frutos, para ídem, ídem, ídem. gera…</t>
  </si>
  <si>
    <t>Munich</t>
  </si>
  <si>
    <t>…lamente de griegos, que llegó á ser sa de una manada de lobo». muy .floreciente. Desde esta épóca los esfuerzos de los latinos, mas que ú so- Hemos llegado á los tiempos en que el mariscal Munich , ba correr los griegos, se dirigieron á debilitar á los turcos, que jo la Emperatriz Ana, esparcía proclamas, y derramaba el oro avanzaban en la Europa. Nótese la diferencia que produjo el cis en el Epiro y en las montañas de Tesalia. Desde esta época se ma…</t>
  </si>
  <si>
    <t>Munich, Gru'thuisen de</t>
  </si>
  <si>
    <t>Gru'thuisen de Munich</t>
  </si>
  <si>
    <t>…de Mecánica elemental, 8.° marquida Novedad descubierta en la luna. en papel 42 rs., en pasta 47 , y 42 en rústica. Galli. Fracturas de la rótula, 4.0 marquilla,en papel30 rs., El Sr. Gru'thuisen de Munich continúa desenvolviendo la en pasta 38, idem finos 44.historia «atura1 de la luna en una memoria bastante valumino García de la Huerta. Comentarios de la pintura encáusticasa , que publicó poco tiempo há, ofreciendo continuarla. En ella del pincel, 8.°, en pa…</t>
  </si>
  <si>
    <t>Muñoz, Francisco</t>
  </si>
  <si>
    <t>Francisco Muñoz</t>
  </si>
  <si>
    <t>…chos de su poder soberano. dispusieron las autoridades que le saliese al encuentro el capitán Entre tinto las mencionadas compañías del regimiento de indefinido, y ya purificado , D. Francisco Muñoz, para que le Santiago, conociendo el engaño con que habian sido sacadas de intimase el Real decreto expedido por S. M. (que Dios guarde) Getafe, abandonaron á su pérfido comandante, que con otros en 17 de este mes con motivo de la sublevación estallada en cua…</t>
  </si>
  <si>
    <t>Muñoz, Josef</t>
  </si>
  <si>
    <t>Josef Muñoz</t>
  </si>
  <si>
    <t>…ención á ser sus opiniones anteriores al i.° de Octubre de 1823, se sentenció en 16 de Marzo, y se aprobó el 26 del mismo. Mercurio de España: Diciembre de 1824. Véndesela xors.en D. Josef Muñoz, de Sevilla, por haber proferido expresiones el despacho de la imprenta Real. Se suscribe en el mismo despa subversivas, fue sentenciado á dos 3ños de presidio en Africa el cho, y en las provincias en las Administraciones principales da 14 de Mayo, y se aprob…</t>
  </si>
  <si>
    <t>Muñoz, Juan</t>
  </si>
  <si>
    <t>Juan Muñoz</t>
  </si>
  <si>
    <t>…ército aliado: fue puesto en libertad, En el batallón infantería de Málaga expedicionario. Grado sobreseyéndose en el procedimiento por no poderse probar el de teniente coronel al capitán D. Juan Muñoz: id. de espitan al delito. (Se continuará■) * teniente D. Luis García: el de teniente al subteniente D. Josef VARIEDADES. Fernandez Velasco, y el de subteniente al cadete D. Tomas Luis García y al sargento i.° Fernando Delgado. Mr. Labarraque, farmacéutico de…</t>
  </si>
  <si>
    <t>Muñoz, María</t>
  </si>
  <si>
    <t>María Muñoz</t>
  </si>
  <si>
    <t>…ya, de edad de 24 años, natural del Puerto vicaría eclesiástica de Madrid, donde pende.el expediente susci de Sta. María, vecino de esta plaza, de estado casado, y ejerci tado por Doña María Muñoz, esposa del D. Nicolás, para que cio barbero, acusado de uso da arma prohibida: fue desterrado se le declare en el estado de viuda. EN LA IMPRENTA REAL,</t>
  </si>
  <si>
    <t>Muñoz, Tomas García</t>
  </si>
  <si>
    <t>Tomas García Muñoz</t>
  </si>
  <si>
    <t>…y baluartes hacían, y que anunciaban lo gran y promoción de D. Juan Bautista Torres á otra de la catedral dioso del objeto, y la orquesta de 40 músicos cantando el le deSegorve, á D. Tomas García Muñoz y D. Juan Ramón Deum entre las hermosas filas de los hijos de S. Luis, infundían Arceo; y para dos capellanías de número y coro de la iglesia un profundo respeto en el numerosísimo concurso que asistió al metropolitana de Granada, por muerte de D Pedro Espinosa y paseo de la…</t>
  </si>
  <si>
    <t>Muntaner, Nicolás</t>
  </si>
  <si>
    <t>Nicolás Muntaner</t>
  </si>
  <si>
    <t>…Ferry y Ferry; á fin de que tes por fallecimiento de D. Francisco Frau , D. Sebastian Amen- los interesados acudan á deducir su derecho en el término de dos ual, O. Pablo Morey y D. Nicolás Muntaner, áD.~Sebastian meses/contados desde la publicación , pues de lo contrario les ligo y Coll, D. Jaime Planes y Morey, D. Pedro Josef Va Hes parará *1 perjuicio que haya lugar.f pir y D. Bernardo Aguiló y Forteta: para tres canongías de la -1 Los descendientes l…</t>
  </si>
  <si>
    <t>Mur, Antonio</t>
  </si>
  <si>
    <t>Antonio Mur</t>
  </si>
  <si>
    <t>…e,y su oficial de detall el capitán de fragata D. Alonso tán D. Ramón Cabezas, grado de teniente coronel de caballería: de la Riva. Inmediatamente subieron SS. MM. v AA. á la sala teniente D. Antonio Mur, grado de capitán de ídem: alféreces de la biblioteca donde examinaron los trabajos en que se ocupa D. Francisco Fernandez Pividlal y D. Agapito Fernandez, gra ban los delineadores. El primer piloto graduado de alférez de na do de teniente de idem: sargento p…</t>
  </si>
  <si>
    <t>Murcia</t>
  </si>
  <si>
    <t>….......... mucho que deseaban venir á las manos con él y los infames que Valencia...................................... i-iá *. le siguen para exterminarlos. Y añade el mencionado coronel Murcia......................................... 1+ á 2. que acababa de llegar á Riaza una compañía de Realistas de Se- Barcelona á pesos fuertes......... ipúlveda con el objeto de reunirse á su tropa, la cual ha sido Zaragoza..................................... 1 á…</t>
  </si>
  <si>
    <t>Murgou, Luis</t>
  </si>
  <si>
    <t>Luis Murgou</t>
  </si>
  <si>
    <t>…bado, y Por providencia, del Sr. Paz y Fuertes, alcalde de la Real sí vehementes indicios que se han robustecido en el acto del con casa-y corte, se cita’á todos los acreedores de D. Luis Murgou y sejo, fe sentenció este en 13 de jdetn á dos años en el correc Armada, de esta vecindad, para que por sí ó procurador con cional de esta corte. , !É curran á la junta que se ha de celebrar el dorftíngo 10 del próxi Felipe Calderón, natural y vecino del Quin…</t>
  </si>
  <si>
    <t>Murray</t>
  </si>
  <si>
    <t>…reo queel Romano Pontífice ni R. Dos ejemplos se han publicado detalladamente, uno otro Príncipe, Prelado, Estado 6Potestad extrangeros tengan ó por el doctor Doy le y otro por el doctor Murray. Yo misino deban tener en este reino directa ó indirectamente ninguna juris- he tomado noticias, sobre los documentos presentados por este, ■ dicción, poder, superioridad ó preeminencia temporal ó civil; y y ciertamente dan que pensar: es preciso que haya una…</t>
  </si>
  <si>
    <t>Murto, María López</t>
  </si>
  <si>
    <t>María López Murto</t>
  </si>
  <si>
    <t>…a, María Clara de Zavala y Rosa Douieorden expresa de desmentir dicha noticia , y la de declarar ade scch 2 rs. -diarios, mas que su augusto Amo nunca ha pensado en dar un paso do Doña María López Murto 2500 rs. anuales. tal naturaleza, porque reconoce los justos derechos del Rey de Doña, Ana Maree 2 rs. diarios. España sobre sus posesiones de América , y los sagrados princi Vicenta Lugares 3 rs. ídem. pios en que se funda la legitimidad de su soberanía. Cán…</t>
  </si>
  <si>
    <t>Muzquiz</t>
  </si>
  <si>
    <t>…dividendo de un 30 por 100 entre los cré- Los que se crean con derecho á reclamar intereses contra el „qi|bs de primera dase ó fundados en los tratados, sobre el capi- espolio del Sr. Muzquiz, Arzobispo de Santiago, acudirán den «tal líquido reconocido á cada interesado en la liquidación res- tro de 30 dias ante los jueces subcolectorts en aquella ciudad} Y «pectiva, principiándose por los que se hallan liquidados defini- de,no hacerlo les parará…</t>
  </si>
  <si>
    <t>M’Carthy, Sir Carlos</t>
  </si>
  <si>
    <t>Sir Carlos M’Carthy</t>
  </si>
  <si>
    <t>…................. ............................... 1 ídem. comercio entre los Mandingos y los colonos. Málaga................... ........................................ 4El último gobernador Sir Carlos M’Carthy, creyó intere Valencia—....................................................... 4. sante á la colonia enviar una embajada á Kambia sobre el rió Murcia Sardes, y de alli al campo de los Mandingos, á fin de procurar Barcelona á pesos fuertes.....................…</t>
  </si>
  <si>
    <t>Nadal, Ramón</t>
  </si>
  <si>
    <t>Ramón Nadal</t>
  </si>
  <si>
    <t>…edro Antonio Rolando, rica los gastos de viage á pais libre, (núm. 164.) coronel efectivo de infantería. Aviso. Húsares de Femando ni. Teniente coronel mayor de caba llería idem., D. Ramón Nadal, grado: dacoronel de caballería. Hallándose vacante ia plaza de médico del Real hospital mi Gerona. Capitán graduado de teniente coronel, ayudante de litar de la,ciudad de Palma, en Mallorca, por fallecimiento de campo D. Manuel Sanjuanena, comandante de infa…</t>
  </si>
  <si>
    <t>Naharro, Vicente</t>
  </si>
  <si>
    <t>Vicente Naharro</t>
  </si>
  <si>
    <t>…do llamar á sus obras la segunda creación. Des Nuevo arte de enseñar á leer: segunda edición, corregida y pués de Dios Thoth creó el Egipto, Minos la Grecia, Licurgo aumentada por D. Vicente Naharro. Se vende en Ja librería do la Laconia. Quisieron estos legisladores, y entre oíros el último, Viana y en la de Hurtado, á 8 rs. en pasta y 6 en rústica. IN LA IMPRENTA REAL.</t>
  </si>
  <si>
    <t>Ñapóles, Josef la Reina de</t>
  </si>
  <si>
    <t>Josef la Reina de Ñapóles</t>
  </si>
  <si>
    <t>…dos los 26 hombres de que se componía su tripulación, fueron quesa María Luisa, están alojados en el palacio Real. El Rey y presos por 13 paisanos al mando del capitán indefinido D. Josef la Reina de Ñapóles, con el Príncipe y la Princesa de Salerno, 8. Juan , y conducidos á la prevención del cuartel de la Miseri lo están en el palacio inmediato del marques de Marcello Fr. cordia de la plaza de Almería para formarles la correspondiente Durazzo. El Archiduque Rane…</t>
  </si>
  <si>
    <t>Narci</t>
  </si>
  <si>
    <t>…s píos cobren sus asignaciones desde i.° de ciudadela de Robrisk, y declarado inhábil para obtener ningún Junio de 1823. ascenso. „Enterado el Rey nuestro Señor de la instancia de D. Narci — En la capilla del palacio de invierno se está construyendo so Rudo, apoderado de las pensionistas del Monte pío de oficinas una galería destinada á reunir las pinturas de los artistas rusos. y demas particulares y limosnas de la plaza de Gerona, solici — Se…</t>
  </si>
  <si>
    <t>Narro, Matías</t>
  </si>
  <si>
    <t>Matías Narro</t>
  </si>
  <si>
    <t>…del tribunal de casación. Este honrado magistrado se negó Osma, vacante por muerte de D. Pablo Pedro de lxRocha, á constantemente á prestar juramento en los cien dias , y arguven D. Matías Narro: para la dignidad de arcediano de Gástela de la dóle con que el usurpador había obtenido el voto del pueblo, iglesia catedral de Orense, por promoción de D. Ramón Gome* contestó con entereza: el voto de la nación no fuede ser un legíti «l de Zamora, á D. Lore…</t>
  </si>
  <si>
    <t>Nava, Miguel de</t>
  </si>
  <si>
    <t>Miguel de Nava</t>
  </si>
  <si>
    <t>…acusación, lo que ha sido á otro católico no menos adherido a su religión. aprobado por el Excmo. Sr. capitán general. _ Algunos periódicos revolucionarios nos echan en cara como D. Miguel de Nava , capitán indefinido, y los tenientes de inconsecuentes el que nos declaremos en favor de la independencia igual clase D. Juan de Santos y D. Henrique Meller, con otros de la Grecia, al mismo tiempo que nos pronunciamos contra los vecinos de la villa de Arcbi…</t>
  </si>
  <si>
    <t>Navajas</t>
  </si>
  <si>
    <t>…a pro cacion de las provincias de Extremadura y Andalucía , coartas pia del odioso Betulia. de! norte de la Península y con la Corte, que es el objeto-de esta ,,Conociendo esto'el coronel Navajas (que había dejado sus importante empresa. banderas con un escuadrón para unirse á nosotros) ofreció pre sentársele en Lima bajo su palabra de honor dada al prefecto _ En los días 3,4 y 5 del corriente tuvieron exámenes públi de Arequipa; mas hallando en el ca…</t>
  </si>
  <si>
    <t>Navarro, Francisco</t>
  </si>
  <si>
    <t>Francisco Navarro</t>
  </si>
  <si>
    <t>…tanes D. Bartolomé Gómez, D. Francisco Pérez, nas veces sale errada. D. Josef Galvez , y D. Diego Flore». „Este glorioso di» influirá mas en Europa, y verá el pueblo Los tenientes D. Francisco Navarro, D. Luis Martínez, y inglés que los Makintosk y demas radicales los engañan con no D. Manuel González. ticias abultadas y desfiguradas por quitarles su dinero, y provo El subteniente D. Rafael Sánchez. car alGobierno á una.declaración, prematura.” Los sargent…</t>
  </si>
  <si>
    <t>Navarro, Josef</t>
  </si>
  <si>
    <t>Josef Navarro</t>
  </si>
  <si>
    <t>…defecto la plantificar la llamada constitución política dfc la Monarquía es multa de 20 ducados cada uno: aprobada por el Excmo. Señor pañola , y para su abolición; compuesto por D. Josef Navarro y capitán general en i.° de Mayo. Gomeza: un tomo en 8.° Se hallará en la librería de Viana. Pablo Ruiz, de edad de 20 años, y Gerónimo González de _ Memoria acerca de la hidrofobia,’leida en la sociedad mé44 , vecinos de la villa de Pollo, provincia de .Vall…</t>
  </si>
  <si>
    <t>Navarro, Josef María</t>
  </si>
  <si>
    <t>Josef María Navarro</t>
  </si>
  <si>
    <t>…n......... D. Marcos Delgado. En Toledo...... D. Jacinto Hernández. En Sevilla......... D. Manuel Aragón. Continúa la venta de las estampas de la Imprenta Eral. En Cádiz...*...... D. Josef María Navarro. * En pliego de matea imperial. De Esopo, de 20 pulgadas y 8 Precio de suscripción del Diario de avisos de Madrid: ocho líneas de alto, 10 y 3 líneas de ancho: pintado por D. Velazrs. vn. al mes llevado á las casas de losSres. suscriptores, y fuera quez, y gr…</t>
  </si>
  <si>
    <t>Navel, Josef Pejoan y</t>
  </si>
  <si>
    <t>Josef Pejoan y Navel</t>
  </si>
  <si>
    <t>…...................... Idem. des y Goncer; y para otra de la propia iglesia, vacante por fa 16,990 ... 500........................... Idem. llecimiento de t&gt;. Miguel Caballería, á D. Josef Pejoan y Navel. CAMBIOS DEL DIA 11. En atención á los méritos y servicios de D. Cristóbal Briz y Londres.......................................................... 3^1 á 37* , López, y á la integridad, zelo y adhesión á la Real Persona de Paris...............................…</t>
  </si>
  <si>
    <t>Navia, Josef Gómez de</t>
  </si>
  <si>
    <t>Josef Gómez de Navia</t>
  </si>
  <si>
    <t>…os sobre ¡os Doce vis tai del exterior í interior del Real monasterio de S. Lorenza ■salmos Ly CJI, con reflexiones cristianas jobre nuestra flaqueza:’ del Escorial, dibujadas por D. Josef Gómez de Navia, y gra obra traducida de la que compuso en lengua francesa Sor Luisa, badas por D. T. López' Enguídanos y D- M. Alegre. religiosa carmelita descalza, por Miguel Copin. Se hallarán en la Seis de i.z pulgadas y 3 líneas da alto, 19 y a líneas de sn- librería de…</t>
  </si>
  <si>
    <t>NaviaOsorio, Alvaro</t>
  </si>
  <si>
    <t>Alvaro NaviaOsorio</t>
  </si>
  <si>
    <t>…Girón; Villamandos: para el de Logroño á D. Josef Mace- Mendoza, D. Gerónimo de Zurita, D. Diego Saavedra FajítdO) da y Gómez : para la Vara, de-alcalde mayor de Purchena á-Don y D. Alvaro NaviaOsorio. ,, ¡: ;¡,o Diego López. A'rjona: para- la de Santa Cruz de Mndela.’á'Don &gt; ' 7;.° D. Luis de¡.Requeséns , D. Bartolomé. Leonardo dei ArAlonso Ramón' Rubio: para la de Villamartin á D. Antonio gensola, D. Juan de.Palafox y Mendoza, D.rFráricisco Valles» Ramon…</t>
  </si>
  <si>
    <t>Nealci</t>
  </si>
  <si>
    <t>…nvi moderada, por la que, insiste la Puerta sin embargo en la desti tándolos-i que/r s imiten en tan noble objeto , y no sean espec tución del gobernador de las Islas Jónicas, del almirante Nealci tadores pasivosde un.movimiento tan honorífico y generoso. y del comodoro Hannlton. ( L’Etoilc.') ,,Apenas hay ciudad en Alemania, en Inglaterra, en Fran cia, donde no se haya abierto suscripción para auxiliar á la Gre -----ITALIA. .. cia. Son públicas, y nó…</t>
  </si>
  <si>
    <t>Negrere, Luis del Castillo y</t>
  </si>
  <si>
    <t>Luis del Castillo y Negrere</t>
  </si>
  <si>
    <t>…erlos al jardin del Rey, y á peti Asimismo se ha servido nombrar $. M. para el corregimien ción, suya,se pusieron juntos los dos leones que había dejado en to de letras de Conil á D. Luis del Castillo y Negrere: para el de iVfnVselSa, los cuales estaban acostumbrados á vivir en compañía: Rcguena á D. Alonso Ramón Rubio; y para el de Valencia de la leona se hallaba todavía con una exaltación muy fuerte , y D. Juan á D. Juan Francisco Bayo y Cuadrado. Para la vara de…</t>
  </si>
  <si>
    <t>Negrete, Francisco</t>
  </si>
  <si>
    <t>Francisco Negrete</t>
  </si>
  <si>
    <t>…malvados, el de la hipocresía; y después que hayan ten Acuña: para una medía ración de la de Córdoba, por muerte dido sus lazos, cuando sean dueños de las avenidas del Trono, de, D. Francisco Negrete, á D. Pedro Isidoro de Vera: para mudarán repentinamente de lenguage, y proclamarán sus secretos la dignidad de tesorero y una ración de la iglesia colegial de horrorosos. Bribiesca, en el arzobispado de Burgos, vacante por muerte ds Cuál de las dos revolucio…</t>
  </si>
  <si>
    <t>Nelson</t>
  </si>
  <si>
    <t>…rujano latino de los Santos dor del universo conserve y prospere á V. M. dilatados años.” de la Humosa , de 170 vecinos, Ja dotación 200 ducados al año, S. M. recibió al expresado Sr. Nelson con su acostumbrada cobrados por la justicia: los tres capellanes le contribuyen con bondad y benevolencia. tres arrobas de aceite, los partos que ocurran á 20 rs. por cada _El Rey nuestro Señor se ha servido aceptar el donativo de uno; y por los vecinos que…</t>
  </si>
  <si>
    <t>Ñenga, Gregorio</t>
  </si>
  <si>
    <t>Gregorio Ñenga</t>
  </si>
  <si>
    <t>…dicinasen las venas, la terceia división de la escuadra griega destinada al bloqueo del cauterización de las heridas &amp;c. &amp;c , y últimamente la decoc golfo de Corinto, al mando del almirante Gregorio Ñenga. ción de la Sattellaria la!enflora , del Albina flantazo , del GfEste general dió en el mismo dia orden para poner en ejecución, nista tinctoria, la cauterización de las pústulas sublinguales ob el bloqueo de dicho golfo, mandado por el directorio de Nápo- se…</t>
  </si>
  <si>
    <t>Nesvborough</t>
  </si>
  <si>
    <t>…tenia la Suecia: ción al supuesto padre de io9 escudos, una casa de campo y En 1748....................................... 1.736,481 habitantes. dos heredades. Poco tiempo después lord Nesvborough se fue á En 1773.............................. 1-95I»747 Inglaterra con su esposa, donde tuvo dos hijos, que viven en el En 17^8....................................... í.353,298 día: el padre de estos murió pasados algunos años, y lady NewEn 1823.............…</t>
  </si>
  <si>
    <t>Ni</t>
  </si>
  <si>
    <t>…. Batallón ligero de Castro. Teniente coronel mayor D. Fran La iluta civil al contrario, luego que se fija en una cantidad cisco Narvaez, grado de coronel de infantería: capitanes D. Ni determinada, ya puede disponer de ella libremente. La lista civil colás Salas y D. Tomas Villegas, grado de teniente coronel de concluye con el Rey : el patrimonio de la Corona pasa á sus su idem: tenientes D. Josef Abeleira y D. Manuel Sagaruaga, cesores- La…</t>
  </si>
  <si>
    <t>Nibby, Antonio</t>
  </si>
  <si>
    <t>Antonio Nibby</t>
  </si>
  <si>
    <t>…restable contra los franc-masones y demas individuos de sociedades se cida desde que está en aquél pais. —Desde la misma ciudad ha dirigido el Emperador por medió del cretas. — El profesor Antonio Nibby ha leido en la academia de ar- almirante Schischkow, Ministro de Instrucción pública, la carta cheológia de Roma una disertación relativa al circo de Caracal!a. siguiente: ,,Alejandro Semenowitch: Ha probado , que á vista del examen que se le ha permitido ha…</t>
  </si>
  <si>
    <t>Nico, Pedro</t>
  </si>
  <si>
    <t>Pedro Nico</t>
  </si>
  <si>
    <t>…hecho él mucho Lucas Navarro: para la de Viilalba de Alcor á D. Fernando mas difícil por medio de una empalizada y dos cañones de cam Moreno, y para la de Villafranca del Vierzo á D. Pedro Nico paña. lás Perez. «.Escriben de Thissel (Países-Bajos) el 10 de Febrero. El sábado 5 por la tarde el ímpetu del agua hizo una abertu El Rey nuestro Señor, atendiendo al mérito y padecimien ra de mas de 100 pies, á pesar de haber estado trabajando dos tos en la…</t>
  </si>
  <si>
    <t>Nicol</t>
  </si>
  <si>
    <t>…royecto, no lleva á manes", cuyos po. menores hemos visto ya en otros periódicos, á bien que la Austria y la Rpsia dejen de tener por vecinas unas excepción del parte del teniente coronel Nicol con fecha del 30 repúblicas que nunca serian mas que unas fantasmas peligrosas de de O:r,ubre último. Parece que este militar habla con sorpresa de las de Atenas y Esparta. (La Cuotidiana.') . , Jos atrincheramientos y fortificaciones de los indios; y concluy…</t>
  </si>
  <si>
    <t>Nicolás</t>
  </si>
  <si>
    <t>…al del Puerto vicaría eclesiástica de Madrid, donde pende.el expediente susci de Sta. María, vecino de esta plaza, de estado casado, y ejerci tado por Doña María Muñoz, esposa del D. Nicolás, para que cio barbero, acusado de uso da arma prohibida: fue desterrado se le declare en el estado de viuda. EN LA IMPRENTA REAL,</t>
  </si>
  <si>
    <t>…. 'Real del Sr. D. Feenakdo vjj vindicada contra los jacobinos re A los 11 se acostaron SS. AA., y al siguiente:' dii, después volucionarios de tas últi’vas cortes de Esfaifa, por D. Nicolás de oída misa con edificante devoción , y servuV) él desayuno, Ferez el Setabiense: los suscriptores podrán ya recoger el cua .continuaron su ^iage sin la menor novedad , con la satisfacción derno i.° que se ¡ha impreso, en la librería de Novillo: el cua de ha…</t>
  </si>
  <si>
    <t>…o de sus oficios, de que han de responder cuando concluyan su en ■' Petersburgo 27 de Setiembre. cargo ó fallezcan , devolviéndolos á aquellos para entregarlos al sucesor. El gran duque Nicolás ha salido para la Rusia blanca con el ■ 5.* Que la duración: de estos oficios ha de ser por seis años; objeto de inspeccionar ¡as fortalezas de la frontera y del Duna. piro que podrán ser reelegidos los nombrados si lo mereciesen. _E1 Emperador acaba de manda…</t>
  </si>
  <si>
    <t>…eclesiás francisco Rasigas, D. Joaquin Rubaicava y D. Juan de Dios ticas, y se puso la medalla de juez de paz en Biisen , y solo Dios Izquierdo: Guardias marinas D. Josef de Acha, D. Nicolás sabe cuanto aprovechó á sus antiguos hermanos en este ministe Henrüe, D. Francisco Armero, D. Ramón Bustillos , D. Mar rio de paz!.... Habiéndose concluido el tiempo del disfraz, el cos Chicarro , D. Severlno Godali, D. Mariano Goday, D. Ba ex-juez de paz vol…</t>
  </si>
  <si>
    <t>…mejicana. Constará, dicen también de Nuevage Camber, VVit, Carlos, Fernand, Aprewb, Wreuph &amp;c., y Yorck, de un navio, cuatro ó cinco fragatas y unos cuantos éntre ellos'el porteño D. Nicolás de la Peña; y quebrarán otros buques menores. Será aumentada con la de Colombia, y aun con muchos, pues nada se,vende ni compra por falta de numerario. mas buques, pues se están fabricando en los Estados-Unidos y Sidos menestrales-y demas de la plebe los odia…</t>
  </si>
  <si>
    <t>Nielo, Francisco</t>
  </si>
  <si>
    <t>Francisco Nielo</t>
  </si>
  <si>
    <t>…a sido un dia de júbilo y de la mas pura alegría para tenecer á la facción revolucionaria formada en dicha villa. los habitantes de esta ciudad, que ha presenciado el solemne aero D. Francisco Nielo, natural de Málaga, de edad de 37 años, de los mas sublimes de nuestra Religión santa, y de los mas pro reo presunto de infidencia, fue sentenciado con fecha 7 de Octu pios para inspirar consuelo y edificación, practicado por la estu bre á dos años de presidi…</t>
  </si>
  <si>
    <t>No, Josef Manuel Vidal y</t>
  </si>
  <si>
    <t>Josef Manuel Vidal y No</t>
  </si>
  <si>
    <t>…á D. Bar Idem á pesos fuertes...... 4 idem.tolomé Lazcano: para otras dos de la iglesia colegial de Bayona, Vales comunes Setiembre. 13 valor. en el obispado de Tuy, por muerte de D. Josef Manuel Vidal y No consolidados.......... 9 idem; ’ D&gt; Lorenzo Piñeiro, á D. Ramón Valdés y D. Francisco Ra Consolidados.................... aa á 33. món Lameyro: parad deanato de'la iglesia catedral de Mondo— Sedo, por muerte de D. Lilis Ramos, y renuncia de D. Antonio Josef d…</t>
  </si>
  <si>
    <t>No, Manuel Escolar y</t>
  </si>
  <si>
    <t>Manuel Escolar y No</t>
  </si>
  <si>
    <t>…a comió S. E. en el cuarto d&lt;^ sacrificio de la misa por e¡ capellán del batallón D. Fernando Monseñor el Delfin, donde hubo una mesa de 14 cubiertos, cu Salvador, el cura párroco D. Manuel Escolar y No riega pronun yo convite dió el conde de Cossé, mayordomo mayor de S. M. ció un enérgico discurso análogo á las circunstancias, y se veri A las 8 de la noche de ayer, estando el Rey en la sala del ficó la bendición de la bandera y juramento de ordenanza, ma tr…</t>
  </si>
  <si>
    <t>Noguera, Clemente</t>
  </si>
  <si>
    <t>Clemente Noguera</t>
  </si>
  <si>
    <t>…férez de idem. Grecia que acaba de construir, y está grabándose en continuación Escuadrones de cazadores montados. Comandante D. Francis de las dos ya publicadas del Mediterráneo. D. Clemente Noguera, co Solé, uniente coronel mayor del mismo cuerpo: capitán Don también primer piloto graduado de alf érez de navio , explicó los Julián Moya, grado de teniente coronel de caballería: ayudante fundamentos de las dos cartas de las costas de los Estados-Unidos D.…</t>
  </si>
  <si>
    <t>Noirat, Juan</t>
  </si>
  <si>
    <t>Juan Noirat</t>
  </si>
  <si>
    <t>…idem: subteniente graduado de infantería D. Manuel Rodri- benignamente la explicación que hizo de aquellos mares y costas; gue¿, subteniente efectivo de idem. y el segundo piloto D. Juan Noirat manifestó igualmente el pla Estado mayor general. Segundo ayudante comandante Don no del puerto de Talcahuano en que se ocupaba. También exami Gaspar Claber, teniente coronel mayor de infantería. naron SS. MM. y AA. un plano de la balita y contornos de Cá Hús…</t>
  </si>
  <si>
    <t>Nono, Josef</t>
  </si>
  <si>
    <t>Josef Nono</t>
  </si>
  <si>
    <t>….' Los voluntarios Realistas de caballe alme generóse del maestro Rossini, con otras ahora nuevamente ría de Valencia , que daban la guardia á SS. AA., fueron releva añadidas: por D. Josef Nono. Se hallará;; en la librería de Sanz dos en el punto de Almenara por ios de Vi¿ia-R«i; lucido y en el almacén de Mintegui, LA IMPRENTA REAL.</t>
  </si>
  <si>
    <t>Nonó, Josef</t>
  </si>
  <si>
    <t>Josef Nonó</t>
  </si>
  <si>
    <t>…o, pues Sevilla, Valencia, Barcelona y Murcia. tos para fortepiano, y dedicados á la Scrma. Sra. Doña Luisa En la Gaceta de íj de Abril último se anunció otra instruc Carlota, por D. Josef Nonó. Se hallará en las librerías de Sanz ción sobre este interesante ramo. y de Hermoso, á 6 rs. EN LA IMPRENTA REAL</t>
  </si>
  <si>
    <t>NonóSi, Josef</t>
  </si>
  <si>
    <t>Josef NonóSi</t>
  </si>
  <si>
    <t>…e, ó« —Tercera tanda de rigodones, sacados de varias Óperas por Don ladrillos calentados á las pantorrillas y plantas de los pies. ' Andrés Belluzzi , y puestos al forte-piano por D. Josef NonóSi el paciente estuviese atacado de apoplegía. A V- A Se hallaráíá ó rs. en las librerías de Sánz y dé'Hermoso; donda Se le deberá tener al aire libre y afldjatle la ropa, particular se venden también manuscritas, avisando con anticipación, las mente la-del cuel…</t>
  </si>
  <si>
    <t>Norberg</t>
  </si>
  <si>
    <t>…o ya muy enérgicas, á fin de poner término á las «neinigo. hasta Tripolitza. í- tentativas de los piratas africanos. Por otra parte, la escuadra griega que bloqueaba el golfo - Ei profesor Norberg, que lo fue anteriormente en Sund, va á de Lepanto, dejó estas aguas espontáneamente, y pasó á embar híicer un viage á la universidad de Upsala para examinar deténicar 15© ipsülarés del Archipiélago para reforzar las tropas de la namente diferentes mañti’scri…</t>
  </si>
  <si>
    <t>Noriega, Josef Escolar y</t>
  </si>
  <si>
    <t>Josef Escolar y Noriega</t>
  </si>
  <si>
    <t>…................. Coruña....................... D. Juan Francisco Barrié. No consolidados.................................................. ni á 13. Cuenca........................ D. Josef Escolar y Noriega. COnSOlldüdpSttaiiMtHUfiiiMiHi *6* á 28. Granada................ En la.Intendencia. Guada/ajara............. En la Intendencia.Jaén............................. D.. Jacinto Cañada Rojo. León............................... D. Fermín Jiménez del Barrio. ANUNCIO…</t>
  </si>
  <si>
    <t>Noriega, Josef Hevia y</t>
  </si>
  <si>
    <t>Josef Hevia y Noriega</t>
  </si>
  <si>
    <t>…tarles el tiempo, ni tos desvelos notorios de mi Consejo da : D. Francisco Marín, del Consejo y Cámara de Castilla: de Ministros, ni el zelo de cada uno de mis Secretarios del Des Don Josef Hevia y Noriega, del mismo Consejo: D. Bruno Vapacho, ocupados sin descanso en los trabajos espinosos y ejecuti liarino, del Consejo de Indias: D. Jacobo María Parga, del vos de mi Gobierno. Es preciso auxiliarles con otros súgeros es Consejo de Hacienda: Don Antonio de Elol…</t>
  </si>
  <si>
    <t>North</t>
  </si>
  <si>
    <t>…a, lleno de méritos, de posible, cerrándose la suscripción al tiempo de su entrega. triunfos, y de todos los honores que pueden concederse á un — Historia de la administración del lord North, primer Minis militar, y envanecerlo en la flor de su juventud, nadie le notó tro que fue de Inglaterra, y de la guerra de las colonias hasta la el menor asomo de vanidad ni de jactancia; y su trato era muy paz de 1783. Un tomo en 8.° mayor: obra escrita en i…</t>
  </si>
  <si>
    <t>Northumberland</t>
  </si>
  <si>
    <t>…es de misa, del Rey y de la Real fa oáciates superiores. Cada soldado recibió un rublo en dinero, milia en audiencias particulares. una libra de carne y un vaso de aguardiente. El lord Northumberland iba acompañado de 16 personas agregadas á la embajada, y sale el martes para Inglaterra. PAISES BAJOS. _Las noticias de Egipto , que alcanzan hasta el 4 de Abril, anun Bruselas i£ de Junio. cian que el virey estaba ocupado en el Cairo en organizar un S. M. ba…</t>
  </si>
  <si>
    <t>Novoa, Mariano</t>
  </si>
  <si>
    <t>Mariano Novoa</t>
  </si>
  <si>
    <t>…r. Obispo de esta diócesis la cruz S. M. ha despachado con Mr. de Villele, presidente del con de Comendador de la Real Orden Americana de Isabel la Cató sejo de Ministros. lica al coronel D. Mariano Novoa, teniente coronel mayor dei _En la casa de la embajada de Austria se están preparando ha regimiento de infantería núm. 3.0, siendo comisionado el briga bitaciones para S. A. el príncipe de Mettcrnich. dier D. Vicente González Moreno, gobernador militar y polí…</t>
  </si>
  <si>
    <t>Nugent</t>
  </si>
  <si>
    <t>…de nuestra carrera. Nuestro vamente las anglicanas. El conde Grey presentará esta petición á abuelo Temístocles se vengó de Jerjes con un corto número de la Cámara de los Pares, y lord Nugent á la de los Comunes. naves; y vosotros, valientes, vengad á vuestros padres, á vues —Hay mucha priesa en deshacerse de créditos extrangeros, en tras mugeres, á vuestros hijos y á nuestra amada patria. particular de los americanos; esto no puede atribuirte mas…</t>
  </si>
  <si>
    <t>Nuncio</t>
  </si>
  <si>
    <t>…licidad de V. M», inseparable de la pública, .la que se afianza FRANCIA. en vuestra prudencia, bondad, y en vuestro noble carácter.** El Rey lie contestó.asi: París 13 de Junia. „Señor Nuncio: En unas circunstancias tan interesantes para CAMARA d* to» DIPUTADOS__ festón dé hoy. la Religión, y para la monarquía, me considero dichoso al ver me rodeado de los representantes de todos ios Soberanos de Eu El. Ministro del Interior tomó la palabra , y en…</t>
  </si>
  <si>
    <t>…siones subversivas ¿ratít la entrada al teatro polaco. j ■ ' . en favor de la abolida-constitución , fue sentenciado á seis años __Hemos hablado de la medalla de oto qilese dió al Sr. Nuncio de presidio en uno de los de Africa: aprobada en 9 de Diciembre. con motivo de la consagración de S. M. Ahora sabemos con-fcer- AntóniO’Muniz Carreño, de edad de 40 años, vecino de la teza;que ie ha dado también di mismo tiempo á todos los’Em villa de Ajilés,…</t>
  </si>
  <si>
    <t>…or ingles Gormie, que le asiste. También se ha dignado encargarse de dar las debidas gracias á „E1 Príncipe concedió al vizconde otra audiencia para tra S. S. por medio del Excmo. Sr. Nuncio , entre tanto que la urtar de negocios; esta fue en secreto, y le pareció tanto mas chicofradía acuerda lo necesario para tributarlas debidamente al larga á Mr. de Richemont, cuanto que invitado á sentarse, y Santísimo Sacramento del Airar. obligado á hacerlo…</t>
  </si>
  <si>
    <t>Nuñez, Florcntin</t>
  </si>
  <si>
    <t>Florcntin Nuñez</t>
  </si>
  <si>
    <t>…canongías dej* .referida bert'salid; de su habitación llena, deibumo tan sano y tan-bueno iglesia catedral, vacantes¡pdomuerte dé.üf Agustin |Gonza)ez y como habia entrado. ; s , D. Florcntin Nuñez y renuncia de D.-Mapuel Diaz^.áJX. Juan ic.El año'próximo,pasado.fue coronado, el nuevo, Rey de Ota?-, Martínez syd^lsidroQuintcro y D,v Josef de ljicifiqn'cepciofi hiti -Pomaareni. La éoronacion, se celebró y,solemnizó con, Quintero:-para tres racione»,de la…</t>
  </si>
  <si>
    <t>Nuñez, Francisco</t>
  </si>
  <si>
    <t>Francisco Nuñez</t>
  </si>
  <si>
    <t>…eología bajo la direc Victoriano Hermosa, D. Esteban Alvarez y D. Josef Carlier: ción de tan buen maestro; ó bien á Mr. I..... quien durante la Idem de fragata D. Josef Rastillos, D. Francisco Nuñez, Don revolución se despojó voluntariamente de las vestiduras eclesiás francisco Rasigas, D. Joaquin Rubaicava y D. Juan de Dios ticas, y se puso la medalla de juez de paz en Biisen , y solo Dios Izquierdo: Guardias marinas D. Josef de Acha, D. Nicolás sabe cu…</t>
  </si>
  <si>
    <t>O, F.</t>
  </si>
  <si>
    <t>F. O</t>
  </si>
  <si>
    <t>…suma, concluimos con decirle que en estos dias se for nera , .el 1 g de -Agosto- se pronunciaba en los castillos del Callao malizaron las escrituras de compañía , dándole parte al D. F. O., sin cuidado alguno viva. Esfaña. el que nos ha dicho que cuanto antes vuelve á la mina para au Idem de Buenas-Aíres. Cartas de Montevideo.de 14 de Se mentar los operarios, pues hasta ahora solo han trabajado 11 tiembre recibidas en el Janeiro, -contienen par…</t>
  </si>
  <si>
    <t>O-Donell, Cirios</t>
  </si>
  <si>
    <t>Cirios O-Donell</t>
  </si>
  <si>
    <t>…sola es el origen de la ver fantes y Caballeros de la misma: el Emo. Sr. Cardenal Arzo dadera libertad é independencia de los pueblos, cuyos enemigos bispo de Toledo, el teniente general D. Cirios O-Donell, direc mas crueles son las ideas de la filosofal y del moderno libera tor general de Artillería, y el Conde de la Puebla del Maestre, lismo. Grande de España de primera clase, recibieron de manos deS.M. Existe otra verdad histórica tan notable como la que aca…</t>
  </si>
  <si>
    <t>Oberti, Florentina</t>
  </si>
  <si>
    <t>Florentina Oberti</t>
  </si>
  <si>
    <t>…rs. por idem. tisface á ellos: contestándose igualmente á las impugnaciones que Vicente Sancho Simón 29 rs. por idem. la misma obra sufrió en las cartas de D. Roque Leal: un tomo Doña Florentina Oberti 2856 rs. y 29 nirs. anuales. en 4.0 Lo da á luz el mismo autor de las apologías. Se hallará en D. Antonio y Doña Antonia Anda vio y Andario4 rs. diarios. las librerías de Rodríguez y Matute. D. Valerio de Landache 39 rs. por una vez. Historia del valeroso cab…</t>
  </si>
  <si>
    <t>Obispo</t>
  </si>
  <si>
    <t>…eta co explicable, y sin que ocurriese el menpr desorden ni disgusto da lombiana Venezuela , que estaba cruzando frente á Cartagena , en ninguna especie. Bendijo la Dandera elllmo.Sr. Obispo, esmerán contró al bergantín de guerra francos la Gazelle que se dirigía dose el cabildo en la función de iglesia, y- asistiendo con el ayun hacia la Martinica, y pareciéndole sospechoso, mando al capi tamiento todas las autoridades y corporaciones. También v…</t>
  </si>
  <si>
    <t>…solidados i04 9£._Duca- Santander 37 de Febrero. dos 90 40—Pesos i8i—Empréstito Real de España 57Ac ciones del banco 1997 50—Obligaciones de la ciudad 1400. Hoy ha puesto el limo. Sr. Obispo de esta diócesis la cruz S. M. ha despachado con Mr. de Villele, presidente del con de Comendador de la Real Orden Americana de Isabel la Cató sejo de Ministros. lica al coronel D. Mariano Novoa, teniente coronel mayor dei _En la casa de la embajada de Austri…</t>
  </si>
  <si>
    <t>…e Ceuta. de su comandante marques de Artasona, coronel de infantería, Restituto Navarro , natural de Oltnedilla de Alarcon , proce se dirigió á la iglesia catedral, donde el limo. Sr. Obispo bendi sado por el delito de robo en despoblado con uso de armas pro jo la bandera que había bordado y regalado la esposa del coman hibidas; y por lo resultante de la causa que se vió y falló en 14 dante ¡"habiéndose celebrado con toda solemnidad una misar, en…</t>
  </si>
  <si>
    <t>…oluntarios Realistas, cónsules éxtran- tamiento. geros y principales empleados de esta ciudad; y verificada^ por el „ Repite á V. M. las mas debidas gracias por su firme, po limo. Sr. Obispo la bendición de la bandera en lina, sojemjiísima lítica, justa y sabia resolución.” función de iglesia, v hecho por la tropa el juramento ^desorde ' El ayuntamiento del Puerto de Santa María y el coman nanza, habiendo pronunciado dos enérgicos discursos en am…</t>
  </si>
  <si>
    <t>Obrero, Francisco</t>
  </si>
  <si>
    <t>Francisco Obrero</t>
  </si>
  <si>
    <t>…eniente general vizconde Gudin. Ramón de Rojas, grado de teniente coronel de infantería: te Barcelona. Primet regimiento de infantería ligera: ei io.°, nientes D. Domingo Afldres, D. Francisco Obrero y D. Josef 16.0j 19o y 41.0 delinease) g’,9 dé-cazadores de caballería: 6 Sayol, grado.de capitán de idem: subtenientes D. Pelegrín Araue, compañías de artilleríasde á pie: un destacamento de obreros de D. Miguel Hcrrca y D. Añádete Gutiérrez, grado de teniente la 4.a c…</t>
  </si>
  <si>
    <t>Ocaña, Ginés</t>
  </si>
  <si>
    <t>Ginés Ocaña</t>
  </si>
  <si>
    <t>…osef María Ulloa: Secundo piloto D. Juan par un destino en las oficinas del director general del culto Guerrero: Tercero D. Joaquin Camello: Maestres D. Santiago católico. Ochoa y D. Ginés Ocaña. Sargentos primeros Miguel Iduri: Idem PORTUGAL. de marina Juan Argiielles : Asistentes Antonio Arias, Pedro Grelo, Josef María Castilla y Jacinto Alartinez: Tripulación 5IJ Lisboa 9 de Noviembre. hombres. El dia 4 del corriente entraron en la Torre de Belen,…</t>
  </si>
  <si>
    <t>OChoa, Melchor</t>
  </si>
  <si>
    <t>Melchor OChoa</t>
  </si>
  <si>
    <t>…idem. Consolidados............................. 264 á 27D. Pedro Cermeño, guardia , de idem idem. D. Josef Velóla, idem de idem idem. D. Júifn Conde, Ídem de ídem idem. ANUNCIOS. D. Melchor OChoa, idem de idfem idem. En virtud de Real orden se saca i pública subasta las obras D. Candido Aparicio, ídem de ídem ídem. necesarias para que sirva de cuartel en el Real sitio de S. Loren D. Josef Montero, idem de idem idem. zo la casa llamada de Godoy,‘con ar…</t>
  </si>
  <si>
    <t>Odiseo</t>
  </si>
  <si>
    <t>…sucede respecto á los de viento, aunque á estos virtudes de V. M. y su Real Familia.” faltan las corrientes de aire. S. M. lo oyó, y contestó con su acostumbrada benignidad; U.E1 general Odiseo,que se hallaba preso en la fortaleza de Ate habiéndose dignado conceder, á solicitud del misario General, nas, concibió el proyecto de fugarse por medio dé una cuerda que los cadetes alternasen en el zaguanete con los guardias de su que fijó en la muralla de…</t>
  </si>
  <si>
    <t>OH, Martin</t>
  </si>
  <si>
    <t>Martin OH</t>
  </si>
  <si>
    <t>…ro, grado de teniente siguientes: para la vacante por promoción, de D. Francisco plu coronel de infantería ¡ teniente D-.Francisco Labrace,,grado de via á una doma de Sta. Pau , 1 D. Martin OH ver: para otra!va- capitán de ídem: subteniente D. Pascual Marquesada, grado de -cante por la de D. Juan Vilomara á canongía de la catedral de teniente de ídem: sargentos primeros D. Francisco Díaz y Don Gerona, á D. Josef Gravóleda» para otra vacante por fal…</t>
  </si>
  <si>
    <t>Ojarowki</t>
  </si>
  <si>
    <t>…A. u'jdiencia á los Ministros y 4 los Senadores. Acompañaban 4 Zdndres 18 dé Mayo. ■S. M. el conde de.Neselr.ode, ministro de .Negocios extrangeros, el teniente general, ayudante, conde Ojarowki, el consejero de Fondos púUlcos. Los tres por 100 que se han abierto esta estado conde Matuschewitz, y el barón Willie, médico de S. M. mañana á 89^ estaban á las dos á 90. Se, hacen muy pocos ne S. A. el Príncipe .Miguel de Radziwill lia llegada también á go…</t>
  </si>
  <si>
    <t>Ol, Miguel María del</t>
  </si>
  <si>
    <t>Miguel María del Ol</t>
  </si>
  <si>
    <t>…rs., y ó en rústica. el d¡a 25 de Octnbre de 1824, pronunció Monseñor Fraysinous, Rigual. Ejercicio cotidiano, 8.°, en papel 2 rs. y medio, en Obispo de Herrnópolis: traducida por D. Miguel María del Ol pasta 5 , idem papel fino , en papel 3 rs.=hlpístolas católicas, 8.“, mo, prebendado de la santa iglesia de Sevilla. Se vende á 6 rs. en en papel 3 rs., en pasta 6.erOficio parvo de nuestra Señora, 8.°, la librería de Novillo y Rodriguez; en Sevilla en la de…</t>
  </si>
  <si>
    <t>Olalla, Miguel</t>
  </si>
  <si>
    <t>Miguel Olalla</t>
  </si>
  <si>
    <t>…gía de la iglesia colegial de S. Quirce, en dicho arzobispa es muy fácil de resolver. ( La Quotidietme.') do , por promoción de D. Julián Pineda á otra de la catedral de Zamora, á D. Miguel Olalla : para dos raciones de ia de \ al— PORTUGAL. puesta, en el mismo arzobispado, por muerte de D. Juan Diez Lisboa si de Mayo. y D. Andrés Corcuera, á D. Hipólito Pinedo y D. Pedro UrruS. M. el Rey nuestro Señor y SS. AA. RR. las Sermas. Se tia : para la dignida…</t>
  </si>
  <si>
    <t>Olañeta</t>
  </si>
  <si>
    <t>…nición. Esta se Perdida en fin toda esperanza, salió el Cambridge de la rada, y compone de 25) soldados españoles. desembarcó á los comisarios en Chornillos, de donde se volvie El general Olañeta , que ha tomado el mando en gefe de las ron á tima. ( The Courier.') tropas realistas del Perú, ha concluido un armisticio con el ge _ En la sesión de la Cámara de jos Lores del día 5 el lord can neral Sucre. Olañeta no quiere reconocer de ninguna manera la c…</t>
  </si>
  <si>
    <t>…que los fondos en Lon todos los stteesos que refiere. dres siguen en baja, y que digan de Nueva- Yorck, ,,fue inma dura Ja publicación repentina de la capitulación de Ayacucho El general Olañeta áhs pueblos del Perú. „sin tomar primero otras medidas de precaución para asegurar la „El ejército del Norte ha sido disne’.to cr. Quinajiata.....Pero „rendición total del ejército Realista. Una victoria no finaliza la por esto ¿ha desaparecido del Perú la ca…</t>
  </si>
  <si>
    <t>Olañeta, Juan Josef de</t>
  </si>
  <si>
    <t>Juan Josef de Olañeta</t>
  </si>
  <si>
    <t>…Josef Mariano de plañera para id.,. pagó en 13 Novicia-. do francés: se sobreseyó, poniéndolo en libertad por no resul bre 1816 g&amp; rs. al hospital General. , . tarle cargo alguno. D. Juan Josef de Olañeta para id., pagú en 13 Noviembre Antonio García, dego años,, natural de S. Julián de Sales, 1816 g9. rs. al hospital General. vecino de ésta plaza, de estado .soltero, y de ejercicio aguador, . D. Josef Antonio de Gandarias para id., pagó en 13 No acusado de ha…</t>
  </si>
  <si>
    <t>Olañeta, Pedro Antonio</t>
  </si>
  <si>
    <t>Pedro Antonio Olañeta</t>
  </si>
  <si>
    <t>…to Real el mariscal de campo, de ■ Segovia. .&gt; . , D. Pío Tristanel cuál contaba ya mas de 5©,hombresjo, susj Y- enterado S. M. de este servicio impórtente, que acaban órdenes. El general D. Pedro Antonio Olañeta que se hal}»bacon, de prestar dichos voluntarios , ha mandado también se anuncie su cuartel general en Oruro el 4 de Enero de este año,. anuncia-? en la.Gaceta.. ¡\ . , ba en una enérgica proclama la resolución, de obrar de, acuerdo con el leal mariscal de ca…</t>
  </si>
  <si>
    <t>Olarte, Vicente Díaz de</t>
  </si>
  <si>
    <t>Vicente Díaz de Olarte</t>
  </si>
  <si>
    <t>…de Butler-a-boo, que la ley prohi temayor, en Salamanca, á D. Manuel Martin y Martin: para bió con pena de horca: al momento los irlandeses gritaron Saint- la de Miranda de Ebro á D. Vicente Díaz de Olarte; para Ja de Ceorge, y cometían diez reces mas excesos que antes. Este es el Alaejos á D. Agustín Monge: para la de Bembibre á D. Anto resultado infalible de toda persecución.” nio de Ochoa: para la del Bonillo á D. Carlos Alonso Arvizu: para la de Coca á D. M…</t>
  </si>
  <si>
    <t>OlaTAndres</t>
  </si>
  <si>
    <t>…último oficio del general Sucre es de fecha deOruro, don INGLATERRA. de se hallaba en mancha para Potosí; y según los mismos perió dicos estaba en esta ciudad con 1S400 hombres el general OlaTAndres 6 de Octubre. fieta, á quien han matado tantas veces. Bolívar habia marchado S. M. ha tenido á bien expedir el siguiente edicto: al Cuzco, y no volvería á Lima antes de seis semanas. (Courier ) „Por el Kty. —Edicto. Los mismos diarios anglo-americanos están l…</t>
  </si>
  <si>
    <t>Olaüeta</t>
  </si>
  <si>
    <t>…á los protestan volución, fueron arrestados poco después de su arribo por el ge tes; pues de otro modo lord Cliff’ord , presidente, hubiera sin du neral Aguilera, y entregados al general Olaüeta, que los ha pues da llamado al orden á Mr. Silvcstop. to en seguridad mientras sean juzgados. Se acordó tributar gracias á los que cr. las últimas discusio __Se habla mucho en Brema de un famoso ladrón, Riechelmann, nes tomaron la defensa de los católicos, y…</t>
  </si>
  <si>
    <t>Olaueta</t>
  </si>
  <si>
    <t>…...................—................... *»se de vista que según las últimas noticias recibidas del Perú, el París..............................................................- 1. general Olaueta se hallaba por el mes de Abril último en Potosí, Ámsterdam...................................................... 00 que está situado en la parte Meridional del Perú , hacia las fron Hamburgo...................................................... 00 teras de Ch…</t>
  </si>
  <si>
    <t>Olavarria, Vicente</t>
  </si>
  <si>
    <t>Vicente Olavarria</t>
  </si>
  <si>
    <t>…. vn.. cada tomo en rústica en la imprenta de teo MaineTes, grado de teniente coronel de infantería: teniente Amarita, plazuela de Santiago, núm. 1, y en las librerías da de ídem, D. Vicente Olavarria, grado de capitan de ídem: pri Paz y de Quirós; adonde los suscriptores acudirán á recoger los mer piloto D. Josef Lucio Sánchez, grado de subteniente ds ídem. ejemplares por que estuvieren suscritos. Batallón veterano de Chiloe. Teniente graduado de capitán…</t>
  </si>
  <si>
    <t>Olbers</t>
  </si>
  <si>
    <t>…scf Labre, francés, muerto ALEMANIA. en Roma el 16 de Abril de 1783: se han examinado algunap Cassel ig de Agosto. cartas suyas, á las cuales no se ha puesto censura alguna. El El doctor Olbers acaba de publicar una memoria sobre ló» postulador de la causa .es el abate Felipe Colonna, rector de los dos cometas que se han observado últimamente. . catecúmenos, quien está trabajando con actividad en la beatifi El primero se vió el 20 de Julio en Praga…</t>
  </si>
  <si>
    <t>Oliva, Antonio Martínez</t>
  </si>
  <si>
    <t>Antonio Martínez Oliva</t>
  </si>
  <si>
    <t>…as las vicisitudes de la fortuna, y con una resignación tan tilla: para dos canongías de la iglesia catedral de Zamora, por pronta para el mando como para el martirio promoción de D. Antonio Martínez Oliva al deanato de la de Si el triste aniversario del 21 de Enero recuerda á los pueblos Coria, y de D. Jacinto Rodríguez Rico ai de la referida iglesia la historia gloriosa y fúnebre de la dinastía que los gobierna, ad- de Zamora, á D. Alonso Gines Rodríguez y D.…</t>
  </si>
  <si>
    <t>Oliva, Pedro Francisco</t>
  </si>
  <si>
    <t>Pedro Francisco Oliva</t>
  </si>
  <si>
    <t>…primeros siglos de la his Antonio Tur, teniente coronel mayor del mismo regimiento: toria Romana, y cuyos puntos mas importantes están citados capitanes D.'Josef María Quedetni y D. Pedro Francisco Oliva en la Eneida. Las ruinas de Antio, de Ardea, de Lavinio y los res, grado de teniente coronel de infantería: tenientes D. Bar restos de Velitra, d j Priverno y de Ansuro forman todavía la tolomé Bravo y D. Eugenio Yañez , grado de capitán de ídem.: circunferen…</t>
  </si>
  <si>
    <t>Olivan, Alejandro</t>
  </si>
  <si>
    <t>Alejandro Olivan</t>
  </si>
  <si>
    <t>…les enseñaron los malos libros y los maestros de se —Por el presente se cita y emplaza á D. Manuel Mateo de ducción: dejémonos de una vez de partidos y de las voces que Barbería, D. Alejandro Olivan , D. Andrés Atango y D. Ma los significan , que tienen mas poder que el que comunmente se nuel Diez Itnbrahits, para que en el término de 30 dias compa cree, y que mientras usemos de ellas aplicándolas á determinadas rezcan , por medio de procurador, á usar d…</t>
  </si>
  <si>
    <t>Olivares, Julián</t>
  </si>
  <si>
    <t>Julián Olivares</t>
  </si>
  <si>
    <t>…del Verá. seaun los dias que quedan insertados en el periódico, y de esta cantidad el Gooisrno percibe la mitad. Primer batallón de Vitoria. Capitán graduado de teniente coron.el D. Julián Olivares, comandante de batallón: capitanes rORTCCAt. D. Pedro Escarpizo y D. Juan de Dios Borda , grado de teniente Lisboa r.° de Enero. coronel de infantería: teniente D. Benito Lara, grado de capitán Bajo los auspicios benéficos de nuestro Soberano se van cica de í…</t>
  </si>
  <si>
    <t>Olivas, Miguel</t>
  </si>
  <si>
    <t>Miguel Olivas</t>
  </si>
  <si>
    <t>…bservador-, pero se desquita bien con El Rey nuestro Señor, atendiendo al mérito y servicios dei la nota luminosa que junta á su traducción....No es menos cu coronel de infanrería D. Miguel Olivas, comandante de batallón, riosa otra segunda nota con otra referencia; prueba que hace ver se ha dignado conferirle por su soberana resolución de 4 del cor mejor cuán unidos se hallan los abogados del Diván con sus pa riente , el empleo de Teniente de Rey, drí…</t>
  </si>
  <si>
    <t>Oller, Josef Sürrunells y María</t>
  </si>
  <si>
    <t>Josef Sürrunells y María Oller</t>
  </si>
  <si>
    <t>…de la justicia, y Orriols : rs. idem. se explica y concluye de este modo. Gregoria Lorens 3 rs. idem. ,, Reventó la mina labrada en tantos siglos: cayó el Trono Fermina de Liorza, D. Josef Sürrunells y María Oller a rea éspafiol que pudo sostenerse en otro tiempo contra las fuerzas del les idem. Africa, y sobre sus ruinas erigió la tiranía irreligiosa su ominosa Antonia Aranza 3 ra. idem. solio. ¡Nerones, Dioclecianos y Calígulas empuñan el cetro de María Rodríguez, y…</t>
  </si>
  <si>
    <t>Olmos, Dámaso</t>
  </si>
  <si>
    <t>Dámaso Olmos</t>
  </si>
  <si>
    <t>…as dos y media, y fueron recibidos en el umbral sargento primero D. Juan Francisco Torres, Ídem de la sexta: de la puerta por el Excmo. Sr. D. Luis María de Salazar, Secre cadetes D. Dámaso Olmos y D. Josef María Faíon, grado de tario de Estado y del Despacho de Marina, por el Excmo. Señor alférez de caballería. D. Juan María Villavicencio, director general de la Real Ar Dragones de! Perú. Distinguido D. Cayetano Multra, alfé mada , por el mayor general de ella D. Antonio P…</t>
  </si>
  <si>
    <t>Oñate, Francisco</t>
  </si>
  <si>
    <t>Francisco Oñate</t>
  </si>
  <si>
    <t>…fuertes................................... 4 á 4 beneficio. D. Josef Carmena, cabo primero de idem idem, Bilbao par ................................................... i pérdida. D. Francisco Oñate, cabo primero de ídem idem. Murcia...........................'....................... ...... 14 á 2 ídem. D. Gerónimo Gago, cabo primero de idem Ídem. Zaragoza....................................................... 1 idem. D. Juan de Lara, cabo segundo de íde…</t>
  </si>
  <si>
    <t>Onís, Santiago Sánchez de</t>
  </si>
  <si>
    <t>Santiago Sánchez de Onís</t>
  </si>
  <si>
    <t>…z, papel roo rs., en pasta 144, y 104 en rústica. Wenceslao Crespo y Teresa del Rey, como también en la de Daubenton. Instrucción para pastores y ganaderos, 8.*, en íóo el párroco D. Santiago Sánchez de Onís por las faltas ad papel 9 rs., en pasta 13. vertidas en las declaraciones de unos y otros, debiendo aplicarse Espinosa (P.) La Religiosa mortificada, 4.0, en papel ia rs., dichas multas al. Real fisco de la Guerra: aprobada en 21 de en pasta 17. Julio. Euclid…</t>
  </si>
  <si>
    <t>Onzas</t>
  </si>
  <si>
    <t>…undo general del ejército, D. Gabriel Oro...... por octava...compra.......................................... 1870 reís. Poveda , grado de coronel de caballería: capitán ídem ídem Don Onzas españolas........................................... 13700 Rafael Armasa, grado de teniente coronel de infantería: tenien Duros ídem....................................................................... 885 te ídem ídem D. Pío Gutiérrez Blanco, grado de capi…</t>
  </si>
  <si>
    <t>Oportuna</t>
  </si>
  <si>
    <t>…ro este aumento tan rápido que se ha observado de 50 años á es La fiesta de la exaltación de la Sta. Cruz era la ocasión mas ta parte da lugar sin embargo á muchas reflexiones. El doctor Oportuna para que los vasallos de S. M. gozasen de la vista de Caspar desenvuelve las causas (¡sicas, matemáticas y atmosféricas esta augusta reliquia. Asi es que se expuso en este dia en ia ca Con mucho tmo y sagacidad pero siempre halla la principal cau pilla de pal…</t>
  </si>
  <si>
    <t>Or, Josef Lucas</t>
  </si>
  <si>
    <t>Josef Lucas Or</t>
  </si>
  <si>
    <t>…en' de Cayena con su donador Joaquín González: para la de Orellana la Vieja á D. Francisco el, b.uon.Miliins, gobernador de la colonia, de Paula Piñuela: para la de Casas de Ves á D. Josef Lucas Or lá. Ün” periódico Inglés dice que la vajilla que el duque de Nor- tega : para la de Santillana á D. Miguel Bósarte; y para la de fh'iíilihertand ha llevado á Francia está asegurada por el valor de Montemayor, en Córdoba, á D. Francisco Caballero y Henizo9 lib…</t>
  </si>
  <si>
    <t>Or, Juan</t>
  </si>
  <si>
    <t>Juan Or</t>
  </si>
  <si>
    <t>…l mando - Asimismo se ha servido nombrar S. M. para una plaza de del leal Canterac publicaron los rebeldes un bando en 2 de Se alcalde del crimen de la chancillería deValladolid á D. Juan Or tiembre de 1821, por el cual mandaban que todo español euro tega : para la fiscalía de la audiencia de Asturias á D. Manuel peo se presentase, so pena de ia vida, en el convento de ia Mer Antonio Cortina; y para el corregimiento político de Murcia á ced luego…</t>
  </si>
  <si>
    <t>Ordoñez, Diego</t>
  </si>
  <si>
    <t>Diego Ordoñez</t>
  </si>
  <si>
    <t>…desinfectar el aire, é impedir la putretan al segundo ayudante D. Francisco Seidel: el de teniente al ffecion. Hiciéronsa varias experiencias en aquella capital con ca subteniente D. Diego Ordoñez; y el de subteniente al cadete Don dáveres enterrados hacia mas de un mes y en iá época de mas Ildefonso del Valle y sargeuto primero Juan Avalos. calor, y se vieron resultados maravillosos. En efecto, al clorúrelo En el batallón infantería de León. La primer…</t>
  </si>
  <si>
    <t>Ordoñez, Francisco Gutiérrez</t>
  </si>
  <si>
    <t>Francisco Gutiérrez Ordoñez</t>
  </si>
  <si>
    <t>…tres tomos en 4.a, á 36 rs. en pasta. Vén tora y curadora de sus hijos D. Pedro, Doña Manuela, Doña dese (á cuenta del hospital de Huérfanos de Castellón de la Pla Rosa Velasco y D. Francisco Gutiérrez Ordoñez, interesados na, fundado por el autor) en Madrid en la librería de la viuda con otros en el censo núm. 7, impuesto en cabeza de García de Quiroga, y en Barcelona en la de Plá, en donde se hallarán Vázquez. también la Retórica del V. Granada, á 15 rs. en pasta…</t>
  </si>
  <si>
    <t>Orea, Josef</t>
  </si>
  <si>
    <t>Josef Orea</t>
  </si>
  <si>
    <t>…rán dirigirse 4 la Legación Imperial y Real de Aus la derecha, y en la librería de D. Josef de la Cuesta, frente de tria en esta corte. las gradas de S. Felipe el Real, y en la de D. Josef Orea, Red de CAMBIOS X&gt;tt PIA 28. S. Luis: en las provincias en las casas de comercio de libros si Londres.............................. guientes: 37* papel* Paris.................................. *S *3En ValladolU... En la de D. Martin de la Torre. Amstcrdam....…</t>
  </si>
  <si>
    <t>Orfiía</t>
  </si>
  <si>
    <t>…ebido á los mas distinguidos prácti terrado muchas semanas antes; y la verdad de mi aserción fue cos , fijará sin duda la ciencia sobre tan importante objeto.” ‘ comprobada por el profesor Orfiía en un cadáver enterrado hacia CAMBIOS DEL DIA 16. 32 dias y en la estación mas ardiente del año. Londres............................... 3&lt;5f á 37,,Esta autofsia notable verificada después con la repentina Paris........,........................... 15 11. destr…</t>
  </si>
  <si>
    <t>Orfila, Mateo</t>
  </si>
  <si>
    <t>Mateo Orfila</t>
  </si>
  <si>
    <t>…r. Peel ha declarado que no habia otro medio de remediar dos, y para distinguir la muerte verdadera de la aparente: pof los abusos de estos institutos que suprimirlos enteramente. D. Mateo Orfila, médico de S. M. Cristianísima, catedrático de Tal es el fin vergonzoso dé estos institutos fundados para química en el ateneo Real de Paris, correspondiente de las uni servir de semilleros á la iglesia anglicana, y sostenido» por espa versidades de Dublin y…</t>
  </si>
  <si>
    <t>Orfila, Mateo Pedro</t>
  </si>
  <si>
    <t>Mateo Pedro Orfila</t>
  </si>
  <si>
    <t>…D. Miguel de Salas y — Los suscriptores á la obra titulada lecciones dd medicina legal Gutiérrez: en Gijon casa de D. Lorenzo Valdés Hevia: en la y forense, escrita en francés por D. Mateo Pedro Orfila, y tra Coruña casa de D. Francisco Barrié; advirtiéndose que á nadie ducida al castellano, pueden pasar á recoger el tomo 2.0 y últi se expedirá el billete sin que presente primero el correspondiente mo de ella. Esta obra, que ha hecho tan célebre el nombre d…</t>
  </si>
  <si>
    <t>Orihuela, Josef</t>
  </si>
  <si>
    <t>Josef Orihuela</t>
  </si>
  <si>
    <t>…stado es disminuir en cierto modo la lis te, grado de teniente coronel de caballería: tenientes D. Mariano ta civil misma; puesto que el Rey se veria precisado, por no des Pinto y D. Josef Orihuela, grado de capitán de idem: alféreces mejorar la .propiedad, en que tiene el usufructo, á distraer una D. Francisco Auzotegui, D. Juan González, D. Francisco Ló parte de sus rentas para su manutención. pez y D. Juan Medina, grado de teniente de idem: sargentos…</t>
  </si>
  <si>
    <t>Orlando</t>
  </si>
  <si>
    <t>…muchas millas por tierra. No obstante, se dice que se hallan Ayer se hizo el experimento aeronáutico de la mlquina del buenos esturiones en los rios que desaguan en el lago Hurón, Sr. Orlando , donde debían ascender dos personas; pero como á aunque yo no los he visto. Esperamos llegar á nuestros cuarteles la hora señalada no se atreviese á verificarlo la una, se decidió de invierno hacia últimos de Setiembre. Toda la expedición se Orlando á subir…</t>
  </si>
  <si>
    <t>Oro, Gabriel</t>
  </si>
  <si>
    <t>Gabriel Oro</t>
  </si>
  <si>
    <t>…rcito , D. Agustín James, coronel efectivo de infantería •-teniente coronel mayor, Papel moneda á 11 y J- por 100 de descuento. ayudante de campo del segundo general del ejército, D. Gabriel Oro...... por octava...compra.......................................... 1870 reís. Poveda , grado de coronel de caballería: capitán ídem ídem Don Onzas españolas........................................... 13700 Rafael Armasa, grado de teniente coronel de infanter…</t>
  </si>
  <si>
    <t>Orozco, Josef</t>
  </si>
  <si>
    <t>Josef Orozco</t>
  </si>
  <si>
    <t>…s declaraciones y cargos que resultan en el pro nominada vulgarmente de Araque, y se dice corresponde al ceso, le ha sido impuesta en 14 del expresado roes la sentencia vínculo de D. Josef Orozco, cuya existencia se ignora, de cabi de dos años al correccional del Prado. da como de unas 40 fanegas poco mas ó menos. Se cita y empla Miguel Pardo y Nicolás Herrero, vecinos de la villa de Utiel, za por primer edicto á los que se crean con derecho á la cita…</t>
  </si>
  <si>
    <t>Orte, María Josefa de</t>
  </si>
  <si>
    <t>María Josefa de Orte</t>
  </si>
  <si>
    <t>…de las Fontanas, dor y auditor de Guerra que era de la plaza de S- Agtislin de la donde habia un gran peñasco, que nunca se presumió pudiese Florida el año de .1890, ó de su hija Doña María Josefa de Orte caer; pero ayer entre cuatro y cinco de la tarde, cuando estaban ga y Alfuncin. El que supiese; de su paradero se servirá noticiar lavando ropa algunas mugeres, y otras muchas personas de am lo á D. Francisco Saenz Rui?, plazuela de Sta. Ana , núm. 18. bos se…</t>
  </si>
  <si>
    <t>Ortega, Francisco</t>
  </si>
  <si>
    <t>Francisco Ortega</t>
  </si>
  <si>
    <t>…tre los españoles, precipitándolos por este medio en un los tenientes D. Josef Velasco y D. Simón Torres, el ayudante abismo de males:'la confianza que le prestan vuestra honradez D. Francisco Ortega, el sargento Julio Cesar y tres soldados y lealtad á nuestro augusto Soberano, le obligan á que se en mas, todos (excepto el general y coronel) del regimiento i.° de cuentre firmemente persuadid r que Zaragoza, el pueblo heroico línea de caballería., antes de…</t>
  </si>
  <si>
    <t>…. D. Valerio Gómez, Comandante de escuadrón del regimiento de caballería i.° de línea, en Getafe. D. Antonio Perantón, Comandante departida en Extremadura en 1820 y 24, ea Madrid. D. Francisco Ortega, Ayudante del regimiento de caballería i.° de línea, en Getafe D. Josef Velasco, Teniente, ídem ídem. D. Miguel Cisvona, ídem, Lealtad infantería 6.° de línea, en Madrid, D. Stmori Torres, idem, caballería i.° de línea, en Getafe. Molina de Aragón 26 de Agost…</t>
  </si>
  <si>
    <t>Ortiz, Benito</t>
  </si>
  <si>
    <t>Benito Ortiz</t>
  </si>
  <si>
    <t>…ra y hasta que se reciban los pode dispuesto que dicha corbeta saliese para Cádiz etiEnero siguiente, res é intereses, con cartas francas de porte (porque de lo contra al mando de D. Benito Ortiz, oficial de la .Real armada. , rio no se dará contestación) á D. Gonzalo María Cueto, veci no dé la expresada villa de Verja, en el citado reino de Grana — Se han recibido en esta capital cartas de la Havana dé’, 24 da; tanto para dirigirle los poderes, como…</t>
  </si>
  <si>
    <t>Osete, Luís</t>
  </si>
  <si>
    <t>Luís Osete</t>
  </si>
  <si>
    <t>…ientos y estado se remate por trozos ó toda ella, con arreglo á la forma explica interesante en que quedó el Perú á la salida del buque, que ha da y diseñó hecho por el arquitecto D. Luís Osete, é instrucción hecho su viage en corto tiempo. nes que dé la junta, bajo las penas que después se dirán. 2. a Los licitadores, á favor de los cuales se refríate la obra en Cádiz 25 de Enero. ej todr ó parte, afianzarán las resultas suficientemente para satis…</t>
  </si>
  <si>
    <t>Osorío, Vicente</t>
  </si>
  <si>
    <t>Vicente Osorío</t>
  </si>
  <si>
    <t>…as, ó las pudieron ta salida de varios cuerpos de todas armas de la Guardia Real, adquirir, resueltos tonos un-formemente á recibir á balazos á al mando de los mariscales de campo D. Vicente Osorío y Don Bessieres / los suyos, y no permitir que con sus plantas holla Carlos Sexti, en persecución de los rebeldes, y se sirvió dictar sen ei-bable suelo seauntino. ademas otras' providencias enérgicas para cortar en su origen, y Toda la tarde se ha pasado en agitación y vigd…</t>
  </si>
  <si>
    <t>Ostoll, Juan</t>
  </si>
  <si>
    <t>Juan Ostoll</t>
  </si>
  <si>
    <t>…S. M.sé pu D. Manuel de Camba para ídem: exento por resolución de blique en la Gaceta pá'rá satisfacción de los interesados. S. M. de 17 del'corriente en atención á sus méritos. ’ D. Juan Ostoll para ídem: ident , idem. Lista de los que habiendo cumplido &lt;m io preterido en ti Real de D. Josef María-dé Yánguas y Acufia para ídem: pagó en tí creto de 7 de Diciembre di 1H24. kan obtenido de JV M. lar cor de Setiembre de 1819 38 rs, al hospital, yi9 4 la…</t>
  </si>
  <si>
    <t>Otaneta</t>
  </si>
  <si>
    <t>…esta provincia"para que ejerciese el go ticio'; antes bien se refieren maniobras y movimientostn la* ;tior- bierno general interino de todas. En las elecciones para el con :pasdel general Otaneta... . . .. . greso dicen aquellos periódicos que hubo muchos manejos, y el ~ Asi*aquel!a república como la de Chje aparecen despedazadas diputado Heredia llamó la atención del congreso ,.sobre la nece por la.anarquía y falta de fuerzaen'sus cabezas; efecto nec…</t>
  </si>
  <si>
    <t>Otañez, Ramón Ortiz</t>
  </si>
  <si>
    <t>Ramón Ortiz Otañez</t>
  </si>
  <si>
    <t>…ve el Señor por muchos años en la Por el de Marina D. Agustin Perales, Intendente de marina mejor salud. Jaén 28 de Marzo de iSzg.rzrSeñor.^A L. R- Pdel departamento de Cartagena; D. Ramón Ortiz Otañez , ca- de V. M.=Andres, Obispo de Jaén.” pitamde navio. Por el de Hacienda D. Jacobo Mara de Pargá , del supremo NOTICIAS EXTR ANGERAS. Consejo de este ramo; D. Francisco Antonio Góngora, direc tor general de Rentas; D. Josef López. Juana Pinilla, contador ■t…</t>
  </si>
  <si>
    <t>Ótaola, Ramón Fabian de</t>
  </si>
  <si>
    <t>Ramón Fabian de Ótaola</t>
  </si>
  <si>
    <t>…ones de barcos de las matrículas de Sanlúcar y del en el arzobispado de Burgos, vacante por muerte de D. Juiian Puerto de Sta. María.cn D. Francisco .Salomó, de Vinaroz— Angulo, &amp; D. Ramón Fabian de Ótaola; y para una canongía Viuda ^de Antonio Molinuevo, de Respaldiza (Alava). Don de la iglesia catedral de Jaén, vacante por muerte de p. Grego Francisco de Paula Mayo, de Vinaroz.ccD. Juan Antonio rio Mahamud, á D. Joaquín Vicente López Bravo. Achútegui, de Bilb…</t>
  </si>
  <si>
    <t>Otero, Narciso</t>
  </si>
  <si>
    <t>Narciso Otero</t>
  </si>
  <si>
    <t>…e las obras venales de la Imprenta Real. niéndolos en libertad, y que no paguen costas en el juzgado de Tratado con la Gran-Bretaña, 4.0, en papel 8 rs., y 8 en Yebra. rústica., . D. Narciso Otero, natural déla ciudad, de Mondeñedo (en Idem con la Regencia deTrípoli en 1784,4.°, en papel 2 rs., Galicia), teniente graduado, y subteniente indefinido de infante y 2 ¿n rústica.. ría, procedente de las tropas constitucionales, disfrazado en tra Idem con la…</t>
  </si>
  <si>
    <t>Otra, Alejandro</t>
  </si>
  <si>
    <t>Alejandro Otra</t>
  </si>
  <si>
    <t>…, emigrados de América de Almagro, y de unos 30 á 37 años de edad. Quien supiere de que hayan servido en la Península. (Idem.) su existencia ó- fallecimiento se servirá avisarlo á D. Alejandro Otra par-a que los interesados en los préstamos de 1797 y Aguí lar y Romo, tienda de chocolate, calle de la Encomienda, 1805 presenten los documentos recibidos del extinguido crédito en esta corte. público, y recojan otra vez sus certificaciones. (Num. 97.) _Eleme…</t>
  </si>
  <si>
    <t>Otra, Manuel</t>
  </si>
  <si>
    <t>Manuel Otra</t>
  </si>
  <si>
    <t>…el sueldo que han de disfrutar los empleados de por haber cantado canciones de Ja constitución. Vista la causa en América. (Id.) 24 de Enero, y no resultando el cargo que ks hizo D. Manuel Otra sobie descuento de sueldos á vanos emplr os. (Id.) Santisteban, cabo de rentas de dicha ciudad, fueron puestos er» Otra sobre pago de la contribución de frutos civiles por la» libertad , y el Santisteban condenado á cuatro años de presidio fincas de propios.…</t>
  </si>
  <si>
    <t>Otra, Ra</t>
  </si>
  <si>
    <t>Ra Otra</t>
  </si>
  <si>
    <t>…n los documentos recibidos del extinguido crédito en esta corte. público, y recojan otra vez sus certificaciones. (Num. 97.) _Elementos de terapéutica y materia médica, por el Dr. D. Ra Otra para que se socorra con dos reales diarios á los presi món Capdevila, profesor de medicina y cirugía , y catedrático diarios que lian cumplido sus, condenas hasta que se restituyan á de dicha asignación eu el Real colegio de S. Carlos de la corte. sus casas.…</t>
  </si>
  <si>
    <t>Oubril, Pedro de</t>
  </si>
  <si>
    <t>Pedro de Oubril</t>
  </si>
  <si>
    <t>…182$. Véndese á io rs.en d despacho de la imprenta Real. Se suscribe en el mismo despa Madrid 21 de Febrero. cho , y en las provincias en las administraciones.- principales do El Sr. D. Pedro de Oubril, ministro plenipotenciario en esta Correos. corte de S. M. el Emperador de todas las Rusias , tuvo el honor en Ja mañana del 19 de presentar en manos del Rey nuestro Señor Por el presente anuncio se llama y emplaza por termino de una carta de su augusto Amo.…</t>
  </si>
  <si>
    <t>Ouscly</t>
  </si>
  <si>
    <t>…na se presentaron el Delfín y la Delfina ca parecerá probablemente este año. en la cámara donde duerme S. M. á felicitarle y rendirle sus ho- Nuestros lectores se acordarán que el doctor Ouscly, el ma menages. yor Dehbám y el capitan Clapperton se asociaron pira ésta 'em A las ocho hizo también lo mismo la Duquesa de Eerry, presa, y que después de su desembarco en Trípoli, penetraron acompañada de sus augustos hijos .^el Duque de Burdeos y Ma- junto…</t>
  </si>
  <si>
    <t>O’Lawlor, Josef</t>
  </si>
  <si>
    <t>Josef O’Lawlor</t>
  </si>
  <si>
    <t>…ncia que ejerce la pureza del aire en que acaba de tomar el mando de dicha provincia, y el segundo la salud de los recien nacidos. Esta influencia es tal, que com cabo de la misma D. Josef O’Lawlor, han dado parte alGobierpensa con exceso la falta de cuidado y de aseo que se observa ge no, con fecha de 3 del que rige, de haber descubierto en aquella neralmente en las nodrizas asalariadas, la mala calidad de los ciudad una conspiración contra los soberan…</t>
  </si>
  <si>
    <t>P, I. M. I. C. P.</t>
  </si>
  <si>
    <t>I. M. I. C. P. P</t>
  </si>
  <si>
    <t>…tidad de 58045 rs. diferentes viudas y huérfanas, y Heineccii historia juris croilis román! in compendium redacta. A. que del fondo procedente del producto del diario de Madrid se D. I. M. I. C. P. P. S. Esta obrita está arreglada á lo dispuesto distribuyan »o8 rs. al Hospicio; 48 al hospital de Incurables; én el art. 98 del nuevo plan de estudios, y debe adoptarse por 48 aí, colegio de Sordo-mudos; 68 al noviciado de hermanas de texto al principio del pri…</t>
  </si>
  <si>
    <t>P, Pedro</t>
  </si>
  <si>
    <t>Pedro P</t>
  </si>
  <si>
    <t>…ón á esta corte para felicitar ai Rey nues fanegas en el llano del Alamillo, que linda PP. Agonizantes y tro Señor y al Sermo. Sr. Príncipe Maximiliano, augusto Padre ■ majuelo de D. Pedro P¡nazo.=Otra de ocho fanegas en el Al de nuestra amada Reina, por su feliz llegada. S. M. y S. A. bornoz, linda mayorazgo de Salazar y heredero de Francisco Rehan acogido con su acostumbrada benevolencia y agrado á los cio.=ütra de seis fanegas en el arco de Bu…</t>
  </si>
  <si>
    <t>Pa</t>
  </si>
  <si>
    <t>…segundo ayudante D. Pablo González: el di teniente al subte- por los respectivos comisarios. No habiendo ya duda de que el átente D. Blas Fernandez; y el de subtenientes al cadete D. Pa clorureto de cal desleído en agua tiene ¡a propiedad de desinfectar blo Lárin y sargénto primero Juan Estéban. (Se continuará.') d aire, y de retardar de un modo sensible la putrefacción, se de ja ver la grande utilidad que puede traer su uso en muchas cir El…</t>
  </si>
  <si>
    <t>…asa de dicho Señor deducirlo á la expresada subdelegaron general. embajador, donde se vieron colocadas en un hermoso trasparen _No habiendo tenido efecto la junta de acreedores de D. Pa te las armas de España y Portugal, adornadas con guirnaldas y tricio García, vecino de esta corte , que debió celebrarse el dia jarrones, y debajo se leia la siguiente inscripción: Vivan los Re 13 del corriente, por no haber concurrido aquellos, ha proveí yes…</t>
  </si>
  <si>
    <t>Pablo</t>
  </si>
  <si>
    <t>…a hasta el presente, en la que se refiere la conto de la de este dia á Doña Sebastiana Paula Suarez, hija del pa versación que tuvo Napoleón Bonaparte con dicho Judío erran triota D. Pablo, muerto el campo del honor. te, cuando este pasó á la isla de Sta. Elena en el año de r8ry, CAMBIOS DEC OIA 14. año de 1819, un tomo en 8.° Véndense estas seis obras, escri tas por el mismo autor, y relativas todas al trastorno general Londres................…</t>
  </si>
  <si>
    <t>Pablos, Lú’cas de</t>
  </si>
  <si>
    <t>Lú’cas de Pablos</t>
  </si>
  <si>
    <t>…egunda, y á 4 la tercera. para la de Miranda del Castañar áP..Alejandro Cilleruelo: para __ Habiéndose observado que algunos suscriptores á las 47 Car la de Pedraza dé la Sierra á D. Lú’cas de Pablos : para la de Ca tas del Filósofo Rancio no han acudido aun á refcoger los tomos lahorra en Gránada á D. Pédró Jimypez Herrara y Troyanp; y que les faltan, hallándose ya impresos los cuatro de dichas car para la de Carcabiíey á D. MiguérBosarte. .; ¡ tas; se l…</t>
  </si>
  <si>
    <t>Pacheco, Antonio</t>
  </si>
  <si>
    <t>Antonio Pacheco</t>
  </si>
  <si>
    <t>…ado de teniente de ciudadanos de 3 de Diciembre del presente año , todos v cuan de id. tos pilotages gaste un capitán con el objeto de llegar al puerto Imperial Alejandro. Capitán D. Antonio Pacheco , grado de de su destino quedan exclusivamente por cuenta del buque, y no teniente coronel de infantería. se abonará de aquí en adelante en avería gruesa: al contrario, el Compañía de caballería de la guardia de honor del Excmo. Se pilotage que se desembolse…</t>
  </si>
  <si>
    <t>Pacheco, Diego</t>
  </si>
  <si>
    <t>Diego Pacheco</t>
  </si>
  <si>
    <t>…te en la Península en 1 ti e3 &gt; ha pasado todo ti uño de Batallón ligero de Cazadores del ejército. Primer comandant» 1824 sin poder alcanzar ninguna victoria; antes al contrario, D. Diego Pacheco, grado de coronel de infantería: capitán gra quedaron frustradas todas sus esperanzas, cuando la muerte de duado de teniente coronel D. Manuel Manrique, comandante de Luis xvm hizo que pasase el cetro de Francia á manos de su le inlantería: teniente D. Manuel…</t>
  </si>
  <si>
    <t>Pacheco, Mariano</t>
  </si>
  <si>
    <t>Mariano Pacheco</t>
  </si>
  <si>
    <t>…de la lista civil, y el de indemnización á los emi D.M ariano Toranzo, tenientes efectivos: sargento primero gra grados , cuya discusión deberá ser muy larga. duado de subteniente D. Mariano Pacheco, subteniente efectivo. En la de les Pares también se han de tratar los que tienen •Batallón de Chichas; Capitán D Antonio Marcelo Dávaios, por objeto la represión de los crímenes de piratería y baratería; grado de teniente coronel: teniente D. Pedro Acebey, g…</t>
  </si>
  <si>
    <t>Padilla, Diego Andrés</t>
  </si>
  <si>
    <t>Diego Andrés Padilla</t>
  </si>
  <si>
    <t>…ó parte al Gobierno deViena, y este, valiéndose de una capellanía de número de la catedral de Guadix, por muerte los mismos judíos para descubrir este misterio, llegó por fin á de D. Diego Andrés Padilla, á D. Antonio María Sánchez: pa saber que encima del sobre de la carta se hallaba escrito en ca- ra una ración de la iglesia colegial deBriviesca, arzobispado de ractéres hebreos muy pequeños el contexto de ella, por lo que Burgos, por promoción de D. Josef B…</t>
  </si>
  <si>
    <t>Padilla-, Antonio María Pacheco de</t>
  </si>
  <si>
    <t>Antonio María Pacheco de Padilla-</t>
  </si>
  <si>
    <t>…............ ......... 38! i h á D. Antonio Fernandez Villanueva : para la de Tolo* y Mon Paris..................................................................... 16 1 á 2. da á D. Antonio María Pacheco de Padilla-, para la de Santllla Amsterdam......................................................... 00 na á D. Isidro Santiago de las Cuevas: para ladeOrotava ¿Don Hamburgo.......................................................... 00 Manuel Aceituno Dávalos; y para la de…</t>
  </si>
  <si>
    <t>Padre, Omnipotente</t>
  </si>
  <si>
    <t>Omnipotente Padre</t>
  </si>
  <si>
    <t>…. respetos de su adorado Rey; y penetrado de acerbo dolor hacia secretamente la efusión de sus copiosas lágrimas á los pies del - S. M. Carlos Félix, Rey de Cárdena, por medio del lord Omnipotente Padre de las misericordias. Sí, Señor, vuestro Obis Strangford ha concluido un tratado de paz con la Puerta Oto po de Arequipa en el Perú seria un apóstata ignominioso de su mana , por el cual promete el Gran Señor tratar al pabellón sar Santa Religión, un monstruo…</t>
  </si>
  <si>
    <t>Paez</t>
  </si>
  <si>
    <t>…s poco afortunados de estos úl en su autoridad, estaba preso, en Lima. Bolívar permanecía timos años lian hecho indispensables una multitud de gastos y siempre en el alto Perú. El general Paez ha escrito una carta á íacriíicios pecuniarios. Pero un sistema deliberado con madurez, la potestad ejecutiva de Bogotá, pidiendo satisfacción de un in introducido con firmeza, sostenido con zdo y perseverancia , ha sulto dirigido, á su parecer , contra su ho…</t>
  </si>
  <si>
    <t>Paez, Francisco Verdejo</t>
  </si>
  <si>
    <t>Francisco Verdejo Paez</t>
  </si>
  <si>
    <t>…......................... 10 papel. nociones de mecánica aplicada á los usos mas comunes de la agri Amsterdam...................................................... 00 cultura: por D. Francisco Verdejo Paez, profesor de matemáti Hamburgo....................................................... 00 cas, impresa en 1822, y habilitada en el juzgado de imprentas. Cádiz................................................................ 1 á 1J por loodafi. Se vende en la li…</t>
  </si>
  <si>
    <t>Paez, Juan Miguel</t>
  </si>
  <si>
    <t>Juan Miguel Paez</t>
  </si>
  <si>
    <t>…n los edificios, intimamente se ha abierto una sus Guerra: para la que en el mismo Supremo tribunal desempeña cripción para edificar una iglesia. Desde que los jesuítas tomaron ba D. Juan Miguel Paez de la Cadena , Ministro actual de S. M. posesión de Stonyhurst 25 años há, se advierte un cambio no cerca del Emperador de las Rusias, se ha servido S. M. nombrar table en los habitantes de Jas inmediaciones, habiéndose aumen 4 D. Manuel Josef de Arbizu, fisc…</t>
  </si>
  <si>
    <t>Paget, Guillermo</t>
  </si>
  <si>
    <t>Guillermo Paget</t>
  </si>
  <si>
    <t>…de las tro á la estabilidad de sus riquezas. pas expedicionarias de Río-Janeiro á aquella plaza. —Una carta que se recibió esta mañana de Rió-Janeiro, anun INGLATERRA. cia que el lord Guillermo Paget habia salido para Inglaterra con Líndret i.° de Octubre. pliegos importantes. El Secretario de Negocios Extrangeros te Fondor públicos. Tres por 100 consolidados 88. nia conferencias frecuentes con sir Carlos Stuart; pero nada se El Parlamento, que se habia p…</t>
  </si>
  <si>
    <t>Paíanco, Julián Sanz</t>
  </si>
  <si>
    <t>Julián Sanz Paíanco</t>
  </si>
  <si>
    <t>…Ran- corbeta colombiana la Veñezuela. gel y Payas, del de Mainas: para el de Cádiz á D. Domingo de , IXAMCtA. * Silos Moreno vQbjspp de Cajrath «f psertibus: parp el de Segorve á D. Julián Sanz Paíanco, cura párroco de la diócesis -de Toledo; ■ Utims 6 Je Abril. y para el obispado del Nombre de Jesuséalas islas Filipinas áFr. Se asegura qué se establecerá en las cercanías de esta ciudad ¡Francisco Genovés, Dominico. . en la época de la Consagración un campa…</t>
  </si>
  <si>
    <t>Pala, Julián Sanz</t>
  </si>
  <si>
    <t>Julián Sanz Pala</t>
  </si>
  <si>
    <t>…miento del R. D. Juan Miguel Perez Gon haciendo comparación por el escantillón del estirado de un paso zález. á otro hasta ponerlos en estado del de las hileras; y deseoso S. M. A D. Julián Sanz Pala neo, cura párroco del lugar de Fuen- de enterarse mas por menor del mecanismo de esta máquina, hizo carral en este arzobispado, para la iglesia y obispado de Segor- se desarmase uno de los cuatro asientos para ver Ja colocación y ve, vacante por fallecimiento…</t>
  </si>
  <si>
    <t>Palacios, Manuel</t>
  </si>
  <si>
    <t>Manuel Palacios</t>
  </si>
  <si>
    <t>…uerzos del espíritu revolucionario para ver sef María Brienvalle ,"subteniente efectivo de idem : sargento pri si podia resarcir las derrotas que ha sufrido en Europa, y prin mero D. Manuel Palacios, grado de subteniente de idem. cipalmente en la Península en 1 ti e3 &gt; ha pasado todo ti uño de Batallón ligero de Cazadores del ejército. Primer comandant» 1824 sin poder alcanzar ninguna victoria; antes al contrario, D. Diego Pacheco, grado de coronel de in…</t>
  </si>
  <si>
    <t>Palacios, Santiago</t>
  </si>
  <si>
    <t>Santiago Palacios</t>
  </si>
  <si>
    <t>…o que nunca puede ser bueno riente en casa de S. S. á las nueve de la mañana para la junta aquello que contribuya á alterar el orden y comprometer la tran general de acreedores de D. Santiago Palacios, vecino y del co quilidad pública, cuya conservación os está encomendada, y ti mercio de esta corte. tan propia de vuestro instituto; en la inteligencia de que jamas .Igualmente se avisa que por providencia del Sr. Gaiindo, te transigiré con la indisciplina,…</t>
  </si>
  <si>
    <t>Palatino</t>
  </si>
  <si>
    <t>…promoción á la veul y Antoing; y parece que no se ha equivocado en su Real dignidad de Palatino del senado de Stuhlweissemburgo, y arengó' previsión. á-S. E. en lengua húngara: el Sr. Palatino contestó también en Después de haber estado interrumpida la navegación por es «I mismo idioma, manifestando la singular satisfacción que le pacio dé tres meses,-ha:vuelto á abrirse el 14del corriente; obras causaban estas felicitaciones. Mr. de Cziraky reunió…</t>
  </si>
  <si>
    <t>Palet, Fulgencio</t>
  </si>
  <si>
    <t>Fulgencio Palet</t>
  </si>
  <si>
    <t>…rto abintestato en la villa de Pozuelo de Alar- dades de su pueblo y de esta capital: quedaron en libertad, guar dándoles el derecho de repetir contra quien haya lugar; fueron con D. Fulgencio Palet, presbítero, natural de Palma de Ma llorca, se Cita por el juzgado de aquella villa ¿ cuantos se consi multados en 100 ducados cada uno de los dos diputados de di deren acreedores á los bienes que ha dejado, para que en el tér cho lugar Josef Larrofa y Andrés…</t>
  </si>
  <si>
    <t>Palmaroia, Carlos</t>
  </si>
  <si>
    <t>Carlos Palmaroia</t>
  </si>
  <si>
    <t>…bes borrascosas-, otro nos pinta por otra El Rey nuestro Señor, á consulta de la Cámara, se ha serví, parte un porvenir sombrío. ¡Qué hay en esto, santos cielos! Si do presentar á D. Carlos Palmaroia p3ra la comensaüa y sacris miro at Oriente veo una crisis desgraciada que toca ya á su fin: tía de la iglesia colegial de Sta Ana de la ciudad de Barcelona: en el Occidente diviso tremolar una bandera de paz, que podrá para una canongía de la iglesia colegial…</t>
  </si>
  <si>
    <t>Palomeque, María Ruiz</t>
  </si>
  <si>
    <t>María Ruiz Palomeque</t>
  </si>
  <si>
    <t>…rección de aquel sabia prelado. que se tomaron á García Vázquez, su padre, en cabeza de este. Idea ortodoxa de la divina institucimi del estado religioso con Memorias fundadas por Doña María Ruiz Palomeque en San tra los errores de ¡os liberales y pistoyanos monacémacos, por el Justo y Pastor de la ciudad de Toledo, de que es poseedor el ca P. Miro Fr. Josef Vidal, religioso dominico. Es una disertación bildo de racioneros de aquella Santa Iglesia. dogmática, e…</t>
  </si>
  <si>
    <t>Palomino, Juan</t>
  </si>
  <si>
    <t>Juan Palomino</t>
  </si>
  <si>
    <t>…erechos del Rey nuestro Señor ,.qae ■ glo xvr, iluminados: cada uricvá 20.i¿Ideia sin ¡luminar, á 6.t=. Dios guarde, de cuya cargo quedó ábsuelto y .puesto en libertad. Retrató dé D. Juan Palomino ¡ á 2.¿¿Retrato de D. Rafael Mengs, Aprobada en 17 de Setiembre. ; a 2.=T-rece estampas grabadas al agua fuerte de varios pensa La formada contra D.: Miguel Marías y. Balón .y, consortes, mientos, por'D. Ramón Bayeti, á 1 2.=La.,Madre del divitio vecinos de S…</t>
  </si>
  <si>
    <t>Palomino, Salvadór de Salazar y</t>
  </si>
  <si>
    <t>Salvadór de Salazar y Palomino</t>
  </si>
  <si>
    <t>…á 6 rs. en pasta holandesa.reEmpresas muerte de D. Alfonso Antonio de Cuenca y D. Cristóbal López políticas de Saavcdra, ó idea de un Príncipe político cristiano, de Ortigosa , á D. Salvadór de Salazar y Palomino y D. Blas Jo representada en cien empresas; dos tomos en 8.°, á 25 rs. en sef Mendia; para una ración de la catedral de Zamora, por fa-J pasta: se venden en la librería de Razóla, y en Barcelona en la llccimiento de D. Francisco Merchan, á D. Manuel Alonso Es de Torres. 1…</t>
  </si>
  <si>
    <t>Palomino, Sebastian</t>
  </si>
  <si>
    <t>Sebastian Palomino</t>
  </si>
  <si>
    <t>…trimonio de la Corona pasa á sus su idem: tenientes D. Josef Abeleira y D. Manuel Sagaruaga, cesores- La una es temporal, la otra perpetua. grado de espitan de idem : subtenientes D. Sebastian Palomino y l&gt;e todos estos accidentes nacen las siguientes cuestiones: pri D. Josef Arnao, grado de teniente de ídem: sargentos primeros mera: ¡el patrimonio dé la Corona debe renovarse en cada reina D. Mariano Romero y D. Antonio Canseco, grado de subte do? hería men…</t>
  </si>
  <si>
    <t>Pan, Francisca</t>
  </si>
  <si>
    <t>Francisca Pan</t>
  </si>
  <si>
    <t>…rable de protestantes distinguidos del condado de pérteneciesé. Y al propio tiempo se ha servido mandar S. M. Kilkeny; y el noble lord espera que esta, petición, realmente sin que Doña Francisca Pan, que motivó la indicada orden del go gular , tendrá mejor acogida que las demas. bierno constitucional, como viuda del capitán que fue del regi ,,Según lo que me han informado , añade, con relación á 1ó , miento provincial de Toledo D. Mariana Malero, y demas…</t>
  </si>
  <si>
    <t>Pando, Josef Coisa y</t>
  </si>
  <si>
    <t>Josef Coisa y Pando</t>
  </si>
  <si>
    <t>…os ingenieros se ocupan incesantemente en tra de D. Antonio Villoría y Rangei á canongia de ¡a de Ciudadzar los planes. El que al parecer merece la preferencia trata dé Rodrigo, á D. Josef Coisa y Pando; y para una ración de la abrir el puerto entre la puerta Guillermo, y el pie de la eminen cia que sm á la puerta de Scliaerbeek.. De allí se dirigirá el canal en línea recta, siguiendo el valle llamado del Sena hasta cosa de (1) Cinco metros hacen seis varas…</t>
  </si>
  <si>
    <t>Pangnar, Benito</t>
  </si>
  <si>
    <t>Benito Pangnar</t>
  </si>
  <si>
    <t>…entregaron-del estandarte ya .bendito. En el batallón milicias de Cuatro—Villas. Grado de coronel En seguida, acompañados de todas las autoridades asi.civiles.co al sargento mayor D. Benito Pangnar el de teniente coronel al mo eclesiásticas y;militares, se dirigieron á la plaza mayor don capitán E&gt;. Agustín Díaz: el decapítanos á los tenientes D. Ma de se hallaba el retrato de S. M., y su digno comandantelesaren-- riano Cásánóva y D.‘ Bernabé Menendez V…</t>
  </si>
  <si>
    <t>Pardo, Máximo</t>
  </si>
  <si>
    <t>Máximo Pardo</t>
  </si>
  <si>
    <t>…obando en seguida el peso de cada moneda de Lérida, vacantes por los ascensos de D. Manuel Rourera, á de las que habían cortado. Luego fecorrierron las salas donde se canongía; de D. Máximo Pardo, á la dignidad de limosnero, y de labran las monedas de oro y plata provincial, haciendo observa D. Vicente Valdcllon á la de camarero, todos en la misma cate ciones en cada una de ellas acerca de las diversas máquinas que dral i'e Roda, á D. Buenaventura Fre…</t>
  </si>
  <si>
    <t>Paredes, Estanislao de Laya y</t>
  </si>
  <si>
    <t>Estanislao de Laya y Paredes</t>
  </si>
  <si>
    <t>*tfa Icón, por muerte de D. Melchor Sanz Botija y D. Antonio 18 rg., 2.0 24, 3.* y 4.a cada uno i 16 fj.rrllustracíon de la Brezmas, á D. Estanislao de Laya y Paredes y D. Julián Baillo. inscripción hebrea que se halla en la iglesia del Tránsito de To Asimismo ha sido servido S. M. presentar para el arcediana- ledo, en papel 8 rs., en pasta ig , y 9 en rústica. to de Madrid, dignidad de la santa iglesia primada de Toledo, Hijosa. Geometría p…</t>
  </si>
  <si>
    <t>Pargá, Jacobo Mara de</t>
  </si>
  <si>
    <t>Jacobo Mara de Pargá</t>
  </si>
  <si>
    <t>…r salud. Jaén 28 de Marzo de iSzg.rzrSeñor.^A L. R- Pdel departamento de Cartagena; D. Ramón Ortiz Otañez , ca- de V. M.=Andres, Obispo de Jaén.” pitamde navio. Por el de Hacienda D. Jacobo Mara de Pargá , del supremo NOTICIAS EXTR ANGERAS. Consejo de este ramo; D. Francisco Antonio Góngora, direc tor general de Rentas; D. Josef López. Juana Pinilla, contador ■t TURQUIA. general de Valores. Constantino pía de Febrero. Asimismo ha tenido á bien S. M. nombrar p…</t>
  </si>
  <si>
    <t>Parga, Jacobo María</t>
  </si>
  <si>
    <t>Jacobo María Parga</t>
  </si>
  <si>
    <t>…e mis Secretarios del Des Don Josef Hevia y Noriega, del mismo Consejo: D. Bruno Vapacho, ocupados sin descanso en los trabajos espinosos y ejecuti liarino, del Consejo de Indias: D. Jacobo María Parga, del vos de mi Gobierno. Es preciso auxiliarles con otros súgeros es Consejo de Hacienda: Don Antonio de Elola, Intendente da cogidos por su fidelidad y adhesión á mi Real Persona , por su ejército: D. Josef Juana Pinilla, Contador general de Valores: ilustra…</t>
  </si>
  <si>
    <t>PariNúmeros, Josefa López de</t>
  </si>
  <si>
    <t>Josefa López de PariNúmeros</t>
  </si>
  <si>
    <t>…n cabido los premios mayores Córdoba, por la escribanía de Fernandez Cañete , á usar de su de de la Real lotería moderna en el sorteo del dia 22. recho en la demanda propuesta por Doña Josefa López de PariNúmeros. Premios. Administraciones. za, sobre la herencia de su marido el brigadier D. Bartolomé Sandoval; y de no hacerlo se sustanciará la demanda solo con la 9,875-. 10,000 ps. fs......... .... Sigíienza. audiencia del defensor judicial nombrado. 9,778.... 3000...…</t>
  </si>
  <si>
    <t>París, Juan</t>
  </si>
  <si>
    <t>Juan París</t>
  </si>
  <si>
    <t>…Ochoa: para la del Bonillo á D. Carlos Alonso Arvizu: para la de Coca á D. Mateo Avellan Lozano: para la de Castrof RANCIA. jeriz á D. Bernabé Bustamante: para la de Carbajales á D. Juan París ig de Febrero. -Francisco Siquero: para la de Cogoliudo á D. Antonio Uriszar Se lee en los papeles alemanes que el famoso Odiseo ha deja y Aidaca: para la de Casares y Manilva á D. Josef Agustín Ro do á sus compañeros de armas para retirarse á una caverna en…</t>
  </si>
  <si>
    <t>Paris, Vicente</t>
  </si>
  <si>
    <t>Vicente Paris</t>
  </si>
  <si>
    <t>…promoción de D. Francisco Ortiz de Urbina á otra de lá de Orihuela, á D. Domingo Francisco Ló Londres................... 38 al #• pez: para dos raciones de la m:sma, por muerte de D. Vicente Paris.....;........................... lólib. Dorado y promoción de D- Ramón Eoan al arcedianato de 'ella, Amsterdam........................ 00 á Di Miguel Orbifia y D. Juan Manuel Sánchez: pára una ra Hamburgo.......................... 00 ción de íá iglesia Catedr…</t>
  </si>
  <si>
    <t>Pariset</t>
  </si>
  <si>
    <t>…iernas. Trujillo de Abril. — Encontrando; obstáculos en muchos- departamentos la aplica El día 10 del corriente se bendijo la bandera del lucido bata ción del método de Jenner, el Sr. Pariset, secretario perpetuo llón de voluntarios Realistas de esta ciudad , celebrando una so dé la academia Real de medicina , ha creído de su deber publicar lemne función de iglesia: hubo iluminación pública en la noche lo siguiente, declarando qu« la academia lo h…</t>
  </si>
  <si>
    <t>Pariza, Josefa López de</t>
  </si>
  <si>
    <t>Josefa López de Pariza</t>
  </si>
  <si>
    <t>…los sucesos de Ayacucho, y la falta del cumplimiento á usar de su derecho en la demanda pendiente y propuesta por por Bolivar de aquella capitulación. De todos estos antecedentes Doña Josefa López de Pariza, sobre la. herencia de su marido suponía su autor que aquel cuerpo se haria cada dia mas nume D. Bartolomé Sandoval, brigadier que fue de los Reales Ejérci roso y temible , y que no dudásemos que iba á estallar unacon- tos; apercibidos que de nó hacerlo, sin…</t>
  </si>
  <si>
    <t>Parry</t>
  </si>
  <si>
    <t>…e que los natura ,,Señor: les de este país suelen uncir á unos carretoncillos; un panora ,.Vuestros fieles vasallos los Pares de Francia acaban de po ma de aquella bahía, donde el capitán Parry estableció su cuar ner á los pies del trono el tributo acostumbrado de su íideiidad, tel de invierno; últimamente, vestidos, muebles, y hasta objetos amor y respeto. de lujo entre aquellos habitantes: todo lo que atrae en el día la „La primera necesidad de nu…</t>
  </si>
  <si>
    <t>…a comisionadas de pitán Francklyn en Cantón , tomará provisiones para el Estrecho otras sociedades ó Potencias, no se olvidará en manera algún» de Behering, donde cuenta hallar al capitán Parry. Los agentes de que la Francia está en paz con toda la Europa; pero se apre de la c'ompañía de la bahía de Hudson han formado depósitos surará á participar á la sociedad de Paris sus miras políticas, si de provisiones para toda la ruta. La falta de las canoas…</t>
  </si>
  <si>
    <t>…los ar — Considerando los fundadores de la Biblioteca católica de bue madores no contravinieron á ninguna ley. nos libros que la ignorancia de la Religión y la propagación de _E! capitán Parry se presentó en el almirantazgo el 16 de Oc los libros impíos eme han extendido hasta las clases bajas de la tubre. Dejó en Peterhead al fícela, de donde ha venido por sociedad una multitud de proposiciones que los separan del cum tierra. Habiendo invernado en…</t>
  </si>
  <si>
    <t>Pascual</t>
  </si>
  <si>
    <t>…a menester desentenderse de rodas las ideas monárquicas niente de idem. para pretenderlo. Segunda: ¡debe volverse al patrimonio ó dota Batallón de Victoria. Teniente coronel mayor D. Pascual ción de la Corona el equivalente de lo que restituyó en 1814? Alvarez, grado de coronel de infantería. Asi lo creemos: las Cámaras lo juzgarán asi también. El patri Escuadrones de húsares de Fernando vu. Teniente coronel monio actual está muy distante de ser…</t>
  </si>
  <si>
    <t>Pascual, Estanislao</t>
  </si>
  <si>
    <t>Estanislao Pascual</t>
  </si>
  <si>
    <t>…del ajyde Marzo entró en este puerto la go- y por muerte de D. Josef Rico Salinas, á D. Manuel Ruiz Re jeta española Proser pina, su capitán y maestre P. Felipe Par odi, vuelta y D. Estanislao Pascual: para cinco raciones de la iglesia procedente de Cuba en 38 dias, consignada á su dueño D. Joa colegial de Talavera, en el arzobispado de Toledo, vacantes por quín de Trueba, del comercio de esta plaza. Dice dicho capitán, muerte de D. Ignacio Trucho García,…</t>
  </si>
  <si>
    <t>Pascual, Joaquín</t>
  </si>
  <si>
    <t>Joaquín Pascual</t>
  </si>
  <si>
    <t>…e la iglesia catedral de Calahorra, vacante por fallecimiento celona.rrD. Francisco Zabala y consortes , de Tolosa. (Guipúz !e D. Pedio Bcngoa, á D. Marcos González Roseñada, coa)—D. Joaquín Pascual, de Vinaroz.=D. Juan Hidalgo, de Leon.rrD. Joaquín Ceryera , á nombre de la fábrica de la iglesia En atención á los distinguidos servicios y acreditada lealtad de Medinasidonia,.±:D. Mariano Soler, de Utrera. = Viuda de del mariscal de campo D. Miguel de la T…</t>
  </si>
  <si>
    <t>Pasies, Francisca</t>
  </si>
  <si>
    <t>Francisca Pasies</t>
  </si>
  <si>
    <t>…Velasco, ruinas. Todas las casas están, ó enteramente arruinadas, ó resen Josefa Valbré y Teresa Ruiz 2 rs. idem. tidas y.abiertas por todos lados. Todas las iglesias, menos una, Doña Francisca Pasies 50 rs. anuales. han venido al suelo; y podemos afirmar sin exageración que la Francisca París g rs. diarios. ciudad de S. Mauro ha quedado casi inhabitable. Este funesto Teresa Postius, Francisca Oita, Josefa Maceus y Giber, azote lo ha sido aun mas .por la c…</t>
  </si>
  <si>
    <t>Pastor, Manuel</t>
  </si>
  <si>
    <t>Manuel Pastor</t>
  </si>
  <si>
    <t>…gomez, D. Josef Antonio Lat- do de coronel al teniente coronel D. Manuel Castilla; y el de te nimbide;y D. Francisco Marín, y ios padres maestros Fr. Cle niente coronel a! espitan D. Manuel Pastor. mente Barbagero, ex-general de la orden de S. Bernardo, y Fr. En el cuerpo de Artillería. Cruz de la.Real orden America D. Manuel Martínez, Obispo electo de Málaga, hán contraído - na de Isabel la Católica á los tenientes coroneles D. Joaquín un mérito parti…</t>
  </si>
  <si>
    <t>Pastor, Vicente</t>
  </si>
  <si>
    <t>Vicente Pastor</t>
  </si>
  <si>
    <t>…z, D. Francisco Paula al hábito franciscano. Martínez, p. Juan de Dios Coeceda , D. Vicente Mango," Don Lo mismo en la dilatada del Potosí, Tejas, Sonora, asi co Agustín Sánchez y D. Vicente Pastor, grado de teniente coron el mo por las Californias en otro tiempo los jesuítas, y después los de infantería: tenientes. D. Pedro Moreno, D. Pedro Pat¿o Esdominicos, En lo interior, podía mas un fraile de 5. Fernando de ponda, D. Manuel Antonio Sánchez, D.-Jua…</t>
  </si>
  <si>
    <t>Pastoret</t>
  </si>
  <si>
    <t>…baro derecho de la guerra, no presentan menos obstáculos á la conocer sucesivamente la legislación particular de cada pueblo, conservación de las líneas tradicionales. Por esto el Sr. Pastoret que el autor describe con tanta maestría como erudición. no intenta hablar de todas estas hotdas, que no han existido sino CAMBIOS DEL DIA 7. por poco tiempo, y que bien pronto cayeron en la servidumbre y 1a oscuridad. Unicamente trata „de las naciones cuya e…</t>
  </si>
  <si>
    <t>Pat, Pedro</t>
  </si>
  <si>
    <t>Pedro Pat</t>
  </si>
  <si>
    <t>…asi co Agustín Sánchez y D. Vicente Pastor, grado de teniente coron el mo por las Californias en otro tiempo los jesuítas, y después los de infantería: tenientes. D. Pedro Moreno, D. Pedro Pat¿o Esdominicos, En lo interior, podía mas un fraile de 5. Fernando de ponda, D. Manuel Antonio Sánchez, D.-Juan de los Santos, Méjico, Sta. Cruz de Queretaro y Guadalupe de Zacatecas para D. Mariano Reyes, D...Manuel Echeverría, D. Ramón Gómez, aplacar un tumu…</t>
  </si>
  <si>
    <t>Patiíío.dinario, JoseF</t>
  </si>
  <si>
    <t>JoseF Patiíío.dinario</t>
  </si>
  <si>
    <t>…D. Alonso de vechar de sus conocimientos. Ercill !, JL&gt;. Pedro .Calderón de; 1.a Barca, Miguel, de. Cervantes Las producciones que nos ofrece la naturaleza, y que de or Saavedra y D. JoseF Patiíío.dinario despreciamos, como inútiles á nuestro bienestar y pro 4.0 D. .Antonio Agustín , D. Sancho Dávila, D. Juan devecho, bien examinadas y analizadas, aparecen destinadas por la Providencia á formar nuestra riqueza. Austria , D. Alvaro de fiazan, D. Antonio de Nebr…</t>
  </si>
  <si>
    <t>Patriarca</t>
  </si>
  <si>
    <t>£1 6 dei corriente se consagró en le Real capilla de Palacio CAMBIOS JDEt OJA tí. el limo. Sr. D. Fr. Bonifacio López Pulido, Obispo de Urgel, siendo consagrante el Excmo. Sr. Patriarca de las Indias , y asis Londres................ . $7i al f tentes los limos. Sre*. Obispos de Ciudad-Rodrigo y Zamora. Paris....................... 15 Este acto, de los mas solemnes que celebra ia Iglesia , recibió un Amsterdam.............. 00 singular realce…</t>
  </si>
  <si>
    <t>…honores que cuando entró en prendió á los inteligentes El aspecto imponente de 1z piezas de el cuartel. artillería, sostenidas por una fuerte línea de brillante caballe Animado el Sr. Patriarca del mejor zelo y caridad fue á vi ría, en que todos, desde el Comandante general hasta el último sitar á su casa al coronel de suizos, acompañado de Mr. Ducos soldado, respiran los nobles sentimientos de sacrificarse en de y Mr. Carleu, y después de haberle d…</t>
  </si>
  <si>
    <t>Paula, Cirios y D Francisco de</t>
  </si>
  <si>
    <t>Cirios y D Francisco de Paula</t>
  </si>
  <si>
    <t>…a del Consejo, como lo hizo mi augusto Padre, y asistiendo cuando Yo lo hiciere, y ademas NOTICIAS EXTRANGERAS. «cuando ló tuvieren á bien, mis muy queridos Hermanos los In fantes D. Cirios y D Francisco de Paula, con las preeminencias SSTAPOS-UN'IDOS DK AMERICA. de mi Real decreto de 3 de I) ciembre de 1823, he venido en yurca-Yorck ja de fíctuhr. nombrar-para desempeñar las altas funciones de ñus Consejeros al M. R. Cardenal Arzobispo de Toledo; R. Obispo de León; A…</t>
  </si>
  <si>
    <t>Paula, Francisco</t>
  </si>
  <si>
    <t>Francisco Paula</t>
  </si>
  <si>
    <t>…la provincia, no ■ comándente supernumerario de ídem: capitanes D. Josef Rufo, querían admitir otro párroco que el raschado, nombre que dan D. Casimiro Carmona, D.'Felipe Sánchez, D. Francisco Paula al hábito franciscano. Martínez, p. Juan de Dios Coeceda , D. Vicente Mango," Don Lo mismo en la dilatada del Potosí, Tejas, Sonora, asi co Agustín Sánchez y D. Vicente Pastor, grado de teniente coron el mo por las Californias en otro tiempo los jesuítas, y d…</t>
  </si>
  <si>
    <t>Paula, Francisco de</t>
  </si>
  <si>
    <t>Francisco de Paula</t>
  </si>
  <si>
    <t>…zelará la justicia de Elizondo; ordenándose también que cencia de S. M. para el uso de condecoraciones extranjeras. Miguel Elizondo y Juan Bernardo Erro sufran 20 dias de cárcel, D. Francisco de Paula llelvant para la Flor de Lis: exento y cinco Juan Antonio Elizondo. por resolución de S. M. de 8 de Marzo en atención á sus seña Otra contra María Santos Bienzobas, soltera, natural de la lados servicios durante el cautiverio de SS. MM. en Cádiz. villa de Arg…</t>
  </si>
  <si>
    <t>Payan, Baltasar</t>
  </si>
  <si>
    <t>Baltasar Payan</t>
  </si>
  <si>
    <t>…s segundos el seis nopales bien poblados de cochinilla, remitidos al director de melón, la sandía ó), las palmas, el algarrobo, berengenas, al la Real fábrica de pólvora de Murcia D. Baltasar Payan, capi caparras &amp;c. &amp;c. ¡Y qué utilidades no nos acarrea la patata, tán de artillería, quien en ambas ciudades los ha repartido á sufruto precioso traído de América en estos últimos tiempos?. getos zelosos ¿ inteligentes; y se espera que en tan favorable cli L…</t>
  </si>
  <si>
    <t>Pci, Jósef</t>
  </si>
  <si>
    <t>Jósef Pci</t>
  </si>
  <si>
    <t>…ca y justamente dis de Moneada, el Cardenal Silíceo, Bartolomé de Carranza, Don tribuida liquidación, se tendrá presente lo siguiente. Antonio Covarrubias y Leiva, Antonio Perez y D. Jósef Pci.° Cada viuda, huérfano ó huérfanos que esten en goce de llicer. sus viudedades en esta corte, presentarán dos carpetas, expresan 10. D. Pedro González de Mendoza, D. Melchor de Macado sus nombres, el de sus maridos ó padres,'y la oficina ó renta naz, Fr. Fran…</t>
  </si>
  <si>
    <t>Pcnañez, Pedro</t>
  </si>
  <si>
    <t>Pedro Pcnañez</t>
  </si>
  <si>
    <t>…isco Marzo, capitán del regi papel 3 ó rs., en pasta 46. miento caballería segundo de línea; el alférez del mismo cuerpo Janseniani erroris calumnia á V.Episcopo Joanne de Palafox D. Pedro Pcnañez; el capitán del regimiento infantería de la sublata, 4.0, en papel 7 rs., en pasta 13. Lealtad D. Antonio Armero y Moreno; el capitán de ingenieros Juicio crítico de la América española, 8 rs. en rústica. D. Juan Angel Arruinbide, y el comandante del resguard…</t>
  </si>
  <si>
    <t>Pe</t>
  </si>
  <si>
    <t>…os y Sagarra: para la de Pegp á D. Antonio Galiana: para la de monumentos históricos toda la solidez y duración qué tenían los Altea á D. Roque Francés y Romeq : para la de Aspe á D. Pe antiguos. La durez que adquiere el cobre por su aleación con dro Aparicio: para la de Nuks á D. Luis Castroverde: para la el estaño hacia imposible el acuñarlo con seto el balancín; y era de Chelva, á D, Josef Fita y Capellá: para la de Albaida á Don menester…</t>
  </si>
  <si>
    <t>…us haberes respectivos a D. Francisco Marzo, capitán del cou referencia á la consagración en lLhcims ; y pues se presenta regimiento caballería 2.° de línea , al alférez del mismo D. Pe ocasión creemos deber advertir que semejantes voces, que fian dro Perianez , y al capitán del de infantería de la Lealtad Don hallado lugar en algunos periódicos de Londres, respecto al du Antonio Armero, que acompañaron á Arrambide, y lo propio que de Northu…</t>
  </si>
  <si>
    <t>Pearce, Roberto</t>
  </si>
  <si>
    <t>Roberto Pearce</t>
  </si>
  <si>
    <t>…e Tripolitza, según avisos recibidos, donde se Mr. Dickson, agregado á la expedición como cirujano y natura había reunido un partido de griegos armados en un sitio llama lista, el capitán Roberto Pearce y el doctor Morrison. do Ah! and he Cambo.” Luego que lleguen al interior, se separarán estos dos últimos ▼iageros, é irán al lago Tsad, y después de haber recorrido y ÍIAMONTE. explorado sus costas, se dirigirán hacia la Abisinia. Turin 17 de Agosto. Se espe…</t>
  </si>
  <si>
    <t>Pedrero, Gabriel</t>
  </si>
  <si>
    <t>Gabriel Pedrero</t>
  </si>
  <si>
    <t>…tu Re Cruz de Cristo: pagó igual cantidad en 18 de Enero de 1823 por ligión, de su Rxry de su Patria. Se vende en la librería de Ro la misma razón- dríguez , y puede ir en carta. D. Gabriel Pedrero para la Flor de Lis: pagó rs. al hos Sermones panegíricos, morales de cuaresma, vespertinos, pital &lt;n 31 de Mayo de 1817. dogmáticos, pláticas doctrinales, novenario de S. Josef y Septe Marques de Casa-Madrid por la misma condecoración: pagó nario de Dolores…</t>
  </si>
  <si>
    <t>Pedro</t>
  </si>
  <si>
    <t>…o grado de teniente coronel de infantería: tenientes D. Mariano inventario: k&gt; 'hace, administrar particularmente, y el Ministro Mendizabal, grado de espitan de idem: subtenientes D. Pedro de su casa es responsable á las Cámaras en esta parte de las ena Mendoza y D. Narciso Secada, grado de teniente de idem: sar jenaciones ó menoscabos que puede padecer la propiedad, cuyas gento primero D. Pedro Rojas, grado de subteniente de idem. alteraciones…</t>
  </si>
  <si>
    <t>…quilates á las antiguas glorias del suelo vizcaíno y tupa! y S. .Sebastian de 70. Seis fragatas, Diana de 54, Princesa de esta villa. lleal de 50, Amazona y l’erla de 46, Príncife D. Pedro de 40, ,,Casa consistorial de Bilbao 21 de Diciembre de 1824.SJ0y Venus de 36. Ocho corbetas, Infante D. Miguel t Urania, Leal sef María de jusue, alcalde.irrAntonio Gómez de la Torre, retad y Cibeles (construida'en el año último) de 24: Caiicto, g.cior “Nicc…</t>
  </si>
  <si>
    <t>…acusa se sacará publica subasta, por término de 30 dias, una casa sita do de haber llevado presillas negras en el uniforme, y de amante en la ciudad de Cádiz, calle que llaman de D. Pedro, donde exis de la constitución, fue absuelto el 29 de Mayo con derecho á re tía la factoría de dicha compañía de paños, tasada en 667474 rs. petir daños y perjuicios, cuya sentencia fue aprobada el 29 de y 14 ñus. Quien quisiere hacer postura ó mejora á la ci…</t>
  </si>
  <si>
    <t>…dernados en dos, á 52 rs. en pasta. Doña María Antonia de Paz Sotomayor, como madre, tu- Sermones del mismo, tres tomos en 4.a, á 36 rs. en pasta. Vén tora y curadora de sus hijos D. Pedro, Doña Manuela, Doña dese (á cuenta del hospital de Huérfanos de Castellón de la Pla Rosa Velasco y D. Francisco Gutiérrez Ordoñez, interesados na, fundado por el autor) en Madrid en la librería de la viuda con otros en el censo núm. 7, impuesto en cabeza de G…</t>
  </si>
  <si>
    <t>…la púrpura hasta el color mas bajo, no pue ron edictos convocando á los herederos y descendientes de Don den pasar sin ¿i las fábricas y las artes nacionales y extrangeras; Juan, D. Pedro, y del capitán D. Juan Galvez, primer llama por consiguiente producirá iguales ventajas á todos los que en la do á la vinculación,' para que acudiesen á usar de suderecho en península, y señaladamente a los habitantes de nuestras provin el asunto en d término…</t>
  </si>
  <si>
    <t>…36. Antillon. Primera carta esférica del grande Océano, en rúsuna plaza de oidor de la Real audiencia de Mallorca á D. Juan Manuel de Junco: para la plaza de fiscal de la misma á D. Pedro tica 12 rs.= Segunda carta esférica del Océano Atlántico, 4.0, en rústica 14 rs.=Tercera carta esférica del Océano y golfo deBurgos Vallabriga; y para la vara de alcalde mayor de las villas Ja India, 4.0, en rústica 14 rs. =Cuarta carta esférica de la Es-de B…</t>
  </si>
  <si>
    <t>…y civiles, cuya asistencia hizo mas pom absoluto, en su nombre y del pueblo que representa, al muy posa y lucida esta función..Después de concluida la misa y todo alto y poderoso Señor D. Pedro 1, tan luego como esté cercio el ceremonial, rompió el regimiento su marcha, formado en co rado de la voluntad del mismo augusto Señor, y se le comuni lumna, brillantemente vestido y uniformado, y se dirigió, pre que por el Gobierno de esta provincia.” _Sigue…</t>
  </si>
  <si>
    <t>…to otra canongía de la iglesia colegial de Ullá, diócesis de Gero nombre que profanaba, cae al suelo á la voz del Soberano;1 de na, vacante por fallecimiento de D. Josef Bofill, á D. Pedro suerte que para aniquilarla no ha sido menester mas qite echar Vidal y Peralta: para otra de la misma colegia! , vacante por armas al hombro. Este conjunto de sucesos no tranquiliza sin promoción de D. Ramón de Arcas á la dignidad de la camare embargo á los q…</t>
  </si>
  <si>
    <t>…rior del ca lazquez, D. Josef Adaro, D. Antonio Menendez, D. Braulio bildo, y cantado el Te Dcum, se retiró el ayuntamiento con Ja García, D. Ignacio Alvarez, D. Manuel Rodríguez, D. Pedro misma comitiva. Espina, D Felisiano del Pato. Y los de segunda y tercera otros Es imposible describir el cspectácuto que formaba la plaza jóvenes de no menos distinguida aplicación. desde la embocadura de la calle de ia Tendería. Los dos batallo __Habiendo ex…</t>
  </si>
  <si>
    <t>…s gritos acudió la ve*, varez y Pardo: para la-de Zafra á D. Pablo Campos Barragan y ciudad y un comisario de policía, quien ¡levó la agresora a la Carballar: para la de Bodonal á D. Pedro lacle Velardc: para prefectura. La otra ha quedado horriblemente desfigurada, y en la de Óña á D. Manuel María Rodríguez y EiCosura: para La de</t>
  </si>
  <si>
    <t>…precisa de Santander, por renuncia de D. Josef Marin, y promoción de mente del modo que lo han hecho: pues nadie se persuadirá que D. Josef Hoyos Guerra, á canongía de la misma, á D. Pedro el lord primer comisario en Corfú, el comandante de la estación Marcelino de la Peña y D. Josef Martínez Alarcon: para una del Mediterráneo , los cónsules británicos en Levante, y el con- canongía de la iglesia catedral deTudela, por muerte de D. Ber modoro H…</t>
  </si>
  <si>
    <t>Pedro, Anselmo de</t>
  </si>
  <si>
    <t>Anselmo de Pedro</t>
  </si>
  <si>
    <t>…prosperidad, y acrecentar el movimiento y progreso de ción de D. Eulogio Martínez de Morenlin á una canongía de la la agricultura y de la industria. metropolitana de Tarragona, á D. Anselmo de Pedro, canónigo __Los estragos de la inundación en el Overisel y la Frisia han si penitenciario de Albarracin. do mayores todavía qae en el Norte de Holanda. El mar en esta Asimismo se ha servido S. M. nombrar para tres plazas de parte solo rompió una larga estacad…</t>
  </si>
  <si>
    <t>Pedro, Pablo</t>
  </si>
  <si>
    <t>Pablo Pedro</t>
  </si>
  <si>
    <t>…oidor que fue muchos nuestro Señor presentar para .ol.deanato.de \&gt; iglesia .catedral de años del tribunal de casación. Este honrado magistrado se negó Osma, vacante por muerte de D. Pablo Pedro de lxRocha, á constantemente á prestar juramento en los cien dias , y arguven D. Matías Narro: para la dignidad de arcediano de Gástela de la dóle con que el usurpador había obtenido el voto del pueblo, iglesia catedral de Orense, por promoción de D. Ramón Go…</t>
  </si>
  <si>
    <t>Pei, Antonio Sánchez</t>
  </si>
  <si>
    <t>Antonio Sánchez Pei</t>
  </si>
  <si>
    <t>…e también nos tiene ficaciones á D. Eusebio Freire y Andrade, escribano interino de mucha cuenta, porque aqui se hacían de reales los enemigos. Rentas Reales de Alcalá de Henares; D. Antonio Sánchez Pei ,,Es cuanto puedo decir á V. con respecto á esta acción. Y nado, administrador de correos de Guadarrama; D. Antonio sin otra cosa mande V. al que lo estima y B. S. M. J. J. M.” Ldpez, dependiente del resguardo de esta capital; D. Alejandró Berengillo, aforado…</t>
  </si>
  <si>
    <t>Peina, Blas</t>
  </si>
  <si>
    <t>Blas Peina</t>
  </si>
  <si>
    <t>…en grande, llegará á ser una fuente abundante ragona, á D. Pedro Hernaiz de Segura:,para la de Mataró, á de riqueza para la Rusia. D. Josef Catalá jr Cruaúes: para la de Daroca á D. Blas Peina __Hace mucho tiempo que se ha tratado de sustituir el cobre dor y Pino .parala de la villa de Mprella á D. Josef Morant con el bronce en la fabricación de medallas, á fin de dar á estos y Sagarra: para la de Pegp á D. Antonio Galiana: para la de monumentos hi…</t>
  </si>
  <si>
    <t>Pelaez, Eusebio</t>
  </si>
  <si>
    <t>Eusebio Pelaez</t>
  </si>
  <si>
    <t>…iócesis de Vich, vacante por fallecimiento de grado de teniente de ídem: sargentos primeros D. Mariano.VosD. Jaime filanjart, á D. Joscf Clua: para seis canongía» de la mediano. y D. Eusebio Pelaez/grado de subteniente dé ídem. iglesia colegial de Vilabertran, diócesis de Gerona, á los sugetos Artillería. Capitán D. Francisco Duro, grado de teniente siguientes: para la vacante por promoción, de D. Francisco plu coronel de infantería ¡ teniente D-.Franci…</t>
  </si>
  <si>
    <t>Pelayo, Francisco Félix de San</t>
  </si>
  <si>
    <t>Francisco Félix de San Pelayo</t>
  </si>
  <si>
    <t>…ombrar para el deanato primera silla de la igle grado de teniente de ídem. (JV continuará, j sia catedral de Patencia, vacante por fallecimianto de D. Fran cisco Ramón del Vigo, á D. Francisco Félix de San Pelayo: AVISOS. para el arcedianato de Nendos, dignidad de la iglesia metropoli Según un prospecto remitido deBarcelonase principiará á pu tana de Santiago, por muerte del limo. Sr. D. Félix Amat, ar blicar en aquella ciudad el dia 15 del corriente un perú dicn ti z…</t>
  </si>
  <si>
    <t>Pelayo, Manuel García</t>
  </si>
  <si>
    <t>Manuel García Pelayo</t>
  </si>
  <si>
    <t>…presenten los documentos que los justi te otorgado por el propietario de acciones á sugeto dé Madrid, fiquen á los comisionados nombrados D. Ramón de Etulain y sea.un va indicado. D. Manuel García Pelayo, vecinos de esta corte , para su califi Cualquiera persona de Madrid ó de las provincias que hu- cación ; apercibidos que pasado que sea dicho término sin haber 4 biese otorgado su poder, aunque se hálle presentado y verificado lo hecho les parará el perjuici…</t>
  </si>
  <si>
    <t>Pelegrin, Santos López</t>
  </si>
  <si>
    <t>Santos López Pelegrin</t>
  </si>
  <si>
    <t>…ntario y herido otro; fueron sentenciados el ho brería de Collado, y pncdeJr en carta.' micida Pablo Ruiz á la pena ordinaria de horca, y Gerónimo __La Religión: oda sagrada , por D. Santos López Pelegrin, de González á seis años de obras públicas, redimibles los cuatro dicada á la Reina nuestra Señora. Véndese en las librerías de con 200 ducados, aplicados á la viuda é hijos del difunto ; y al Cruz y de Cuesta. escribano Alarcelino Sánchez, por faltar á su de…</t>
  </si>
  <si>
    <t>Pellicer, Francisco</t>
  </si>
  <si>
    <t>Francisco Pellicer</t>
  </si>
  <si>
    <t>…............ 4 á | ídem. E&gt;. Miguel Martinez, sargento primero de la Real compañía 4 á 4 idem. de guardias Alabarderos. Barcelona á rs. vn...................................... 00 D. Francisco Pellicer , cabo primero de ídem idem. Idem á pesos fuertes................................... 4 á 4 beneficio. D. Josef Carmena, cabo primero de idem idem, Bilbao par ................................................... i pérdida. D. Francisco Oñate, cabo primero de íd…</t>
  </si>
  <si>
    <t>Pelos</t>
  </si>
  <si>
    <t>…á ella los derechos de cuantos interesados se encuentren en ambos casos. De Real orden &amp;c. Madrid 27 de Agosto de 1823. ISTRIA. zeLuis López Ballesteros. Trieste 1¿ de Agosto. El capitán Pelos!, comandante de la nave austríaca ¡a Teresa, Real orden separando de los gobiernos militares las intendencias ó que ha Besado aquí desde Corfú en 10 dias, refiere que M.ssosubdelegañones de Rentas que expresa. longhi no se había entregado aun; pero que los tu…</t>
  </si>
  <si>
    <t>Peña, Manuel</t>
  </si>
  <si>
    <t>Manuel Peña</t>
  </si>
  <si>
    <t>…te es mucho mandante D. Felipe Fernandez, teniente coronel mayor efectivo menor que el prefijado por la usurpación en el senado-consulto de idem: capitanes D. Juan Bautista Eguía, D. Manuel Peña y de 1810.'Carlos x, en el momento misino que el trono se ha D. Manuel Aza, grado de teniente coronel de idem: tenientes vuelto á cimentar y consolidar ¡sacará menos partido que el que D. Bernardo Campal y D. Manuel Balda , grado de capitán de sacó Luis xvi d…</t>
  </si>
  <si>
    <t>Peña, Mariano</t>
  </si>
  <si>
    <t>Mariano Peña</t>
  </si>
  <si>
    <t>…e está trazando actualmen gel Frazaqui, D. Juan de Dios Arteaga y D. Valentín Boza, te. D. Miguel Moreno, primer piloto graduado de teniente de grado de capitán de idem: alféreces D. Mariano Peña, D. Fran fragata, presentó la carta del grande Océano y las de las Antillas y cisco Panlagua , D. Pió Gutiérrez Blanco y D. Josef María Me Seno mejicano, que está delineando para el primer tomo de la co dina , grado de teniente de idem; sargentos primeros D.…</t>
  </si>
  <si>
    <t>Peñadura, Rodrigo de</t>
  </si>
  <si>
    <t>Rodrigo de Peñadura</t>
  </si>
  <si>
    <t>…ías. Se hallará en D. Antonio y Doña Antonia Anda vio y Andario4 rs. diarios. las librerías de Rodríguez y Matute. D. Valerio de Landache 39 rs. por una vez. Historia del valeroso caballero D. Rodrigo de Peñadura. Pu Antonio Bardejí 2© rs. por ídem. blícala el licenciado Luis Arias de León, paisano del héroe. Un Doña Isabel y D. Eladio Sánchez 2 500 rs. anuales, tomo en 8.° Véndese en la librería de Orea á 12 rs. EN LA IMPRENTA REAL.</t>
  </si>
  <si>
    <t>Peñaranda, Manuel</t>
  </si>
  <si>
    <t>Manuel Peñaranda</t>
  </si>
  <si>
    <t>…n hizo á la prosperidad públi Sierra y D. Manuel Sañudo, tenientes efectivos de idem: subte ca; reina en todo el mejor orden, y se disfruta de la mas com nientes D. Eermin García, D. Manuel Peñaranda y D. Vicente pleta tranquilidad. Ugarteche, grado de teniente de Ídem: sargento primero D. JoA pesar de los esfuerzos del espíritu revolucionario para ver sef María Brienvalle ,"subteniente efectivo de idem : sargento pri si podia resarcir las derrotas que ha sufrido en E…</t>
  </si>
  <si>
    <t>Península</t>
  </si>
  <si>
    <t>…on gran sentimiento por la noticia que corría de una bata dencias algo rigurosas contra los españoles que del castillo y la lla entre Bolívar y Canterac, en la que había muerto el general Península desembarquen en estas costas, serán modificadas por el Córdoba. Que sobre esta batalla guardaban silencio las gacetas de supremo gobierno non respecto á los que tengan enlaces de inte Sta. Marta del' 18 del mismo Setiembre , habiendo hablado deella reses y.de…</t>
  </si>
  <si>
    <t>Peral, Jpsef del</t>
  </si>
  <si>
    <t>Jpsef del Peral</t>
  </si>
  <si>
    <t>…a Gran Cruz de Santiago de Avis de Portugal: pagó en 7 de Febrero ó!-, ' anuncios. timo 3500 rs., á que estaba obligado. En junta celebrada por les acreedores Líos bienes quedados D. Jpsef del Peral para ia Flor deLis: pagó en 20 de Setiem por fallecimiento de Doña Inés de Ullóa, vecina y labradora que bre de 1815 3$ rs. aj hospjtal. fue en esta- corte, y por providencia del Sr. Galindo, teniente D. Antonio Afzftinez Salcedo para la Cruz de Cristo de Por…</t>
  </si>
  <si>
    <t>Perales, Agustin</t>
  </si>
  <si>
    <t>Agustin Perales</t>
  </si>
  <si>
    <t>…ailin; el co como á mi persona, sino la mas tierna gratitud á V. M,, cuya ronel D. Francisco Hubert. Católica Real Persona conserve el Señor por muchos años en la Por el de Marina D. Agustin Perales, Intendente de marina mejor salud. Jaén 28 de Marzo de iSzg.rzrSeñor.^A L. R- Pdel departamento de Cartagena; D. Ramón Ortiz Otañez , ca- de V. M.=Andres, Obispo de Jaén.” pitamde navio. Por el de Hacienda D. Jacobo Mara de Pargá , del supremo NOTICIAS EXTR A…</t>
  </si>
  <si>
    <t>Perales, Agustín</t>
  </si>
  <si>
    <t>Agustín Perales</t>
  </si>
  <si>
    <t>…prácticos en las diversas Don Luis Gargollo, del comercio de Cádiz: D. Andrés Caba carreras y profesiones. En consecuencia, y en virtud de lo quemé llero, del comercio de Madrid: D. Agustín Perales, Intendente propusieron en 16 de Agosto último mis Secretarios del Despa de Marina, secretario, sin voto. Me reservo nombrar los demás cho de Guerra, Marina yHacienda, he tenido á bien decretar lo » vocales de la misma Junta que fueren de mi Real voluntad «¡g…</t>
  </si>
  <si>
    <t>Peralta, Joaquin</t>
  </si>
  <si>
    <t>Joaquin Peralta</t>
  </si>
  <si>
    <t>…............................................... i á idem. en 16 de Agosto de 1817 3$ rs. al hospital General. Vales comunes Setiembre............................... 15 V 5* valor* D. Joaquin Peralta para usar la Flor de Lis: pagó 3S) rs. al No consolidados............................................... 13 á 134 idem. hospital en 14 de Marzo de 1816. Consolidados Setiembre................................... 26} á 27 idem. Excmo. Sr. marques de la Lapilla…</t>
  </si>
  <si>
    <t>Peralta, Joaquín</t>
  </si>
  <si>
    <t>Joaquín Peralta</t>
  </si>
  <si>
    <t>…2&amp; --------J_i_--------------------. ■' ■- .. ----------- ---------i' ‘ ARTICULO DE OFICIO.- de la Torre; D.. Francisco Ibañez dé Leiva; &gt;D; Juan .Bautista Erro; D. Josef Aznarez; D. Joaquín Peralta; -D- Pio Eiizalde. Jteal decreto sobre el Consejo de Estado, y personas que deben eom- Tendreislo entendido, y lo comunicareis;á quien corresponda; y fonal o. lo haréis imprimir y publicar. ;= Rubricado de la Real.mano.za. Exigiendo el bien de la Monarquía qu…</t>
  </si>
  <si>
    <t>Perantón, Antonio</t>
  </si>
  <si>
    <t>Antonio Perantón</t>
  </si>
  <si>
    <t>…residente en Madrid. D. Francisco Baños, Coronel graduado, ilimitado, en Vallecas. D. Valerio Gómez, Comandante de escuadrón del regimiento de caballería i.° de línea, en Getafe. D. Antonio Perantón, Comandante departida en Extremadura en 1820 y 24, ea Madrid. D. Francisco Ortega, Ayudante del regimiento de caballería i.° de línea, en Getafe D. Josef Velasco, Teniente, ídem ídem. D. Miguel Cisvona, ídem, Lealtad infantería 6.° de línea, en Madrid, D. Stm…</t>
  </si>
  <si>
    <t>Pereira, Carlos</t>
  </si>
  <si>
    <t>Carlos Pereira</t>
  </si>
  <si>
    <t>…próximo pasado comunicada dos algodones de Egipto de 124 á 150 francos y 1© de la Caro al Ministerio de la Guerra. lina de 134 á 142. El aceite se mantenía de 41 á 41 , cuando de D. Carlos Pereira para la Flor de Lis: pagó en 10 del mes repente se compraron ayer 20© milleroles (corresponde la mille- próximo pasado ijoo rs. al fondo de establecimientos piadosos, rola á 127Í libras de Castilla) de francos, 44 á 49. El palo de y pagara para el 31 de Dicie…</t>
  </si>
  <si>
    <t>Perera, Rita</t>
  </si>
  <si>
    <t>Rita Perera</t>
  </si>
  <si>
    <t>…Lorenza Muñoz 4 rs. idem. ascendido á subteniente en Diciembre de 57. Desde esta primera Teresa Buendia 2 rs. idem. ¿poca de su gloriosa carrera empezó á contraer servicios impor Doña Rita Perera 4 rs. idem. tantes tamo en la plaza de Ceuta como en el sitio de Almeida, Ménica Mampel 2 rs. idem. en la campaña de Portugal. Nombrado ayudante con grado de Francisco Prast 4 rs. idem. Capitán en 17Ó3» íue destinado á América á las órdenes del céMaría Beleng…</t>
  </si>
  <si>
    <t>Perez</t>
  </si>
  <si>
    <t>…los de la Morea han jurado obediencia al Gran de que expidiéndoseles por la misma contaduría los nuevos do Señor. cumentos que correspondan por principal y premios, puedan lo- _E1 caballero Perez, que se hallaba aqui con el carácter de en ■ erar su cobranza; y enterado S. M. ha tenido á bien mandar de cargado de Negocios de la corte de España, acaba de ponerse en conformidad con el dictamen de V. S., que se .ejecute desde lúe— viage para Berlín. El ma…</t>
  </si>
  <si>
    <t>Perez, Celestino</t>
  </si>
  <si>
    <t>Celestino Perez</t>
  </si>
  <si>
    <t>…compañía de granaderos. En una D. Eusebio Alvarez y D. Dionisio Martínez, grado.de capita palabra, mientras la España mandó religiosos .de Propaganda y nes de ídem:, subtenientes D. Celestino Perez,,D. Manuel Bas otros; mientras el gobierno conservó á éstos de párrocos en los tios, D. Julián Romero, D. Ramón Fernandez, D. Fermín pueblos, la Nueva-España gozó de tranquilidad, y de aumento Pierola y D.. Fermín Ribero, grado de teniente «fe ídem: sar en su…</t>
  </si>
  <si>
    <t>…ra cortar este desorden, y para que llegue á noticia de infantería: tenientes D. Manuel Bustios, D. Fermin Ribero y nuestros marinos se pone á continuación traducido literalmente. D. Celestino Perez, grado de capitán de idem. subtenientes Don „En conformidad de una resolución del Senado y de la junta Diego Gutiérrez y D. Josef María Velasco, grado de teniente de ciudadanos de 3 de Diciembre del presente año , todos v cuan de id. tos pilotages gaste un ca…</t>
  </si>
  <si>
    <t>Perez, Domingo</t>
  </si>
  <si>
    <t>Domingo Perez</t>
  </si>
  <si>
    <t>…, de la misma diócesis, vacante por traslación Sánchez Madrid, grado de teniente coronel de infantería: tenien de D. Antonio Hidalgo i la penitenciaría dé la colegial de Cala- tes D. Domingo Perez y D. Josef Collazos, grado de capitán de tayud, á D. Vicente Subías: para una canongía de S. Juan de ¡dem; subtenientes D. Juan Arquimbau y D. Tomas Hernández, las Abadesas, diócesis de Vich, vacante por fallecimiento de grado de teniente de ídem: sargentos primeros D. Mariano.V…</t>
  </si>
  <si>
    <t>Perez, Domingo Díaz</t>
  </si>
  <si>
    <t>Domingo Díaz Perez</t>
  </si>
  <si>
    <t>…presentase, so pena de ia vida, en el convento de ia Mer Antonio Cortina; y para el corregimiento político de Murcia á ced luego que oyesen tres cañonazos. Verificóse en efecto la D. Domingo Díaz Perez. fatal señal anunciada, y unos lO españoles, distinguidos todos por su amor al Rey, se agolparon en el sitio prevenido. Recibié 1 El Rey nuestro Señor en atención á los méritos, apreciables ronlos allí el padre provincial Fr. Anselmo Tejedo y los demás circun…</t>
  </si>
  <si>
    <t>Pérez, Félix</t>
  </si>
  <si>
    <t>Félix Pérez</t>
  </si>
  <si>
    <t>…de la revo Oñoro.^rij'na casa en la calle mayor de esta ciudad, que linda lución pasada, de sus principios erróneos y desorganizadores y de á poniente D. Josef Calderón, á orienre D. Félix Pérez de la los males consiguientes. Se hallará en la librería de Sanz y en la Puente , y norte calle mayor.=Otra casa en la misma calle, lin de la viuda de Cruz á 4 rs. EN LA IMPRENTA REAL.</t>
  </si>
  <si>
    <t>Pérez, Francisco</t>
  </si>
  <si>
    <t>Francisco Pérez</t>
  </si>
  <si>
    <t>…que sin plan ni previsión penetró 120 leguas D. Julián de la Hpz, sargento mayor. del punto de sus recursos, confiando en su presunción, que algu Los capitanes D. Bartolomé Gómez, D. Francisco Pérez, nas veces sale errada. D. Josef Galvez , y D. Diego Flore». „Este glorioso di» influirá mas en Europa, y verá el pueblo Los tenientes D. Francisco Navarro, D. Luis Martínez, y inglés que los Makintosk y demas radicales los engañan con no D. Manuel González.…</t>
  </si>
  <si>
    <t>Perez, Francisco</t>
  </si>
  <si>
    <t>Francisco Perez</t>
  </si>
  <si>
    <t>…ara la de Sevilla................................ | á i ídem. Turis á D. Carlos Martínez ,de Visiedo: para la de Guadalet y Valencia............................ i ídem. su Valle á D. Francisco Perez: para la de las villas de Onil, Barcelona á rs. vn............ °°, Castalia y Tibí á D. Jósef Miguel Martínez y Tecles: para la Idem á pesos fuertes......... i a 4 beneficio. de Altea á D. Juan bautista Llorcns; y para la de Mogente á Vales comunes Setiembre.…</t>
  </si>
  <si>
    <t>…. Tissot, tas, donde se encontraron con cuatro: verlos y arrojarse á ellos general de Jas tropas aliadas en esta plaza , el oficio siguiente: el comandante Sánchez, el subteniente D. Francisco Perez y un Sr. general-. „Al retirarse de esta plaza las tropas del ejército voluntario, llamado García, todo fue una misma cosa; pero pacificador, no cumpliría este ayuntamiento con uno de sus pri habiendo visto la bizarría de los tres se dispersaron al punto llem…</t>
  </si>
  <si>
    <t>Perez, Francisco Antonio</t>
  </si>
  <si>
    <t>Francisco Antonio Perez</t>
  </si>
  <si>
    <t>…o; r para una canongia tos de igual clase. de la iglesia colegial de U j i jar , arzobispado de Granada, por — En un diario bélgico se lee que el proyecto de abrir el ca muerte de D. Francisco Antonio Perez, á D. Benito Perez Alonnal de Bruselas, capaz de navegar por él naves mercantes de 400 talbo. á 500 toneladas, y aun fragatas de guerra cargadas y armadas, Asimismo se ha servido S. M. presentar para una media ra lejos de haberse abandonado se continúa con mu…</t>
  </si>
  <si>
    <t>Perez, Francisco Benito</t>
  </si>
  <si>
    <t>Francisco Benito Perez</t>
  </si>
  <si>
    <t>…apital del Perú, tan célebre antes por su es la de Tenerife á D. Diego de Lora y Cáceres; y para ia de Ve- tupenda opulencia , y reducida hoy á la miseria por el furor re lorado á D. Francisco Benito Perez. volucionario. Al acercarse á ella el ejército del Rey al mando - Asimismo se ha servido nombrar S. M. para una plaza de del leal Canterac publicaron los rebeldes un bando en 2 de Se alcalde del crimen de la chancillería deValladolid á D. Juan Or tiembre de 1…</t>
  </si>
  <si>
    <t>Perez, Gabriel</t>
  </si>
  <si>
    <t>Gabriel Perez</t>
  </si>
  <si>
    <t>…de Bamberg, en la Polonia austríaca, han inven ría Ponce, á ¡raciones de la misma, á D. Cipriano Medrana de tado, de poco tiempo á esta parte, un expediente para no pagar Medrano, D. Gabriel Perez, D. Francisco Antonio Prieto, Don el porte de sus cartas, las que casi siempre que se les presentaban Pedro Félix Antunes y D. Manuel Antonio Domínguez: para rehusaban tomar. Habiéndose reunido por este motivo una por una canongía de la iglesia catedral de Ov…</t>
  </si>
  <si>
    <t>Perez, Josef</t>
  </si>
  <si>
    <t>Josef Perez</t>
  </si>
  <si>
    <t>…tierras de S. Felipe, monjas de Pastrana y here ANUNCIOS.deros de Francisco Recio.reOtra de tres idem en la senda de la Garena, á mano derecha, linda tierras de Teresa Moreno, del D. Josef Perez, presbítero, y poseedor de la capellanía que hospital de Antezana, y de D. Ignacio Arratia.ssOtra de tres en la iglesia de S. Justo de Madrid fundó Francisco Teran , se ídem en la Garena, que linda viñas del mayorazgo de Munarriz ausentó de esta corte en el a…</t>
  </si>
  <si>
    <t>…ho.rrCuatro de 19 pulgadas y 3 líneas de altó, 12 y 9 líneas mientos piadosos, y otros a&amp; á la caja de amortizacioá. de ancho.sDos de 15 pulgadas y 6 líneas de alto, 12 y 6 líneas D. Josef Perez para la Flor de Lis : exento por resolución de de ancho, cada una 10 reales; S. M. de 9 de Enero de 1824. . D. Manuel García Pertierra para ídem: exento por igual Ciento y ocho retratos de Varones ilustres de la nación española, gracia de S. M. de la misma fe…</t>
  </si>
  <si>
    <t>Perez, Josef María Ruiz</t>
  </si>
  <si>
    <t>Josef María Ruiz Perez</t>
  </si>
  <si>
    <t>…clero extrangerí&gt; (Véase el Mercurio del mes de Abril de este año, fág. 275), la estuviese persuadido de la tendencia de la emancipación á exten cual promovió y dirige con acierto D. Josef María Ruiz Perez, der lá autoridad de la iglesia de Roma , emplearía toda su in de la misma ciudad. Esta compañía se divide en cuatro escua fluencia en conseguir semejante resultado; mas nosotros dudamos dras de 40 hombres cada una. La i.1 se forma de los individuos muchísimo…</t>
  </si>
  <si>
    <t>Perez, Luis Antonio</t>
  </si>
  <si>
    <t>Luis Antonio Perez</t>
  </si>
  <si>
    <t>…si algún sugeto que haya llegado á la Península, procedente de la ciudad de Caracas, ha conocido . visto ó trata No habiéndose aun edificado las casas ó habitaciones propias do á D. Luis Antonio Perez, administrador que fue.de tabacos para los 80 primeros colonos de la nueva población la Isabela, de aquella ciudad, y si sabe por qué tiempo se verificó su muer término y jurisdicción del Real Sitio de los baños de Sacedon, te, acaecida en uno de los partidos…</t>
  </si>
  <si>
    <t>Perez, María Benita</t>
  </si>
  <si>
    <t>María Benita Perez</t>
  </si>
  <si>
    <t>…o 40 rs. mensuales. que se pueden ofrecer á un Soberano tan amante y protector de .: .Manuela de Morua 3 rs. diarios. sus pueblos, como lo es nuestro augusto y piadoso Monarca., ‘ Doña María Benita Perez 4 rs. idem. S. M. se complació en ver trasladado á la Península este nuevo ~ Ramona Sánchez, María Josefa Galparsoro y Doña Tere ramo de industria; y después de haberse instruido con su acos sa Jiftai a rs. idem. tumbrada afabilidad de cuanto ha hecho la soci…</t>
  </si>
  <si>
    <t>Perez, María Josefa</t>
  </si>
  <si>
    <t>María Josefa Perez</t>
  </si>
  <si>
    <t>….......................................................... 15 líb. 10 sueldos. Agosto poniéndolo en libertad. Amsterdam......................................................... 00 Doña María Josefa Perez, de Estepa, acusada de haber dicho Hamburgo......................................................... 00 expresiones subversibas, se sobreseyó el 37 de Agosto poniéndo Genova......... ...................................................... 00 la en libertad. Cá…</t>
  </si>
  <si>
    <t>Perez, Nicolás</t>
  </si>
  <si>
    <t>Nicolás Perez</t>
  </si>
  <si>
    <t>…ntes en la península, y de Cuesta, Razóla y Novillo á 5 rs. seis los que residan fuera; á su perjuicio si no lo hicieren. _ La Soberanía Real del Sr. D. Fehkjndo m vindicada, pora D. Nicolás Perez el Setabiense: los suscriptores podrán acudir áj CAMBIOS DEL DIA 26. recoger el cuaderno 3.0 con la lista primera de los suscriptores! Lóndret....... 8«f de Madrid en la librería de Novillo; se suscribe en Valencia, 1 París...;. ...... 16 lib. -Salamanca y Va…</t>
  </si>
  <si>
    <t>…e , y aplicándose sucesivamente á los que.se vayan 11- — La soberanía Real del Sr. D. Fíritaí/do vjjxmdieada, por „ quidando por cualquier título que zea, en la clase de fundados, D. Nicolás Perez el setabiense: los suscriptoles á esta obra po «y á medida que se verifiqúe; con la advertencia de que para no drán recoger los cuadernos 4.0 y 5.0 en las mismas librerías que «perjudicar á ninguno de los acreedores en sus derechos réspccti- los anteriores. «…</t>
  </si>
  <si>
    <t>Perez, Pascual</t>
  </si>
  <si>
    <t>Pascual Perez</t>
  </si>
  <si>
    <t>…odo por el cual se.consiguiese el efecto de Lúeas García y Marín : para la de las villas de Pplop, Nucía y seado. Este lo acaba de encontrar M. Puymaurin, actual direc Benidorm, á D. Pascual Perez; y para la de Liria á p. Josef tor de la casa Real de las medallas, con tan buen resultado co ReigyMarií. mo habilidad. Las pruebas tiradas por su método han sacada SUven las gradas concedidas por el Rsr nuestro Señor al ’ ejércitomas limpieza y brillo, están…</t>
  </si>
  <si>
    <t>Perez, Pedro</t>
  </si>
  <si>
    <t>Pedro Perez</t>
  </si>
  <si>
    <t>…ncisco Ló parte de sus rentas para su manutención. pez y D. Juan Medina, grado de teniente de idem: sargentos Entre las retlexiones que producirá en el ánimo de los verda primeros D. Pedro Perez, D. Bibiano Tarancona, D. Josef Rideros: realistas la lectura de este artículo, hay dos principales que vas y D. Juan Andrea, grado de alférez de idem. ciertamente les sorprenderán tanto como á nosotros mismos, y Escuadrones Dragones del Perú. Comandante D. J…</t>
  </si>
  <si>
    <t>Perez, Rosa</t>
  </si>
  <si>
    <t>Rosa Perez</t>
  </si>
  <si>
    <t>…s;” y añade: „A pesar del corriente délas ideas revolucio fia María Francisca de Sarasola y Rosa Sedo 2 rs. idem. narias, no tardarán los griegos en conocer que su insurrección es Doña Rosa Perez 1880 rs. anuales. un crimen ante los principios que rigen al mundo, que son los Francisca de Disnalde 2 rs. diarios. únicos que pueden ^segurar su tranquilidad; y que el mas funes Pascual Montaña 50 rs. mensuales. to cálculo que podian hacer era el de intenta…</t>
  </si>
  <si>
    <t>Perez, Teresa Papio y Teresa</t>
  </si>
  <si>
    <t>Teresa Papio y Teresa Perez</t>
  </si>
  <si>
    <t>…cabecilla insurgente Santa Josef Caballer y Josef Boguer 40 rs. mensuales. Cruz. Alaría Aineza y Silvestra Aguirre 2 diarios; Sabe igualmente el Gobierno que el Exento. Sr. virey conde Teresa Papio y Teresa Perez 4 rs. idem. de los Andes y el general Valdés se reunieron con el general Cán María Pía, Alfonso González, María Esttategui, Fermina tente entre Andahuailas y Abancay á 4» leguas al Norte del Baquedano y Carmela Beltran 2 rs. idem. Cuzco; que el ejército del R…</t>
  </si>
  <si>
    <t>Periche, Francisco</t>
  </si>
  <si>
    <t>Francisco Periche</t>
  </si>
  <si>
    <t>…onio Fort: para otras " Otra sobre derechos de toneladas y cargamentos en buques dos de la de Baeza en el mismo obispado, por ascenso de Don neutrales. (Núm. pi.) Eufrasio Gamcz y D. Francisco Periche; de Cabrera á ración y 'Otra para reprimir el contrabando por medio de los inten canongía de esta;1 iglesia catedral, á D. Sebastian Jacinto García dentes de policía, alcaldes &amp;c. (Id.) y D. Josef Valenzuela y Moya: para úna canongía de*la iglesia , CAMBIOS D…</t>
  </si>
  <si>
    <t>Péris, Francisco</t>
  </si>
  <si>
    <t>Francisco Péris</t>
  </si>
  <si>
    <t>…ía la Real cédula de 25 de Diciembre de iSrsj , por paso del Jucar, donde también se presentó el ayuntamiento; y ís qué S. M. declara abolida para siempre en todos Jos dominios su gobernador D. Francisco Péris tenia dispuesta de antemano de América la constitución, se apresuró á convocar á la Real una barca adornada con el gusto mas exquisito; y para que el audiencia para manifestar su sentir; y habiéndolo verificado el paso del rio fuese mucho mas agradable se hab…</t>
  </si>
  <si>
    <t>Pertierra, Manuel García</t>
  </si>
  <si>
    <t>Manuel García Pertierra</t>
  </si>
  <si>
    <t>…ho.sDos de 15 pulgadas y 6 líneas de alto, 12 y 6 líneas D. Josef Perez para la Flor de Lis : exento por resolución de de ancho, cada una 10 reales; S. M. de 9 de Enero de 1824. . D. Manuel García Pertierra para ídem: exento por igual Ciento y ocho retratos de Varones ilustres de la nación española, gracia de S. M. de la misma fecha. dibujados y grabados por varios profesores, en 18 cuadernos de D. Josef María dcL Castillo para la Cruz de'Cristo de Portu ' á sei…</t>
  </si>
  <si>
    <t>Pía, Cán María</t>
  </si>
  <si>
    <t>Cán María Pía</t>
  </si>
  <si>
    <t>…ilvestra Aguirre 2 diarios; Sabe igualmente el Gobierno que el Exento. Sr. virey conde Teresa Papio y Teresa Perez 4 rs. idem. de los Andes y el general Valdés se reunieron con el general Cán María Pía, Alfonso González, María Esttategui, Fermina tente entre Andahuailas y Abancay á 4» leguas al Norte del Baquedano y Carmela Beltran 2 rs. idem. Cuzco; que el ejército del Rey se componía de iq.3 hombres de Doña Cristobalina Alaría del Carmen Cozar y Chacón 3…</t>
  </si>
  <si>
    <t>Picazarri, Tadeo</t>
  </si>
  <si>
    <t>Tadeo Picazarri</t>
  </si>
  <si>
    <t>…línea. arreglo á lo dispuesto en el último plan de estudios. Infante D. Carlos. Teniente graduado de capitán ídem ídem La acreditada elocuencia y zelo del orador, el silencio reli D. Tadeo Picazarri, capitán efectivo de infantería. gioso de un concurso tan crecido, y la circunstancia de haber Ingenieros. Corone! graduado segundo ayudante general Don sido violado este templo de Minerva por los sectarios de la anar Eulogio Sta. Cruz, coronel efectivo, prim…</t>
  </si>
  <si>
    <t>Piedra, Victoriano de Encima y</t>
  </si>
  <si>
    <t>Victoriano de Encima y Piedra</t>
  </si>
  <si>
    <t>…al, Mariana Sala, Sebastian E¡ción necesaria, se ha dirigido á S. M. por medio de sus socios zaguirre, María Tgnacia, Vicenta de Salsamendi y Antonia Ibacomisionados en esta corte D. Victoriano de Encima y Piedra y. ñez 2 rs. idem. D. Pedro Josef Carazo con una muestra de sus útiles tareas en Paula Sun Martin 3 rs. idem. varias palas de nopal ó tunas de España y América, pobladas de '• Lucía Liado y Roura y Teresa Bcsano 2 rs. idem. estos animalitos, fecundados ya y m…</t>
  </si>
  <si>
    <t>…ras-, higos y otros frutos de..sus cosechas El martes 13 del corriente se dignó S. M. admitir á besar su ¿ se expenden ahora ea Buenos-Aires? ; No prefiere-, con grave Real mano á D. Victoriano de Encima y Piedra, socio comisio perjuicio de ellas ; ésos, mismos renglones de los exírangeros , sin nado de la Real Sociedad económica de Amigos del País de Cá excluir los de-España?. ¿.Y queréis,.al mismo tiempo, que yo las diz,.para presentar á S. M. una'reverente exposici…</t>
  </si>
  <si>
    <t>Pigem, Benito</t>
  </si>
  <si>
    <t>Benito Pigem</t>
  </si>
  <si>
    <t>…tregado á las autoridades-españolas el de D. Juan Tochs, V D. Ramón Riva: para otra por el de __ Un* multitud de agentes pretenden interponerse entre el Go D- Vicente Castanyer, á D. Benito Pigem; y para otra vacante bierno y los antiguos etnigrados, para negociar con los bienes por el de D. Domingo Duran, á D. Josef Teijei^ar: para una cnagenados á consecuencia de-las km revolucionarias, preva ración de la iglesia parroquial -de Tolva, diócesis de Lé…</t>
  </si>
  <si>
    <t>Pilón, Antonio</t>
  </si>
  <si>
    <t>Antonio Pilón</t>
  </si>
  <si>
    <t>…eñor alférez de caballería. D. Juan María Villavicencio, director general de la Real Ar Dragones de! Perú. Distinguido D. Cayetano Multra, alfé mada , por el mayor general de ella D. Antonio Pilón, por el rez efectivo dei mismo cuerpo. brigadier D.Diego Butrón, y por el director del mismo estableci Escuadrón Dragones de Arequipa. Comandante D. Manuel miento y consejero de Guerra jubilado D. Martin Fernandez de Horna, teniente coronel mayor de brisares…</t>
  </si>
  <si>
    <t>…dio incesante, una meditación asidua, y un exa Reunión, Teniente General: el Conde de Guaqui, Tenienta men prolijo de lo que exigen la justicia y la política , no bastan, General: D. Antonio Pilón, Mayor General de mi Real Arma por faltarles el tiempo, ni tos desvelos notorios de mi Consejo da : D. Francisco Marín, del Consejo y Cámara de Castilla: de Ministros, ni el zelo de cada uno de mis Secretarios del Des Don Josef Hevia y Noriega, del mismo Cons…</t>
  </si>
  <si>
    <t>Pilón, Pedro</t>
  </si>
  <si>
    <t>Pedro Pilón</t>
  </si>
  <si>
    <t>…instrumentos, no cesaban de repetir que se gozaban.aL bién á S. M. el zelo y tino del comandante de Puerto-Principe verse alistados en los Reales estandartes, los que sabrán defen D. Pedro Pilón, que tomó medidas tan acertadas para esta em der á todo trance. Los habitantes de la ciudad corrieron presu presa. rosos á participar de tan bello espectáculo, A) retirarse se encon También avisa el comandante general de Marina déla Hava traron todas las casa…</t>
  </si>
  <si>
    <t>Pineda, Julián</t>
  </si>
  <si>
    <t>Julián Pineda</t>
  </si>
  <si>
    <t>…a del de civilización? Parece que la cuestión, canongía de la iglesia colegial de S. Quirce, en dicho arzobispa es muy fácil de resolver. ( La Quotidietme.') do , por promoción de D. Julián Pineda á otra de la catedral de Zamora, á D. Miguel Olalla : para dos raciones de ia de \ al— PORTUGAL. puesta, en el mismo arzobispado, por muerte de D. Juan Diez Lisboa si de Mayo. y D. Andrés Corcuera, á D. Hipólito Pinedo y D. Pedro UrruS. M. el Rey nuestro Seño…</t>
  </si>
  <si>
    <t>Pinedo, Hipólito</t>
  </si>
  <si>
    <t>Hipólito Pinedo</t>
  </si>
  <si>
    <t>…l de Zamora, á D. Miguel Olalla : para dos raciones de ia de \ al— PORTUGAL. puesta, en el mismo arzobispado, por muerte de D. Juan Diez Lisboa si de Mayo. y D. Andrés Corcuera, á D. Hipólito Pinedo y D. Pedro UrruS. M. el Rey nuestro Señor y SS. AA. RR. las Sermas. Se tia : para la dignidad de maestrescuela de la iglesia catedral de ñoras Infantas, aceptando el convite del capitán del navio de Palencia, por fallecimiento de D. Julián Mollinedo, á D. Feli S. M. Británica…</t>
  </si>
  <si>
    <t>Pinedo, Matías</t>
  </si>
  <si>
    <t>Matías Pinedo</t>
  </si>
  <si>
    <t>…Cosme Fernandez de presas en Madrid y en el extrangero. Palomares, D. Felipe Neri Martínez y D. Juan Crisóstomo _ Prontuario de las Ordenanzas militares: comprende la ins Mayor, á D. Matías Pinedo, D, Antonio Feliciano Azofra, trucción del recluta, el manual de guias, y una colección, de figu D. Francisco Diez Mate, D. Francisco Javier Cerezo y D. Eva ras que demuestran las señales del mando militar: obra útil para risto Simón González dePenalba: para…</t>
  </si>
  <si>
    <t>Piñeiro, FfancUco</t>
  </si>
  <si>
    <t>FfancUco Piñeiro</t>
  </si>
  <si>
    <t>Batallan de Burgos, Capitanes D. FfancUco Piñeiro 'y Don examinar por sí mis'ttios el fruto de sus tareas, enterándose cir Domingo Fernandez Delgado, grado de teniente coronel de in cunstanciadamente en la aplicación particular de todas las má fantería ; teniente* D. Mariano Miranda , D. Ramón Ferrer y quina…</t>
  </si>
  <si>
    <t>Piñeiro, Gerónimo</t>
  </si>
  <si>
    <t>Gerónimo Piñeiro</t>
  </si>
  <si>
    <t>…atenderán loa — Por providencia del Sr. Diez de Prado, teniente de corregi jueces, como circunstancia indispensable, la de adhesión á S.M.« dor de esta villa, se cita y emplaza á D. Gerónimo Piñeiro, ve y no haber snanificstado afecto ¿ la» ideas liberales. cino dé esta corte, para que dentro del término de 15 días, con tados desde hoy, comparezca ante dicho Sr. juez, por la escri CAMBIOS DS1 OIA Sí. banía del número de Gaona y Loech^s, á exponer lo conv…</t>
  </si>
  <si>
    <t>Pinera, Bartolomé</t>
  </si>
  <si>
    <t>Bartolomé Pinera</t>
  </si>
  <si>
    <t>…rigirán sus solicitudes en el término dedos meses al protomédico de los ejércitos de Plántense en el jardín ó huerta uno ó mas pies de espino ma S. M. y su primer médico de cámara D. Bartolomé Pinera, que juelo ó albar (cratagus oxyacantha de Lineo). Casi todas las vive en el hospital del Buen Suceso de Madrid, acompañadas de orugas y las mariposas que se hallaren á la distancia de 50,4100 los documentos que acrediten sus servicios, y de un testimonio toe…</t>
  </si>
  <si>
    <t>…y respetable protección de _ El dia t.° de Octubre próximo se dará principio en esta cor las leyes españolas; en todos ios cuales deben dulcemente descan te, bajo la dirección de D. Bartolomé Pinera , primer médico de sar los honrados vasallos, sin proceder por sí mismos, sin atro Cámara de S. M., presidente de la junta superior gubernativa de pellar á los demas, aunque los consideren delincuentes...... Será Medicina, y proto-médico general de los Reales…</t>
  </si>
  <si>
    <t>…l lado que atacaban, y gastadas las armas con que pirantes se presentarán por sí ó por apoderado á firmar en casa herian, han mudado de táctica, y es menester que sea conocida, de D. Bartolomé Pinera, primer médico de S. M., y presidente para que con ella no. se seduzcan los incautos. de! concurso, dentro de 40 dias, contados desde hoy; advirtien Ya lo dicen los mas de los intendentes de policía en las pro do que ademas de los conocimientos científicos, a…</t>
  </si>
  <si>
    <t>…u derecho en el juicio de ocurrencia á acree aspirantes se presentarán por sí ó por apoderado á firmar en casa dores , formado para satisfacerles sus créditos; con apercibimien de D. Bartolomé Pinera, primer médico de S. M., y presidente to de que pasado el término, sin haberse presentado, les parará del coneurso, dentro de 40 dias, contados desde hoy; advirtien- el perjuicio que haya lugar. do que ademas de los conocimiento» científicos, atenderán loa —…</t>
  </si>
  <si>
    <t>Pinilla, Josef Juana</t>
  </si>
  <si>
    <t>Josef Juana Pinilla</t>
  </si>
  <si>
    <t>…erno. Es preciso auxiliarles con otros súgeros es Consejo de Hacienda: Don Antonio de Elola, Intendente da cogidos por su fidelidad y adhesión á mi Real Persona , por su ejército: D. Josef Juana Pinilla, Contador general de Valores: ilustración , talentos y conocimientos prácticos en las diversas Don Luis Gargollo, del comercio de Cádiz: D. Andrés Caba carreras y profesiones. En consecuencia, y en virtud de lo quemé llero, del comercio de Madrid: D. Agustín…</t>
  </si>
  <si>
    <t>Pinilla, Josef López Juana</t>
  </si>
  <si>
    <t>Josef López Juana Pinilla</t>
  </si>
  <si>
    <t>…la materia: escrito y publiRelación de las causas falladas por la comisión militar de Casti lla la Vieja desde'el 19 de Febrero de 1824, dia de su insta cado en el año de 1807 por D. Josef López Juana Pinilla, ac tual contador general de Val-res, y del Consejo de S. M. en el lación, hasta fin de Diciembre del mismo año. Supremo de Hacienda, y reimpreso en el presente año. Un tomo La-de Cayetano del Campo , de edad de 2 1 años, natural de en 4.0 Se vende en la libr…</t>
  </si>
  <si>
    <t>Pinilla, Valentín de</t>
  </si>
  <si>
    <t>Valentín de Pinilla</t>
  </si>
  <si>
    <t>…sin embargo Mr. Peel, ministro del Interior, habló dos ción acordó su cumplimiento &amp;c. Madrid 26 de Marzo delBzJ. veces, la primera para presentar y apoyar la petición de la uni =D. Valentín de Pinilla. versidad de Oxford contra ios católicos, y la segunda para opo nerse á la indicación de Mr. Hume, que había pedido un arreglo NOTICIAS EXTRANGERAS. general de todo el clero anglicano. AUSTRIA. _Los periódicos de Dublin publican una carta escrita por Mr. O’Co…</t>
  </si>
  <si>
    <t>…mportante encargo, y de las in todo su vigor. acciones y diligencia* que al efecto practicaren. Madrid' 14 „Mr. Horacio Twiss érée qué yainose necesita excitar la de Mayo de i8í5.=D. Valentín de Pinilla. compasión de la Cámara en fayor de los católicos, pues, que to dos están acordes én .lamentarse de su suerte; pero, sí es necesario NOTICIAS EXTRANGERAS. convencer, si es pósibie,' á los ópuéstó* al bilí dé "qué se puede conceder todo cuanto piden sin víótái…</t>
  </si>
  <si>
    <t>Pinson</t>
  </si>
  <si>
    <t>…puede contener!” su Real patrimonio ó lista civil. También ha regalado una colec Después de esta profunda discusión concluye asi el noble ora ción de hongos de cera, hechá por el doctor Pinson, valuada en dor. „Por último, señores, queriendo hacer uu justo elogio de la 2o&amp; francos. religión cristiana se ha dicho ¿de qué sirve esta protección de las Los habitantes de París, los viageros y los sabios verán en es- leyes que se le acaba de dispensar! ¿…</t>
  </si>
  <si>
    <t>Piquet, Vicente</t>
  </si>
  <si>
    <t>Vicente Piquet</t>
  </si>
  <si>
    <t>…iva utilidad y mérito. costa del N. de la isla de Menorca un dogre francés de 128 tone La empresa de redacción no omitirá trabajo ni gasto para adqui ladas, llamado S. £ tiene, su capitán Vicente Piquet. El tempo rir estas noticias, que han de ser una parte tan principal del ral del Norte era tan recio, y la mar tan furiosa en su rompien periódico. te, que al momento de-encallar la cavé se estrelló contra las ro En los artículos literarios se dará, como es r…</t>
  </si>
  <si>
    <t>Piúúeia, Lorenzo Sánchez</t>
  </si>
  <si>
    <t>Lorenzo Sánchez Piúúeia</t>
  </si>
  <si>
    <t>…Ignacio Alarza y Bravo y D. Juan Lóndres. «•«••••••••••••o**** •SlllSIt i*Mkhcll pala li dignidad de chantre dé la iglmia cátedrál dé Sa- Paris.... 15 id. laüianca ; por muerte de D. Lorenzo Sánchez Piúúeia yá D. Juan Amstcrdam. • ItSSSSSSSSSIMSISSVMKM» • ÓO V Santo» Andrea i para la da arcediano de Lcdetnaa de la mi»ma, Hamburgo... portalada D. Manuel Delgado Valje, á D. Lúea» ¡Costilla, ton Genova...... !•••«••••• *••»•••• »••«««•' ■ 00 retención déla canongía…</t>
  </si>
  <si>
    <t>Pividlal, Francisco Fernandez</t>
  </si>
  <si>
    <t>Francisco Fernandez Pividlal</t>
  </si>
  <si>
    <t>…a Riva. Inmediatamente subieron SS. MM. v AA. á la sala teniente D. Antonio Mur, grado de capitán de ídem: alféreces de la biblioteca donde examinaron los trabajos en que se ocupa D. Francisco Fernandez Pividlal y D. Agapito Fernandez, gra ban los delineadores. El primer piloto graduado de alférez de na do de teniente de idem: sargento primero D. Manuel Bordomar, vio D. Gaspar Massa manifestó la carta del Archipiélago de grado de alférez de idem. Grecia que acaba de construir, y está grabá…</t>
  </si>
  <si>
    <t>Plana, Manuela</t>
  </si>
  <si>
    <t>Manuela Plana</t>
  </si>
  <si>
    <t>…a Portilles agoo rs. idem. Por cartas fidedignas se sabe igualmente que el espitan de.la Luisa Peris 2 rs. diarios. fragata inglesa 1i creer ’lree, que salió de Quilca el 10 de No Doña Manuela Plana 25*0 rs. anuales. viembre del año pasado, aseguraba que dos dias antes de su salida Juan Mendez , Alartin de Oyarzun, Alartin Ocayegui y Fer de aquel puerto le habían comunicado los oficiales de unaembar- mina Onsalo 4 rs. diarios. cacion de guerra inglesa, q…</t>
  </si>
  <si>
    <t>Po, Miguel</t>
  </si>
  <si>
    <t>Miguel Po</t>
  </si>
  <si>
    <t>…ia, á 8 rs. al mes, siendo el porte de cuanta délos susetipdenalicia de la misma, á D. Melchor liriarte: para media ración tores. de la iglesia catedral de Málaga , por ascenso de D. Miguel Po mar y Ayala á la canongía lectoral de la colegial de Antequera, S.M. se ha servido mandar que se intente nuevo remate para el á D. Antonio Trujillo: para canongía de la iglesia colegial de suministro de pJf) , cebada y paja de las tropas y caballería estan Sa…</t>
  </si>
  <si>
    <t>Poal, Manuel Desvalls de</t>
  </si>
  <si>
    <t>Manuel Desvalls de Poal</t>
  </si>
  <si>
    <t>…a en Viena el 3 de Diciembre de 1824. de Madrid. En esta inteligencia , cualquiera persona que presuma tener derecho 4 dicha parte de soto puede acudir 4 deducirlo á la El marques D. Manuel Desvalls de Poal, fallecido en Viena expresada subdelegacion particular dentro del término de cuatro el año 1760, fundó un fideicomiso, cuyo usufructo se concedió meses y 20 dias porque se han fijado los edictos segundos; aper á los hijos segundos de una rama de su misma fami…</t>
  </si>
  <si>
    <t>Polignac, Julio de</t>
  </si>
  <si>
    <t>Julio de Polignac</t>
  </si>
  <si>
    <t>…sible por salvarla; mas todo fue — Sabemos con e! mayor placer que las últimas declaraciones inútil, y la abandonamos el 19. Asi acabaron nuestras esperan de Mr. Canning á nuestro embajador Julio de Polignac son muy zas de descubrir paso al noroeste, aunque hasta entonces solo satisfactorias, y propias para calmar los temores de rompinvento se había presentado favorable. El i.° de Setiembre salimos del de nuestras relaciones con la Gran Bretaña. Se ha reah’zado l…</t>
  </si>
  <si>
    <t>Polo, Angel</t>
  </si>
  <si>
    <t>Angel Polo</t>
  </si>
  <si>
    <t>…munes Setiembre. 14! valor. En Borcelana.... D. JuanFranciscoPiterreryD.TomasGaspar. No consolidados............... 12* 413*. Consolidados................. 28 á 29.En Zaragoza.... D. Angel Polo. En Valencia...... Doña Micaela Marti de Cabrerizo. Intereses de vales.............. 4 4 4* ídem. En Murcia........ D. Josef Benedicto. En Málaga....... D. Francisco Martínez Aguilar. En Granada..... D. Juan Gabaldon. En Oviedo.......... D. Francisco García L…</t>
  </si>
  <si>
    <t>Pons, Angel</t>
  </si>
  <si>
    <t>Angel Pons</t>
  </si>
  <si>
    <t>…ovidencia del Sr. Diez de Prado, teniente corregidor Y en atención á los méritos y servicios del teniente coronel de est». villa, se celebra junta general de acreedores y demás in D. Angel Pons, se ha servido S. M. conferirle, en virtud de teresados á los bienes quedados por fallecimiento intestado de Real decreto , el gobierno político y militar del Valle de Aran D. Diego Hinestrosa , el dia 19 del corriente á las nueve de la y plaza de Castell-Leo…</t>
  </si>
  <si>
    <t>Pont, Manuel Marcó del</t>
  </si>
  <si>
    <t>Manuel Marcó del Pont</t>
  </si>
  <si>
    <t>…todavía. Es muy digno que grado de teniente coronel. la atención del Gobierno se lije en este asunto de tanta gravedad. Piquete veterano de Dragones del Cuzco. Alférez graduado de teniente D. Manuel Marcó del Pont , teniente efectivo. NOTICIAS DE ESPAÑA. Batallón de Gerona. Capitán D. Antonio Casanovas, grado Madrid 7 de Enero. de teniente coronel de infantería. , Batallón de Vitoria, Capitán D. Mariano Lequirica, grado Signen ¡as gracias concedidas por el Rey nuestro…</t>
  </si>
  <si>
    <t>Ponta, Marcelino</t>
  </si>
  <si>
    <t>Marcelino Ponta</t>
  </si>
  <si>
    <t>…ios hallarán un gran número de planos re de infantería! segundo ayudante 13. Vicente García, idem: sub lativos á las operaciones de los ingenieros. tenientes D. Sebastian García, ,D. Marcelino Ponta yD. Juan Para ocuparnos solamente de la parte agradable que presenta Nepomuceno Vargas, grado de teniente de idem: sargentos pri esta obra, haremos observar á nuestros lectores que ese terreno, meros D. Josef Sevillano, 13. Josef Casas, D. Miguel Ribí y que l…</t>
  </si>
  <si>
    <t>Ponz, Columbino Galindo y</t>
  </si>
  <si>
    <t>Columbino Galindo y Ponz</t>
  </si>
  <si>
    <t>…reglo de la minería en el Perú, conforme á las dc Sres. Reyes Nuevos de la ciudad de Toledo, vacante poTr ordenanzas y disposiciones soberanas, publicado en el Cuzco por muerte de D. Columbino Galindo y Ponz, á D. Josef Marti-» su virey Laserna, hoy conde de los Andes, el que á la letra es nez Sobral. como sigue: Por cuanto es interesantísima bajo de todos respectos la pu Por el Ministerio de Estado y del Despacho de la Guerra se blicación y exacta observancia oe…</t>
  </si>
  <si>
    <t>Porras, Angel</t>
  </si>
  <si>
    <t>Angel Porras</t>
  </si>
  <si>
    <t>…de idem idem. santes en ella con el mayor orden y compostura á diferentes par D. Josef Bautista , idem de idem idem. roquias y conventos pata recibir el santo sacramento de la Pe D. Angel Porras, Idem de ídem idem. nitencia. A este fin había precedido oficio del limo, comisiona D. Félix Guerrero, idem de idem ídem. do á ios párrocos y prelados de las comunidades, y todos estos, D. Franciscofipnzalez, ídem de jdem ¡dem, como también varios otros se pr…</t>
  </si>
  <si>
    <t>Porras, Josef</t>
  </si>
  <si>
    <t>Josef Porras</t>
  </si>
  <si>
    <t>…erancia, y aun de la D. Manuel Gómez: para la dignidad de arcediano de Abeancos, religión, pagarán á la virtud el único tributo que pueden pres de la de Lugo, por fallecimiento de D. Josef Porras, á D- Félix tarle los malvados, el de la hipocresía; y después que hayan ten Acuña: para una medía ración de la de Córdoba, por muerte dido sus lazos, cuando sean dueños de las avenidas del Trono, de, D. Francisco Negrete, á D. Pedro Isidoro de Vera: para mud…</t>
  </si>
  <si>
    <t>Portilles, Fermina</t>
  </si>
  <si>
    <t>Fermina Portilles</t>
  </si>
  <si>
    <t>…z. Euero próximo, escritas por el Sr. conde de Vallehermoso, que Doña Juana Protasia de Angulo 1600 rs. anuales. reside en el Janeiro , á un americano de distinción en esta corte. Doña Fermina Portilles agoo rs. idem. Por cartas fidedignas se sabe igualmente que el espitan de.la Luisa Peris 2 rs. diarios. fragata inglesa 1i creer ’lree, que salió de Quilca el 10 de No Doña Manuela Plana 25*0 rs. anuales. viembre del año pasado, aseguraba que dos dias antes d…</t>
  </si>
  <si>
    <t>Pou, Mariano Figueras y</t>
  </si>
  <si>
    <t>Mariano Figueras y Pou</t>
  </si>
  <si>
    <t>…omé Sains de Prado. ............................................... •■«•••••»•«»••»•)* Badajoz........................ D.Josef Chico. í , ,1 *5 17* 00 Barcelona................... D. Mariano Figueras y Pou. 00 . Bilbao......................... D. Béroardinodelbarguengoitia. Genova.,..,............................................................ 00 Burgos........................ En la Intendencia. ......... .......................................................…</t>
  </si>
  <si>
    <t>Póus</t>
  </si>
  <si>
    <t>…miento y la de 1 estado mayor general. La gtiírdia nacional de París conserva la prerogativa que se Las reiteradas instancias de S. M. la difunta Duquesa de Lú ea, determinaron al Sr. Póus, astrónomo francés, á dejar su le confirió anteriormente, de dar ella sola la guardia á las Perso pais nativo para venir á dirigir el observatorio de Marlia. Núes* nas Reales el dia del aniversario de la vuelta de S. M. á la 1ro joven Soberano, tomando en con…</t>
  </si>
  <si>
    <t>Pozzo</t>
  </si>
  <si>
    <t>…n, después de la cual se procedió á la lectura de aquel París 8 de Enero. por el Notario mayor de la Real capilla. En seguida el Rey, ha* Ayer antes de misa el Excmo. Sr. teniente general Pozzo di biendo recibido de la mano de Monseñor Ablegado la birreta Eorgo presentó al Rey en audiencia particular las nuevas creden cardenalicia, la puso al Emo. Sr. Arzobispo, quien al instante ciales que lo confirman en su calidad de embajador extraor se descubri…</t>
  </si>
  <si>
    <t>Pra, Diez de</t>
  </si>
  <si>
    <t>Diez de Pra</t>
  </si>
  <si>
    <t>…interesadas, para que en el término de ocho días contados desde 4 fin de sacar todas las ventajas y riquezas posibles del privile esta publicación , comparezcan en el juzgado del Sr. Diez de Pra giado suelo español. Un tomo en 4.0 de 420 páginas, con una do, teniente corregidor de esta villa, asi para saber quién era el estampa fina. Se venda en la librería de Rodríguez, calle de Car difunto, como para que ante dicho Sr. pidan lo que les convenga. re…</t>
  </si>
  <si>
    <t>Prada, Joief Santos de</t>
  </si>
  <si>
    <t>Joief Santos de Prada</t>
  </si>
  <si>
    <t>…upiese la existencia y paradero de D. Ramón Carpegescuela de la misma iglesia catedral de Astorga, per fallecimiento na, naturalde Roma, alférez que fue de Reales Guardias A-Va de D. Joief Santos de Prada, á D. justo Antonio Santa JV.Vari- lonas, el cual salió en el año 1811. empleado para ia isla de aa: para una canongía dé la propia Jgjejjc catedral, por rnrerte Puerto-Rico, hará un particular favor comunicándolo.á la se ele D. Jacinto Vaz, 4 D, Gabriel Htíi…</t>
  </si>
  <si>
    <t>PradelJ, Antonio</t>
  </si>
  <si>
    <t>Antonio PradelJ</t>
  </si>
  <si>
    <t>…n con derecho á dos canongías laicales que.en la ciu cia de D. Josef Angles, y-fallecimiento de D. Mari¡aoo Susanna dad'de Borja Tundo. Doña Juana María Francés, á cuyo patro- . y D. Antonio PradelJ, á D. Isidro Sostres, D. Buenaventura nato pasivo y obtención de una deellas fueron llamados por di-, Cases y D. Juan Bertrana: para la canongía doctoral jle la igle cha* fundadora, acudirán hasta el dia $1 de Agosto próximo al sia de Barcelona , vacante por…</t>
  </si>
  <si>
    <t>Prado, Bartolomé Sains de</t>
  </si>
  <si>
    <t>Bartolomé Sains de Prado</t>
  </si>
  <si>
    <t>…blecimiento. CAMBIOS DEL DIA 6. di¡icante....¿........... . En la Subdelegacion. de.Rentas. ÜiOtld í($t &gt; »••(!&lt; • • t &gt;X* * mjf »« ........ 37f*t* Avila.......................... D. Bartolomé Sains de Prado. ............................................... •■«•••••»•«»••»•)* Badajoz........................ D.Josef Chico. í , ,1 *5 17* 00 Barcelona................... D. Mariano Figueras y Pou. 00 . Bilbao......................... D. Béroardinodelbarguengoitia. Gen…</t>
  </si>
  <si>
    <t>Prado, Diez de</t>
  </si>
  <si>
    <t>Diez de Prado</t>
  </si>
  <si>
    <t>…bién sobre las herpes consumidoras; é igualmente se presentaron á la academia Real de Medicina varias observaciones sobre la ANUNCIOS. curación de la tiña (4). Por providencia del Sr. Diez de Prado, teniente corregidor „K.n general puede deducirse de cuanto se ha observado con dé esta heroica villa, por la escribanía de Garamendi, se cita y el uso del clorureto de óxido de sosia sobre el hombre, que este li emplaza á todos los que se crean con derecho á…</t>
  </si>
  <si>
    <t>…ticia, y quieran asegurar sus embarcaciones con para que en el término de 30 dias acudan á usar de su derecho tra lo»'frecuentes temporales que se experimentan en aquella* ante el Sr. Diez de Prado, teniente corregidor de esta heróica vi aguas, y evitar el continuo roce de sus cables. *- lla y escribanía de Díaz de Antoñana, donde se halla radicada dicha testamentaría; apercibidos que de lo contrario les parará CAMBIOS OftL DIA lg. al perjuicio que haya…</t>
  </si>
  <si>
    <t>…Vázquez , á 20 rs. (Se continuará.') En las Reales minas de cobre de Rio-Tinto, provincia de Se villa, se necesitan anualmente para la labor de cementación 33 Por providencia del Sr. Diez de Prado, teniente corregidor quintales castellanos de fierro nuevo planchuela fina de Vizcaya, de esta villa &amp;c., se sacan á pública subasta por término de 30 de la clase de tiradera, en planchas de una vara de longitud, y dias las fincas ybienés qiie se expresarán ,…</t>
  </si>
  <si>
    <t>…dos por 12 de su mañana ante el Sr. auditor de guerra de esta provincia. las secretarías del Despacho Universal y Consejos de S. M. en los — En virtud de Real facultad cometida al Sr. Diez de Prado, seis meses contados desde i.° de Julio hasta fin de Diciembre teniente de corregidor de esia villa , y por providencia de este, se de 1824, con un apéndice; tomo p.° Se hallará en el despacho han mandado sacar á pública subasta, para pago de acreedores, de l…</t>
  </si>
  <si>
    <t>…en pasta. (Jir continuara). ¿Vicente Mico: para la de Callosa de.Ensarriá á D. Josef Cabe.zas; y para la de Castellón del Duque á D. Josef González de la Vega. Por providencia del Sr. Diez de Prado, teniente corregidor Y en atención á los méritos y servicios del teniente coronel de est». villa, se celebra junta general de acreedores y demás in D. Angel Pons, se ha servido S. M. conferirle, en virtud de teresados á los bienes quedados por fallecimiento i…</t>
  </si>
  <si>
    <t>…mo, Sr. Capitán ge y 3 en rústica. neral de esta provincia, pasó la causa, según lo prevenido en el artículo 11 del Real decreto de 13 de Inero del año próximo Por providencia del Sr. Diez de Prado, teniente corregidor pasado, i examen de los tres alcaldes de la Real Casa y Corte de esta villa, y escribanía de número de Casado, fecha 16 deí que manifiesta el mismo; y estos en su vista le conmutaron la corriente, se ha señalado para junta general de los…</t>
  </si>
  <si>
    <t>…de los Estados-Unidos cerca del Rey. de los Paises-Bajos, y que con el mismo carácter viene á residir ANUNCIOS. cerca de la Perso.na de V. M., logrará llevar á una feliz conclu El Sr. Diez de Prado, teniente corregidor de esta villa, por sión todos los negocios pendientes. providencia de 2 del corriente, refrendada del escribano Casado, „ Al despedirme de V. M. no puedo menos de expresarle mi ha señalado para junta general de acreedores á los bienes de…</t>
  </si>
  <si>
    <t>…acultad de S. M.,, concedi de equipage i por cada una de exceso pagará 4 rs. entre Bilbao, da para dicha venta. ■ Santander y San Sebastian, y 2 rs. entre San Sebastian y Bayo —El Sr. Diez de Prado, teniente corregidor de esta villa &amp;c., na. Se admite á bordo á precios convencionales toda clase de ■ha señalado el dia 5 de Agosto próximo á las dccq.de su mafíaefectos y encargos de lícito comercio , acompañándolos con las -na.para el remate de las fincas…</t>
  </si>
  <si>
    <t>…por especial comisionado Angela Felipe, natural de Cervera de Aguijar, provincia de y su corresponsal en esta plaza al licenciado D. Francisco Villa- Soria, se presentará ante el Sr. Diez de Prado, teniente corregi verde y Rey, abogado del ilustre colegio de la misma, á quien dor de Madrid , dentro de 1 5 dias, para notificarle cierta provi podrán acudir los que se hallen en el caso de necesitar de dicho dencia dada en autos que penden en la escribanía…</t>
  </si>
  <si>
    <t>…y á la tranquilidad y bienestar de los pacíficos y verdaderos Realistas, de cuya noble y generosa decisión en favor del Altar y Trono no duda S. M.; y así os prevengo Por auto del Sr. Diez de Prado, teniente corregidor &amp;c. y despreciéis toda apariencia que se dirija á separaros del camino escribanía de Gaona y Loeches, se ha señalado el dia 8 del cor de la virtud; teniendo entendido que nunca puede ser bueno riente en casa de S. S. á las nueve de la mañ…</t>
  </si>
  <si>
    <t>…uida Jas enagenaciones. _ En virtud de Real cédula, y por providencia del Sr. Sierra : ANUNCIOS. y Arce, teniente segundo de asistente de la ciudad de Sevilla, Por providencia del Sr. Diez de Prado, teniente corregidor se sacan á pública subasta las fincas que á continuación se expre dé esta villa, y escribanía de Martínez, se cita y emplaza áDon san: un cortijo de tierras de pan sembrar, conocido con el nom Josef Rafael Crespo, ó sus herederos, para qu…</t>
  </si>
  <si>
    <t>…rá del coneurso, dentro de 40 dias, contados desde hoy; advirtien- el perjuicio que haya lugar. do que ademas de los conocimiento» científicos, atenderán loa — Por providencia del Sr. Diez de Prado, teniente de corregi jueces, como circunstancia indispensable, la de adhesión á S.M.« dor de esta villa, se cita y emplaza á D. Gerónimo Piñeiro, ve y no haber snanificstado afecto ¿ la» ideas liberales. cino dé esta corte, para que dentro del término de 15 d…</t>
  </si>
  <si>
    <t>…á introducirlos; pero los frisones pondrá las que le pareciere , dirigiéndolas á dicho almacén. insistían fuertemente. ,,Anunciad á S. M. (decían) que están — Por providencia del Sr. Diez de Prado , teniente de corregi aquí fulano y zutano, y estamos seguros de que se alegrará mu dor de Madrid, y escribanía de García Jiménez, se enagena á pú cho de vernos.” El sumiller pasó el recado, y ei Rey mandó blica subasta el capital de un censo de 858800 rs., c…</t>
  </si>
  <si>
    <t>…D. Lorenzo Atienza y D. Cris derechb, pues de no hácerlo'les parará el perjuicio que haya lugar tóbal Perez Zurita: para otra de la catedral de Aviiaípor, as —-Por providencia del Sr. Diez de Prado, teniente de corregi censo de D. Manuel Vicente García Valdeavellano al arcedia- dor de esta villa , y escribanía de Antero Casado, se saca á pú nato de Cádiz, á D, Pascual García: para una canongía de la blica subasta por término de 30 dias , contados desdén…</t>
  </si>
  <si>
    <t>…er embarazo en publicarlas, pues que los días siguientes al de esta* publicación, comparezcan en el juzga periódicos ingleses, nos dicen con fecha 19 del pasado que el ~Af- do del Sr. Diez de Prado, teniente corregidor de esta villa ,- por gos de Buenos-Aires 8 dé Setiembre, contiene que por él- último íia escribanía de Gonzalo', por sí ó por medio de procurador , á le correo''de Mendoza se habian recibido las desagradables noticias gitimar sus personas…</t>
  </si>
  <si>
    <t>Prado, Esteban Diez de</t>
  </si>
  <si>
    <t>Esteban Diez de Prado</t>
  </si>
  <si>
    <t>…ripción: Vivan los Re 13 del corriente, por no haber concurrido aquellos, ha proveí yes de España y Portugal, y las Reales Familias. Hubo ademas do auto el Sr. teniente corregidor D. Esteban Diez de Prado, una función magnífica con cena y bgile, á que asistiéron los Mi* ante él escribano de número Santin y Vázquez, señalando de nistros deS. M., el cuerpo diplomático, consejeros de Estado, nuevo para la celebración de dicha junta el dia 3 de Julio pró Gefes de…</t>
  </si>
  <si>
    <t>Prado, Juan del</t>
  </si>
  <si>
    <t>Juan del Prado</t>
  </si>
  <si>
    <t>…a ansioso su descanso de'vues- subteniente D. Josef Eugenio Aguilera: el de teniente veterano tra lealtad, y es preciso hagais patente á la faz des universo la al sargento primero D. Juan del Prado; y el de subtenientes al diferencia de servicios que producen las filas de la virtud, com cadete D. Pedro Gregorio Estrada y sargento segundo D. Juan paradas cón aquellas de la desconfianza, rebelión y desorden. Rosaval. ,,Voluntarios1. vencer: ó morir es la.…</t>
  </si>
  <si>
    <t>Prado, Mariano</t>
  </si>
  <si>
    <t>Mariano Prado</t>
  </si>
  <si>
    <t>…quitar que de dar á la Corona? Esta restitución es grado de teniente de idem: sargentos primeros D. Josef Calonge tanto mas justa y necesaria cuanto el patrimonio Real en el dia y D. Mariano Prado, grado de aiférez de idem. consiste mas bien en fincas de lujo que de utilidad , y de consi Regimiento de Dragones de la Union. Capitán D. Josef ligar guiente dejarlo en este estado es disminuir en cierto modo la lis te, grado de teniente coronel de caballerí…</t>
  </si>
  <si>
    <t>Prados, Juan de</t>
  </si>
  <si>
    <t>Juan de Prados</t>
  </si>
  <si>
    <t>…a iglesia en el momento García de la Plaza: para una canongía de la iglesia catedral de de cometer el crimen; y lo será igualmente de estar consagrados Ceuta,.por fallecimiento de D. Juan de Prados, á D Ramón el copon y el viril, el estar encerrados, en .el .tabernáculo de.la Roncal y .Cribellpira .otra de la de Sigüanza , por el de Don iglesia ó en el de la sacristía. Bernardo Fernandez Alonso, á D. Juan de Mata Serrano: para 4.0 La profanación de los…</t>
  </si>
  <si>
    <t>Prat, Joaquina Cabé de</t>
  </si>
  <si>
    <t>Joaquina Cabé de Prat</t>
  </si>
  <si>
    <t>'3 9 „Se ha confirmado Ii muerte de Panol Cblocotroni: Teodo Doña Joaquina Cabé de Prat 3 rs. idem. ro Negris murió de contagio. Espero dar á V. luego un abrazo, y Micaela Ezguer 4 rs. ídem decirle entonces lo demas: sin embargo puedo asegurar á V. que Teresa Monros y Terrs, Lorenzo Zabalza, Pedro Henandez el aspecto de los negocios en general e…</t>
  </si>
  <si>
    <t>Prat, Josef</t>
  </si>
  <si>
    <t>Josef Prat</t>
  </si>
  <si>
    <t>…te del cuerpo D. Pedro Carrion arengó i los Vo de Prima, de nuestra Señora, vacante por muerte de D. Juan luntarios del modo mas expresivo, encargándoles el respeto que Colomer, á D. Josef Prat: para tres raciones de mensa de la debían á las autoridades, la subordinación á sus gefes, y la con iglesia colegial deDaroca, diócesis de Zaragoza, vacantes por ducta noble é irreprensible que ha de distinguir al verdadero promoción de D. Sinforiano Medeviel…</t>
  </si>
  <si>
    <t>Prebos</t>
  </si>
  <si>
    <t>…rgelina, y traducir las piezas presentadas’por.el electorado de Hesse. compuesta de cinco fragatas, dos bergantines y una corbeta , ha _ El Rey de Baviéra se ha dignado dirigir al vizconde Prebos dado la vela para el Archipiélago con el objeto, dé auxiliar las te de' Yray la carta1 siguiente , á oortseó«»encia del obsequio que le empresas de los turcos contra lo's grie'gós' ' hizo'CÓn sii1 póema-de ia Vendíe: • &gt; • — Hace poco tiempo que han muerto ep…</t>
  </si>
  <si>
    <t>Prefecto</t>
  </si>
  <si>
    <t>…de gentes; pero con Rey, y le dirigió un elocuente discurso, á que contestó S. M. quien se ha entrado en negociación, bien que con el sable á la «n estos términos: garganta...... „Señor Prefecto y señores: Vuelvo á hallarme en medio de Lo que en virtud de este acto han recibido no es, aunque mis fieles habitantes de París con el mismo placer que siempre. corta cantidad, una limosna gratuita, es un residuo de sus pa No he olvidado ninguna de las circu…</t>
  </si>
  <si>
    <t>Presas, Josef</t>
  </si>
  <si>
    <t>Josef Presas</t>
  </si>
  <si>
    <t>…el resguardo de esta cor podrán hallar las noticias y conocimientos necesarios al efecto te, ocurrido en ella el dia 24 de Marzo del año próximo pasa en la instrucción escrita por D. Josef Presas, que acaba de pu do, sin embargo de los dos anuncios que se han hecho en este blicarse en Málaga. El particular mérito de esta obrita lo Reco periódico, se avisa de nuevo á dichas personas para que en el mienda el zelo é interes que en esta ocasión y en otras…</t>
  </si>
  <si>
    <t>Presidente</t>
  </si>
  <si>
    <t>…írlos.esCorbiere.” qnieta-qué se dcclareireo.dcl hurtQ hecho en uno de esros edifi 1 Carta del íninistro del Interior.‘ cios, siempre que ademas le hayan acompañado la reunión de „Sr. Presidente: El Rey se ha dignado autorizarme.paracp-: las otras circunstancias señaladas por el artículo citado del códimunicaros que.est^n dadas las órdenes convenientes á fin de .que gopcnalí .. se dispongan en Reims alojamientos para i00 individuos de la -'■dv'- Sera…</t>
  </si>
  <si>
    <t>Presno, Josef Luaces y</t>
  </si>
  <si>
    <t>Josef Luaces y Presno</t>
  </si>
  <si>
    <t>…ces y condecoraiiones extran- 'tizacion. '■ ' •' geras. ' : 'Excmo. Sr. marques de Valmediano para la placa de Grande Oficial de la Legión dé Honor: exento’^or S. M. cuando le fue D. Josef Luaces y Presno para usar de la Flor de Lis: en xbtícédida; •i- '■ ;■' • -1 •-•u: virtud de haber pagado en 32 de Marzo- dé 1817 j9 rs. al hos El mismo para la'Gran-Gruz dé la Real drdén de Sajonia: pital, según lo prevenido entonces. lia pagado 89 rs. al fondo de establecim…</t>
  </si>
  <si>
    <t>Prieto</t>
  </si>
  <si>
    <t>…y les parará el perjui de la creación de Mayo se celebrará el dia 28 del presente mes á cio que haya lugar. las cuatro de la tarde en una de las salas del Supremo Consejo — Por él Sr. Prieto, alcalde de Casa y Corte, se ha vuelto á de Hacienda, autorizándolo en virtud de Real orden la comi señalar el miércoles 27 del corriente á las doce para el remate ae sión de Inscripciones en el Gran Libro de la deuda consolidada, la dehesa titulada Zuarraz,…</t>
  </si>
  <si>
    <t>…n extraño .vw-á-los individuos, del Parlamento de In —.Las gacetas ítnericiñaVTéCéren un'fjncermiy particular. El glaterra averiguar la verdadera doctrina de los católicos, cuando capitán Prieto , comandante de un buque de los Estados-Unidos, todos los protestantes de buena fe pueden leer. la exposición de ¿ia publicado 1* carta que dirigió el'd de Eneró ,al' agqntc id® ^1# Eossuet aprobada por laígtcsia romana, cuya publicación atra Union en Alvarád…</t>
  </si>
  <si>
    <t>Prieto, Cayetano García</t>
  </si>
  <si>
    <t>Cayetano García Prieto</t>
  </si>
  <si>
    <t>…no seis me lumnas. Se suscribe en esta corte en casa de Denné, Red de ses para los que residen en la Península, y dos años para los que S. Luis. estén fueta de ella. _Se desea que D. Cayetano García Prieto, médico que ha si do en Medellin , participe su residencia para comunicarle asuntos que le interesan. Dirigirá el aviso con sobre á D. Francisco ANUNCIOS. García Prieto, calle de Atocha, casa del parador del Sol, en Madrid. _ Al partido de cirujano de Santos…</t>
  </si>
  <si>
    <t>Prieto, Francisco Antonio</t>
  </si>
  <si>
    <t>Francisco Antonio Prieto</t>
  </si>
  <si>
    <t>…Polonia austríaca, han inven ría Ponce, á ¡raciones de la misma, á D. Cipriano Medrana de tado, de poco tiempo á esta parte, un expediente para no pagar Medrano, D. Gabriel Perez, D. Francisco Antonio Prieto, Don el porte de sus cartas, las que casi siempre que se les presentaban Pedro Félix Antunes y D. Manuel Antonio Domínguez: para rehusaban tomar. Habiéndose reunido por este motivo una por una canongía de la iglesia catedral de Oviedo, por muerte de ción cons…</t>
  </si>
  <si>
    <t>Prieto, Matias de Herrero</t>
  </si>
  <si>
    <t>Matias de Herrero Prieto</t>
  </si>
  <si>
    <t>…ecta, enemiga del Altar y del Trono; y de dos en ella, poniéndolos á disposición de mi citado alcalde de biendo castigarse con prontitud y ejemplarmente con arreglo á Casa y Corte D. Matias de Herrero Prieto. las leyes y á mis Reales decretos una tan descarada osadía de es Tendrcislo entendido, y dispondréis lo conveniente a su tos criminales, que ha escandalizados mis fieles y religiosos vasa cumplimiento, mandándolo imprimir, publicar y circular para llos, he t…</t>
  </si>
  <si>
    <t>Prieto, Wenceslao</t>
  </si>
  <si>
    <t>Wenceslao Prieto</t>
  </si>
  <si>
    <t>…armenio, cuyos alimentos pasa el bajá de Egipto. El Rey nuestro Señor, en consideración á los méritos y ser Ei valor de esta posesión se gradúa en 409 libras esterlinas vicios del brigadier D. Wenceslao Prieto, se ha dignado conce (1909216 duros), contando la finca donada por Mr. Weel pa derle el empleo de mariscal de campo dé los Reales ejércitos, ra la fundación , las tierras adquiridas sucesivamente y las mejo conservando la plaza de fiscal militar del Consejo S…</t>
  </si>
  <si>
    <t>Prín</t>
  </si>
  <si>
    <t>…mpañado los referidos tribunal, cuerpo político y general’ neración por las excelsas calidades que los adornan, son con es vizconde de.Reiset hasta el coche, y dignádóse'él Sermo. Sr. Prín pecialidad el objeto del cariño de los barceloneses, que con anti cipe dar el bpízó en la escalera á la Excma. Sra. generala Garó, cipación se congratulaban en la ocasión que se les ofrecía de vene-, y la Scrma.' Sra. Princesa tomar el del Excmo. Sr. Vizconde…</t>
  </si>
  <si>
    <t>Príncipe</t>
  </si>
  <si>
    <t>…reé ’dé la Charente; y inedia batería de artilleros de sus bondades y manifestar por todp».medios la dulce complacen i pie. ’ cia y satisfacción que le cabe en facilitar ai Sermo. Sr. Príncipe ' Su comandante'el'mariscal de campó Mr. Arbaud Jcuques. Maximiliano de Sajonia y á la úerma.Sra. Princesa Amalia los Pamplona. Eos regimientos 6.-® y'9.0 de línea: 6 compañías recursos de entretenimiento y distracción que á lo riguroso del de artilleros de á…</t>
  </si>
  <si>
    <t>ji» ministro y secretario de Estado de Negocios,extrangéro»; pa-&gt; El 16 del c.Qtrjetií'5&lt;tuyo- la hofira el Excmo. Sr. Príncipe de ra $1 cual lo había nombrado por (ni-Real decreto de. 15 del cor-; Cassaro deponer en injmps del Rey nuestro Señor la carta de riente. Jósef Joaquín de Altncida .Secretario deEstado.de losNe-: S. MÍ. Francisco r-, Rey cíelas Dos Sicilías, en que participa…</t>
  </si>
  <si>
    <t>Principe</t>
  </si>
  <si>
    <t>…bido una muy extraordi _E1 ayuntamiento de Bilbao, lüego qué recibió el Real decreto, naria concurrencia. publicado en la gaceta del ai de! pasado sobre la conservación y S. A. el Sr. Principe se ha servido señalar el dia de mañana rigurosa observancia de las leyes fundamentales y demas de la á las once y media de ella para recibir eñ corte á los individuos Monarquía, dirigió á S. M. una respetuosa felicitación, cuvos de la nobleza, gefes , militar…</t>
  </si>
  <si>
    <t>Puche, Josef</t>
  </si>
  <si>
    <t>Josef Puche</t>
  </si>
  <si>
    <t>…agó en 26 de Abril de 1816 de bayoneta decidió la mas completa victoria: todo el ejército 3@ rs. al Hospital general. columbiano desapareció como el humo: la caballería hizo prodi D. Josef Puche, para ídem, pagó en 31 de Julio de 181 5 38 gios: 63 enemigos muertos, heridos y prisioneros, artillería, ba- rs. al Hospital general. gages y todo el material; entre los primeros, 4 generales, Miller D. Santiago Munar, para ídem, fue dispensado de todo pa (i…</t>
  </si>
  <si>
    <t>Puente, Josefa</t>
  </si>
  <si>
    <t>Josefa Puente</t>
  </si>
  <si>
    <t>…el Excmo.Sr. Ca zar con la mano, proporciona el fácil manejo, y se da toda la pitán general. ' luz ncccsaria desde el principio hasta el fin del espectáculo sin el D. Ignacio Sol, Doña Josefa Puente, su consorte, Doña mal olor del humo, y sin tener todos los demas inconvenientes .Bijígida Puente, su cuñada, D* FranciscoKrauser y Agustín La-' que son inevitables en el sistema antiguo. * bale, los tres primeros vecinos de esta ciudad, y los segundos de AVI…</t>
  </si>
  <si>
    <t>Puig, Celedonio</t>
  </si>
  <si>
    <t>Celedonio Puig</t>
  </si>
  <si>
    <t>…tr»533»". Jce........................ Idem. Rafael Besér, á D. Gaspar Vilaprefio: para otra de la misma 18.532.. .. 500........................... Idem. iglesia, vacante por el de D. Celedonio Puig, á D. Josef Casa- 10.475.. .. 5°°........................... Idem. des y Goncer; y para otra de la propia iglesia, vacante por fa 16,990 ... 500........................... Idem. llecimiento de t&gt;. Miguel Caballería, á D. Josef Pejoan y Navel. CAMBIOS DEL DIA…</t>
  </si>
  <si>
    <t>Puig, Josef' Ignacio</t>
  </si>
  <si>
    <t>Josef' Ignacio Puig</t>
  </si>
  <si>
    <t>…á las casas consistoriales, se colocó dé la iglesia colegial de Cardona, diócesis de Solsona, vacante en li ventana principal, para manifestará loshabitantesy foras por muerte de D. Josef' Ignacio Puig , á D. Francisco Sala ; y teros era ella el emblema de la fidelidad, y el firme y seguro ba paradla dignidad 'dé Chantre de la iglesia colegial de Alcañiz, dió luarte en donde deben estrellarse las maquinaciones de los enemi cesis de Zaragoza, vacante por fal…</t>
  </si>
  <si>
    <t>Pujalte, Isidro</t>
  </si>
  <si>
    <t>Isidro Pujalte</t>
  </si>
  <si>
    <t>…tos correspondientes,, les pa- ¡ tonio Marin: para uná canongía de la iglesia cátedraj de Ori- rara el perjuicio que haya lugar conforme i la fundación, . huela, vacante por el de D. Isidro Pujalte, á D. Buenaventura -iüPorD. Patricio García,.vecino de esta, corte, se-ha.acudido Lázaro y Novella: para una canongía de la iglesia colegial de al juzgado del Sr. Diez-de .Prado, teniente, corregidor., , y.escri- &gt; Guisona, diócesis de Urgel, vacante, por pro…</t>
  </si>
  <si>
    <t>Puyol, Francisco</t>
  </si>
  <si>
    <t>Francisco Puyol</t>
  </si>
  <si>
    <t>…reemos: las Cámaras lo juzgarán asi también. El patri Escuadrones de húsares de Fernando vu. Teniente coronel monio actual está muy distante de ser igual al que determinó la mayor D. Francisco Puyol, grado de coronel de caballería: co asamblea constituyente en 1791, y por consiguiente es mucho mandante D. Felipe Fernandez, teniente coronel mayor efectivo menor que el prefijado por la usurpación en el senado-consulto de idem: capitanes D. Juan Bautista Eg…</t>
  </si>
  <si>
    <t>Qfalia, Conde de</t>
  </si>
  <si>
    <t>Conde de Qfalia</t>
  </si>
  <si>
    <t>…nquilidad. ' D. Antonio Saiz de Zafra para idem: pagó en 5 de Agosto de 1815 39 rs. al hospital General. Segunda lista ,4* los individuos que habiendo cumplido con lo mau~ Excrno. Sr. Conde de Qfalia para usar la Gran Cruz de la dado en ti Real decreto de 7 de Diciembre último, han obtenido Legión de Honor:-ha pagado en 4 del corriente 3500 rs. por s^r - . las correspondientes Ucencias de S. M. para usar de cmdecora- la concesión anterior al Real decreto…</t>
  </si>
  <si>
    <t>Qlsñeta, Simón</t>
  </si>
  <si>
    <t>Simón Qlsñeta</t>
  </si>
  <si>
    <t>…an Martines ele Montaos, para id., pagó én só Ene ción del Excmo. Sr. capitán general. ro 1816 32 rs. al hospital Genial. Ceferino Vega, de edad de 41 años, natural de Villalba da D. Simón Qlsñeta para id., pagó en 14 Agosto 1816 g9 rs. Duero, vecino, de S. Fernando, de estado casado, y ejercicio ai hospital General. carpintero j acusado de haber protegido la deserción de un solda D. Josef Mariano de plañera para id.,. pagó en 13 Novicia-. do francés:…</t>
  </si>
  <si>
    <t>Qshterlong</t>
  </si>
  <si>
    <t>…n el discurso preliminar ásu obra tropasde todos los puntos;, cañones de campaña',1 de sitio &amp;c. titulada: Investigaciones sobre- ¡ot huesos fctrijicadot de los cua £1 gencral-sir D. Qshterlong ha circulado una proclama pa drillados, demuestra que el orden actual de las.cusas es nuevo y</t>
  </si>
  <si>
    <t>Qu, Diego Narciso Herranz y</t>
  </si>
  <si>
    <t>Diego Narciso Herranz y Qu</t>
  </si>
  <si>
    <t>…os Voluntarios, tanto al marcharse SS. MM. clones que tienen aquellos con respecto á Dios, á.sí mismos y a como á su vuelta de paseo, hizo varias descargas. sus prójimos: su autor D. Diego Narciso Herranz y Qu iréis, maestro de jftimera educación en esta corte : véndese en la libre Continúan ¡as causas dt ia Comisión militar de Cádiz dt la gaceta ría de Gilacalle de las Carretas, á ? rs-; donde se'encuentran ve anterior. nales las demás-iobras del autor,cua!es sona…</t>
  </si>
  <si>
    <t>Queralt, Vicente</t>
  </si>
  <si>
    <t>Vicente Queralt</t>
  </si>
  <si>
    <t>…hV'idem de idem idem. el presupuesto y condiciones bajo de que ha de ser el remate. D. Fabían Lujan, idem'de idem idem. En la imprenta de Búrgos, plazuela de la Paz de esta corte, D. Vicente Queralt, idérii de ídem ideni, " se imprime papel rayado con líneas sutilísimas menos marcadas D. Pedro Escovar, idéttCde ídem ídem. ' que las del lápiz, muy propio y cómodo para escribir, tanto en D. Guillermo DuceünV idem de idem ¡dem. ' pliegos sueltos como en lib…</t>
  </si>
  <si>
    <t>Queray</t>
  </si>
  <si>
    <t>…pecuniarias entre los chos prisioneros por Ribero, se han escapado y entrado en Mon particulares (lo que no pudo conseguirse por la Dieta de 1811 J tevideo, asi-.como el teniente coronel Queray, quien habiendo 1812), se inserte una Real orden en el código público. seguido á bordo con Ribero, habia sido destinado con 200 Los Estados podrán pues proponer una medida, que evitan hombres á sitiar la colonia del Sacramento; y habiendo después do todo lo q…</t>
  </si>
  <si>
    <t>Quesada, Luis</t>
  </si>
  <si>
    <t>Luis Quesada</t>
  </si>
  <si>
    <t>…han joven no ha querido decir su nombre. tre de la iglesia colegial de Baeza , obispado de Jaén , por promo — En las audiencias de los últimos días de Julio el tribunal de ción de D. Luis Quesada á canongia de esta catedral , á D San policía urbana ha tenido 95 juicios, en los que ha impuesto mul tiago Moreno y Alarcon: para el arcedianato de la Gomera, tas, y condenado en las costas á los dueños de los perros errantes dignidad de la catedral de Tener…</t>
  </si>
  <si>
    <t>Quesadá, Vicente'</t>
  </si>
  <si>
    <t>Vicente' Quesadá</t>
  </si>
  <si>
    <t>…de la Pezuéla: para la de Granada al teniente general D. Juan Caro para la de Cataluña al teniente general marques de Campo Sa-- ANUNCIOS.«grado: para la de Guipúzcoa al teniente general D. Vicente' Quesadá: panel gobierno militar y político de la plaza de Má*: Por el presente se cita, llama y emplaza á los acreedores i la laga al mariscal de campo D. Carlos Favre Daunois: para el go testamentaría de D. Alejandro Gutiérrez, escribano del número bierno militar y…</t>
  </si>
  <si>
    <t>Quevedo.Bueno</t>
  </si>
  <si>
    <t>464</t>
  </si>
  <si>
    <t>…’quef Quien quisiere hacqr poslura se presenjtará dentro.del tórfriino do esto es obra de la perfidia y del engaño: que aquellos salen'ges jfb'jaiás, contados ^desde jhoy, ante el Sr. Quevedo.Bueno * asesor tos se unen creyendo que en ello cumplen su deber haciendo la' ^ehéral dé Marina, por la escribanía de Alcázar , dónde los J*civoluntad del Soberano...... Se tienden lazos por todas partes á tadoKs,pueden.énter^rsé-del; plano,y tasaciones; debiéndose…</t>
  </si>
  <si>
    <t>Quijote</t>
  </si>
  <si>
    <t>…nes can -arreglo á Real órden dedos escoceses; diversos países, representando los principales pasa S.M. de jdel mismo mes, con expresión de las Provincias donjes de la histpria de D. Quijote, Telémaco, los.Incas, los pór de se encuentran. . ticos de Atenas.&amp;c. 8cc., y varios paisages ejecutados con, toda propiedad; de suerte que $. A. R. el Príncipe Maximiliano, gran Ntím. de las' Vales de 400 pesos de Provincias, conocedor en el arte de la pintu…</t>
  </si>
  <si>
    <t>…azola.=5encillas reflexiones á varios artículos de la cons titución de Cádiz. Véndese á 3 rs. en las mismas librerías. Números. Premios. Administraciones. Napoleón, ó el verdadero D. Quijote de la Europa. Obra ea que poniendo en ridículo las principales hazañas de aquel decan *2,159 10000 ps. fs................ Madrid. tado héroe, se tratan los puntos mas esenciales acerca de la po 14.117.. .. aooo.................. ........ San Fernando. lítica,…</t>
  </si>
  <si>
    <t>Quijotes</t>
  </si>
  <si>
    <t>…nz, su precio 24 rs. en pas Medina de Rioseco, de oficio barbero, por haber dicho ina la ta y 20 en rústica. Constitución y exigido de otro que lo dijera: se sentenció á la pe Los D. Quijotes del siglo xix, ó sea historia de las revolucio na de cuatro años de presidio por no haber prueba plena, y á nes de los filósofos modernos en España: poema en cinco cantos, Vicente Nieto y Pedro Molina, testigos indiciados de haber fal en que se refieren todos…</t>
  </si>
  <si>
    <t>Quílez, Juliana</t>
  </si>
  <si>
    <t>Juliana Quílez</t>
  </si>
  <si>
    <t>…iscursos sobre población, agricultura &amp;c.: plan estadístico de Doña Ana Tcrrens y Alonso, Doña Antonia Fustcgueras y Europa: resúmen del último censo español, aritmética política, Doña Juliana Quílez 2gao rs. ídem. con otras noticias. Se vende en Madrid en las librerías de Rodrí Ana María Aguirre 2 rs. diarios. guez y Novillo; en Zaragoza en la de Jáiiregui; en Barcelona Ma ría Otero 4 rs. idem. en la de Sierra; en Valencia en la de Beneito; en Granada en…</t>
  </si>
  <si>
    <t>Quintana, Gil de</t>
  </si>
  <si>
    <t>Gil de Quintana</t>
  </si>
  <si>
    <t>…la parroquial de Santa Cruz por Pe mejoras que se hicieren, siendo arregladas, y en metálico so dro García Cortezudo y Alfonso del Valle, en su cabeza. nanteCapellanía fundada por D. Gil de Quintana en la parroquial Pláticas dominicales del Unto. Sr. Climent, Obispo que fue de S. Justo y Pastor de esta corte, que ha recaído en la de San de Barcelona, para todos los domingos del año: tercera edición, Andrés de la misma. tres tomos en 4.0, encuadernados en…</t>
  </si>
  <si>
    <t>Quintauilla, Bartolomé Muñoz</t>
  </si>
  <si>
    <t>Bartolomé Muñoz Quintauilla</t>
  </si>
  <si>
    <t>…pagó en 24 de Ene «Voluntarios: Rey Soberano, Religión de nuestros padres, ro de 1818 3‘3 rs. al Hospital general. Muestras costumbres, y la paz en nuestros pueblos , son los fun D. Bartolomé Muñoz Quintauilla, para idem, pagó en 8 de damentos del sosten de nuestros juramentos. Imprímanse, espa Marzo de i8j6 3$ rs. ai Hospital genera!. ñoles, en nuestros corazones, y que el amable Fernando, que D. Manuel deSélIerl, para idem, pagó en 10 de Setlembr* tantas pruebas…</t>
  </si>
  <si>
    <t>Quiroga, Luis</t>
  </si>
  <si>
    <t>Luis Quiroga</t>
  </si>
  <si>
    <t>…acopea ó.fórmulas de los medica ración del colegio de Sane ti Sflirttus de la ciudad de Santiago, mentos recomendados en esta obrita; la cual por su-coito volúpor fallecimiento de D. Luis Quiroga, á D. Plácido Hernández: men y por la sencillez y claridad con que trata las- materias, es para otra de la catedral de Tudela, por promoción de D., Mel interesante á los que.no puedan leer obras difusas: un tomo en chor Gonzalo del Rio á canongía de la misma,…</t>
  </si>
  <si>
    <t>Quirós</t>
  </si>
  <si>
    <t>…e, se dirigen en favor del Príncipe Leopoldo de entrado en campaña sin haber visto ningún enemigo: que el te Sajonia Coburgo, esposo que ha sido de la célebre Carlota, Prin niente coronel Quirós, que había seguido á Riveiro, y tenia si cesa de Gale*, hija del actual Rey de la Gran Bretaña. tiada la colonia con 200 hombres, habia reconocido su error, y Los turcos se baten entre sí en la Canea y en Candía, y las vuelto á Montevideo con su gente, y con…</t>
  </si>
  <si>
    <t>R, Tomas S. A.</t>
  </si>
  <si>
    <t>Tomas S. A. R</t>
  </si>
  <si>
    <t>…pulsión de toda la materia venenosa; y por En ya se halla fuera correspondientes, en cuyo cumplimiento incluiré á V. E. dos ’de cuidado. letras en su favor, y contra mi mayordomo general D. Tomas S. A. R. el Delfín se dignó mandar inmediatamente á uno de Guerrero, por g9 duros cada una, y una de ellas á ¡a vista, por tus gentilesbombres para informarse de su salud. lotocantcá mi donativo gratuito,,y la otra correspondiente a los espolios á po dias fecha fijos…</t>
  </si>
  <si>
    <t>Ra</t>
  </si>
  <si>
    <t>…os anuncios recibidos del Perú con fecha xj de Setiembre no Jas herramientas de los oficiales', y trabajar con sus Reales manos son menos agradables: las ventajas obtenidas por el brigadier Ra en una alfombra comenzada. mírez, que cogió á lo» insurgentes 360 prisioneros, armas, ca En todas partes reciben SS. MM. y AA. los aplausos repeti ballos &amp;c.; la combinada reunión del general Laserna con Cari- dos de un pueblo que los ama y venera. terac, y l…</t>
  </si>
  <si>
    <t>…ñalado el dia 5 de Agosto próximo á las dccq.de su mafíaefectos y encargos de lícito comercio , acompañándolos con las -na.para el remate de las fincas y bienes cedidos por. el Sr.D. Ra correspondientes guias ó documentos; como asimismo cartas se fael de Garfias Laplan en.favor.de sus acreedores, sitas en el tér lladas por las respectivas administraciones de los puntos de don mino de Zaragoza, y lugar de Saviñan ,; jurisdicción de ¡a de Cade…</t>
  </si>
  <si>
    <t>Ra, Francisco</t>
  </si>
  <si>
    <t>Francisco Ra</t>
  </si>
  <si>
    <t>S*1«alud del cuerpo político es su enfermedad. Se agitan , se ator fnegot i la dignidad de Prior de la misma, i D. Francisco Ra mentan en su Impotencia; desahogan su cólera con vanos clamo* fael Trivifio; y para otra de la colegial del Salvador de la ciudad res, y se imaginan fantasmas para pelear con ellos. ,,EstO es, de Sevilla, por muerte de D. Juan Fernandez Serrano, á D. Be dicen…</t>
  </si>
  <si>
    <t>Rábago, Martin de</t>
  </si>
  <si>
    <t>Martin de Rábago</t>
  </si>
  <si>
    <t>…... Málaga. Juan Roure 1600 rs. anuales. 3.556.... 1000.......................... Sevilla. Josefa Rodríguez 1500 rs. por una vez. 4.284.. .. 1000.......................... Madrid. D. Martin de Rábago 49 rs. idem. 2.667.... 1000............................ Tarragona. Doña Josefa Reig 1880 rs. anuales. 4,086.... 500....... Madrid. Manuel Romeo, Lorenza Roure, Vicenta Reinat. Eusebio 5.987.... 500.......................... Idem. López y Francisco Blanco 2 rs…</t>
  </si>
  <si>
    <t>Rabé, Manuel María Gutiérrez</t>
  </si>
  <si>
    <t>Manuel María Gutiérrez Rabé</t>
  </si>
  <si>
    <t>…ertirme, dijo, mientras vea á tantos infelices der de la catedral de Córdoba, por muerte de D. Antonio Caballero, ramando lágrimas.” Esta acción es tanto mas loable, cuanto este á D. Manuel María Gutiérrez Rabé: para la dignidad de chan joven no ha querido decir su nombre. tre de la iglesia colegial de Baeza , obispado de Jaén , por promo — En las audiencias de los últimos días de Julio el tribunal de ción de D. Luis Quesada á canongia de esta catedral , á D San pol…</t>
  </si>
  <si>
    <t>Rada, Manuel de</t>
  </si>
  <si>
    <t>Manuel de Rada</t>
  </si>
  <si>
    <t>en la ciudad y jurisdicción de la Harina» ascendieron í la suma cisco del Castillo Valero; y para una plaza de alcalde del crimen de 3 .035,300 pesos fuertes! , de la misma á D. Manuel de Rada. Población de la isla dt Cuba según ti cetuo de 18 ig. En atención al mérito y distinguidos servicios del Teniente Distrito dt Cuba. general D. Blas de Fournás se ha servido el Rey nuestro Señor conferirle la Capitanía general de los reinos de Granada y Jaén,…</t>
  </si>
  <si>
    <t>Rael, Wenceslao</t>
  </si>
  <si>
    <t>Wenceslao Rael</t>
  </si>
  <si>
    <t>…cuyas Grado de teniente coronel al capitah D. Josef Antonio Suaprovidencias deben . poyarse en vuestra disciplina militar , que es rez.- el de capitanes veteranos á los tenientes D. Wenceslao Rael timbre de que ha de. vbtar adornado el,verdadero realista. mirez y D. josef Antonio Pécora: el de capitán voluntario al ,,Fste suelo de desgracias espera ansioso su descanso de'vues- subteniente D. Josef Eugenio Aguilera: el de teniente veterano tra lealtad,…</t>
  </si>
  <si>
    <t>Rafael</t>
  </si>
  <si>
    <t>…ajo la vigilancia de la autoridad de aquella ciudad: cisco Kroquer falleció en Jerez en 1805, teniendo por herma aprobada en 25 de Agosto. nos á D. Julián, D. Antonio y al enditan D. Rafael, residente Juan González, de edad de 47 años, de oficio tejedor de lien en la Havana, para que acudan á deaucirlo dentro de un año zos en Salamanca, procesado por haber proferido expresiones donde corresponda. subversivas y sediciosas; fue sentenciado á cuatr…</t>
  </si>
  <si>
    <t>…s y religiosas. to de la de este dia á Doña María- AmoRuiz hija,del teniente Las noches., de $ta&lt;, María Magdalena, .traducidas del francés del regimiento de infantería de Almería D. Rafael, muerto cncl por D.iCeleitino,de,Qisjé¡,iin.tqm« en octavo, á 8 rs. en pasta. campo dei honor. . 1 so , ,-T ^ ¡ • . Urika. novela traducida del francés: un tomo en octavo, á t-j "y ■ • cambiosdeldiaiR.bit.:, w reales en rústica.-_'EÍ Amigo de la infancia, ó c…</t>
  </si>
  <si>
    <t>Rafaela</t>
  </si>
  <si>
    <t>…rquesaD.deEstanislaoMonsaludSolano, comoy hijos;Doña DoñaMaríaLorende la libertad, era un proyecto demásíádd temerario para ensayarlo za Solano, marquesa-de Casirtas, y su hermana Doña Rafaela, en una nación como la española, que acabjde asombrar al como,nietas, para que, en el término de 30 dias, que se les se mundo con los prodigios de su. lealtad;.y haberlo .intentado-, ñala, acudan á dicho, juzgado á usar de su derecho en los autos ahora los re…</t>
  </si>
  <si>
    <t>Ramajo, Antonio López</t>
  </si>
  <si>
    <t>Antonio López Ramajo</t>
  </si>
  <si>
    <t>…satisfecho en 19 de Febrero los 500 res sin patria? &lt;sus amaños? ; sus traiciones? Desengáñense, que to tantes. das , si lo intentasen, se estrellarán sin mas éxito que la muerte, D. Antonio López Ramajo, para usar la Flor de Lis, exento en nuestras bayonetas, que unidas á las de un ejército fiel y nu por resolución de S. M. de 25 de Febrero en consideración al meroso, solo anhelan la ocasión de dar pruebas á su adora a donativo de 20o3 rs. hecho por su padre…</t>
  </si>
  <si>
    <t>Ramírez, Manuel</t>
  </si>
  <si>
    <t>Manuel Ramírez</t>
  </si>
  <si>
    <t>…nciada de cisco de Paula Castro, y promoción de D. Francisco Félix de esta brillante función, limitándonos por ahora á decir que este S. P.-layo al deanato de la propia iglesia, á D. Manuel Ramírez, navio condujo á Lisboa al caballero Carlos Stuart, autorizado P. Pedro Caracclolo Iglesias y D. Alejandro Villaverde : para con los poderes de S. M. Británica como comisario mediador y otra canonjía de la de Plasencia , por promoción de D. Tomas plenipotenci…</t>
  </si>
  <si>
    <t>Ramírez, Mateo</t>
  </si>
  <si>
    <t>Mateo Ramírez</t>
  </si>
  <si>
    <t>…Carlota^, ¡con los Señores Batallón de Arequipa infantería .de lítiea. - CoroneLeraduado Infantes sus hijos; la Serma. Sra. Princesa de Eeira, y su hijo el teniente coronel mayor D. Mateo Ramírez, cotonel'efectivo de Sermo. Sr. Infante D. Sebastian, y el Sermo. Sr. Príncipe Ma infantería. j ..." ... ximiliano. de Sajonia y la Sernla. Sra. Princesa Amalia, su hija, Húsares de Fernando, irji. Sargento primero distinguido Don ce dignó pasar á visitar la…</t>
  </si>
  <si>
    <t>Ramirez, Mateo</t>
  </si>
  <si>
    <t>Mateo Ramirez</t>
  </si>
  <si>
    <t>…ción; pero al fin ha sido juzgado por un consejo de guerra, ser por los eficaces esfuerzos del brigadier de los Reales ejércitos Sus lo condena á ser ahorcado y descuartizado. - - D. Mateo Ramirez , y medios de que &gt;e valió para contenerlos</t>
  </si>
  <si>
    <t>Ramom</t>
  </si>
  <si>
    <t>…éndole diese señales! de,sospechoso.. i nabé Veiadiez! présentarínn dentró de 20'dmsqlos'^ doctuftintos 2.° ,,Que de ningún modo obedezcan órdenes que no. sean dé justificativósiá-D. Ramom de-Etülain,y D.':ManúelGarcía-Pelái las autoridades legítimas, prendiendo •£ D, J.orge Bessieres,;,y,,á yo, vecinodé'Madrid.yínómbrados !para su-calificación pon acuerá cualquiera que lleve sus credenciales. ,: do dé los -acreedores,', ¡celebrado ante el Sr.t…</t>
  </si>
  <si>
    <t>Ramón</t>
  </si>
  <si>
    <t>…iciales realisr Reino, á D. Antonio Zubiaga; y en atención á los servicios y tas del Perú, fueron seguidos de abrazos de eterna unión, y Val- circíñstancias de D. Antonio Garfias, D. Ramón dei Valle des se retiró, según nos dicen, de Jujui, con refexncia á carta González y D. Ramón de la Sierra Madrazo, se ha servido tam de Suipacha.” bién conferirles al primero la dirección de tabacos y demás ren Idem de Costa-firme. tas unida&lt;¡ del Perú; al s…</t>
  </si>
  <si>
    <t>…las sugestiones de aquellos que Ciudad de Dios de S. Agustín, por Díaz, 12 tomos, 132 rs. abusando del sagrado nombre del Rex nuestro Se fio r , levantan Colección de sainetes de D. Ramón de la Cruz, 6 tomos Osadamente el estandarte de la rebelión, sin acordarse de que sus «desde el 6.° al 10, 66 rs. continuará.') esfuerzos serán siempre impotentes, como tan opuestos á la au toridad soberana y á la tranquilidad y bienestar de los pacíficos y v…</t>
  </si>
  <si>
    <t>Ramón, Manuel</t>
  </si>
  <si>
    <t>Manuel Ramón</t>
  </si>
  <si>
    <t>Febrero último á los precitados sus padres la pensión anual de da al norte dicTra callé, oriente casa de D. Manuel Ramón ’,de 6600 rs. designada por reglamento á la clase de Brigadier, que Vilkchiqa, y poniente con otra del colegio Verde.rrOtra casa será abonada por la tesorería de ejército de Castilla la Vieja en en la propia calle, que linda poniente casa que habita Josef Bur…</t>
  </si>
  <si>
    <t>Ramos, Lilis</t>
  </si>
  <si>
    <t>Lilis Ramos</t>
  </si>
  <si>
    <t>…’ D&gt; Lorenzo Piñeiro, á D. Ramón Valdés y D. Francisco Ra Consolidados.................... aa á 33. món Lameyro: parad deanato de'la iglesia catedral de Mondo— Sedo, por muerte de D. Lilis Ramos, y renuncia de D. Antonio Josef de León, á D. Andrés Alvarez Lorenzana: para el .árce- ANUNCIOS. dianato de Trasancos, dignidad dé la misma iglesia eatedral, por ascenso de D. Vicente María Aguiar al de Nendos, dignidad de la santa iglesia metropolitana de Sa…</t>
  </si>
  <si>
    <t>Ramos, Miguel</t>
  </si>
  <si>
    <t>Miguel Ramos</t>
  </si>
  <si>
    <t>…escriptiva , 4.0 márquilía, en papel 72 zs. , y 75 eñ rústica. POXTÜOAt. Lisboa a6 de Julio. En ¿1 .Consejo supremo de Hacienda, por la escribanía de Abúin, sé.sígúen autos contra D. Miguel Ramos, D. Valeriano Ayer,, festividad del Apóstol Santiago, y dias de SS,¡AA. Villar y otros vecinos de la villa de Estepona, sobre fraude en Reales las Señoras Infantas Doña María .de la Asunción y Doña él cargamento de cueros qué conduela la falúa nombrada Santa…</t>
  </si>
  <si>
    <t>Ramos, Tomas</t>
  </si>
  <si>
    <t>Tomas Ramos</t>
  </si>
  <si>
    <t>…lo que aquel infeliz padecería al ver abierta aquella tre Behv.onie, en el obispado de Cuenca, vacante por ascenso de menda garganta, mas e.pantosa todavía con la sangre deh carn» D. Tomas Ramos á cañonea de la misma, á D. Antoja An-</t>
  </si>
  <si>
    <t>Rangei, Antonio Villoría y</t>
  </si>
  <si>
    <t>Antonio Villoría y Rangei</t>
  </si>
  <si>
    <t>…erse abandonado se continúa con mucha actividad y ción de la iglesia catedral de Salamanca , vacante por premoción perseverancia. Los ingenieros se ocupan incesantemente en tra de D. Antonio Villoría y Rangei á canongia de ¡a de Ciudadzar los planes. El que al parecer merece la preferencia trata dé Rodrigo, á D. Josef Coisa y Pando; y para una ración de la abrir el puerto entre la puerta Guillermo, y el pie de la eminen cia que sm á la puerta de Scliaerbeek.. De a…</t>
  </si>
  <si>
    <t>Rarapn-Carnicer</t>
  </si>
  <si>
    <t>…se vende versivas y alarmantes , fue sentenciado á un año de presidip.cor— el prologo, á 2 rs. reccional: aprobada en 19 de Noviembre. (J&gt; continuará.'). «El verdadero Serení de; D. Rarapn-Carnicer, muy diferente en ; REALES LOTERIAS. el verso y en la música del incorrqcto que se ha publicado bajo su nombre. Se vende en la librería de Hermoso, frente á S. Feli En la extracción de la Real Lotería primitiva, celebrada en pe el Real. r-’j -¡ ; este dia, sa…</t>
  </si>
  <si>
    <t>Rastillos, Josef</t>
  </si>
  <si>
    <t>Josef Rastillos</t>
  </si>
  <si>
    <t>…elantó mucho en la teología bajo la direc Victoriano Hermosa, D. Esteban Alvarez y D. Josef Carlier: ción de tan buen maestro; ó bien á Mr. I..... quien durante la Idem de fragata D. Josef Rastillos, D. Francisco Nuñez, Don revolución se despojó voluntariamente de las vestiduras eclesiás francisco Rasigas, D. Joaquin Rubaicava y D. Juan de Dios ticas, y se puso la medalla de juez de paz en Biisen , y solo Dios Izquierdo: Guardias marinas D. Josef de Acha…</t>
  </si>
  <si>
    <t>Razeti, Luis</t>
  </si>
  <si>
    <t>Luis Razeti</t>
  </si>
  <si>
    <t>…arado, hace tres años, un arma de fuego que ría del Valle, grado de teniente coronel de infantería. tenia en las manos á un viñadero del Cantón deLausana, llama Gerona. Idem ídem, D. Luis Razeti, ídem.</t>
  </si>
  <si>
    <t>Rcvel, Príncipe de</t>
  </si>
  <si>
    <t>Príncipe de Rcvel</t>
  </si>
  <si>
    <t>…stema colonial de este país. _ Se asegura que el mariscal de campo Berthier de Sauvigni ,,S; M. está persuadido de que estas medidas demostrarán á está nombrado para reemplazar al Sr. Príncipe de Rcvel en el sus súbditos en aquellas .remotas posesiones la solicitud con que mando de las tropas francesas apostadas en Aragón y al norte vela el Parlamento por su bienestar. de España. Ya hemos dicho que el Príncipe Reve! pasaba á Ma ,,Ellas se dirigen á cimentar…</t>
  </si>
  <si>
    <t>Re, Fernando María Román y</t>
  </si>
  <si>
    <t>Fernando María Román y Re</t>
  </si>
  <si>
    <t>…llamados generales insur de la Sta, iglesia metropolitana de Sevilla, vacante por muerte gentes, bagages, víveres, municiones y trenes de artillería, ha de D. Migupl Madariaga, á D. Fernando María Román y Re biendo logradesescaparse en huida aquel rebelde, al que iban en yes; y para una canongía de la iglesia colegial del Salvador de la su alcance para concluir de una vez la campaña, y cuyos deta misma ciudad de Sevilla, por fallecimiento de D. Joaquín Cid lles s…</t>
  </si>
  <si>
    <t>Re, Manuel Ruiz</t>
  </si>
  <si>
    <t>Manuel Ruiz Re</t>
  </si>
  <si>
    <t>…Cádiz 1de Abril.' por ascenso de D. Mariano Iñiguez á canongía de esta catedral, En la mañana del ajyde Marzo entró en este puerto la go- y por muerte de D. Josef Rico Salinas, á D. Manuel Ruiz Re jeta española Proser pina, su capitán y maestre P. Felipe Par odi, vuelta y D. Estanislao Pascual: para cinco raciones de la iglesia procedente de Cuba en 38 dias, consignada á su dueño D. Joa colegial de Talavera, en el arzobispado de Toledo, vacantes por qu…</t>
  </si>
  <si>
    <t>Real, HenriqueFernandez del</t>
  </si>
  <si>
    <t>HenriqueFernandez del Real</t>
  </si>
  <si>
    <t>…poderosa. Por lo demás es mas que probable, tículo 198 del plan , en la capilla de esta universidad. Encargadode este resultado, porque los patriotas hacen cuanto pueden por ella D. HenriqueFernandez del Real, manifestó con sol da doc oprimir al pueblo con contribuciones y vejaciones, al paso que trina , energía y sencillez persuasiva la neces.dad de las buenas, los Realistas se acomodan á toda especie de privaciones para ha&lt;-, costumbres para adquirir provechosam…</t>
  </si>
  <si>
    <t>Real, Por</t>
  </si>
  <si>
    <t>Por Real</t>
  </si>
  <si>
    <t>…Guerra sobre pensiones á las 56 grados y^B minutos de latitud norte, y á los 24 grados y Viudas de los coroneles del ejército. 30 minutos de longitud del meridiano deGreenwich. El capitán Por Real resolución de 14 de Noviembre último, á consulta Ducan fue el que arrojó esta botella con un billete dentro , su de este Consejo supremo de la Guerra, se ha servido el Rby plicando á las personas que la encontraran lo avisasen por los pa nuestro Señor revalid…</t>
  </si>
  <si>
    <t>Rector</t>
  </si>
  <si>
    <t>…istencia de los cursantes, su compostura y orden durante esta na sino cuando no rinden las aduanas lo suficiente para los gastos., acto tierno y religioso, la presencia del zeloso señor Rector y se ñores moderantes de academia, y Li gracia de una exhortación París 14 de Febrero. (primera en su género) recibida de los labios de uno de sus com Bolea de hoy. Cinco por roo consolidados 103 fr. 75 c..Du pañeros, aunque distinguido por su car icter, no p…</t>
  </si>
  <si>
    <t>Reding</t>
  </si>
  <si>
    <t>…regreso de S. AL, a quien tuvo el honor de frente de qoo hombres penetró en un reducto enemigo, cu va ha recibir en el Fluviá el 24 de Marzo de 1814 como Rey Sobe zaña decidió al general Reding á conferirle , en nombre de S. AL, rano, y no como habían prevenido las Cortes; con cuya techa la comandancia del tercio con el grado de teniente coronel.' lo nombró S. AL Teniente General , luego Capitán general inte Desde entonces continuó infatigable en ac…</t>
  </si>
  <si>
    <t>Regadera, José María</t>
  </si>
  <si>
    <t>José María Regadera</t>
  </si>
  <si>
    <t>…la entrega de acciones que se practicaba anteriormente. Los aspirantes se presentarán al y poderes será .perentorio á todos los accionistas, sin la menor vicesecretario capitular D. José María Regadera, con sus fees distinción de clases ni de personas; y por consiguiente pasado de bautismo, títulos del supremo Consejo de Castilla y demas dicho plazo no se admitirá á nadie por ningún acontecimiento grados que obtengan, con una información de su conducta polí…</t>
  </si>
  <si>
    <t>Reig, Josefa</t>
  </si>
  <si>
    <t>Josefa Reig</t>
  </si>
  <si>
    <t>…la. Josefa Rodríguez 1500 rs. por una vez. 4.284.. .. 1000.......................... Madrid. D. Martin de Rábago 49 rs. idem. 2.667.... 1000............................ Tarragona. Doña Josefa Reig 1880 rs. anuales. 4,086.... 500....... Madrid. Manuel Romeo, Lorenza Roure, Vicenta Reinat. Eusebio 5.987.... 500.......................... Idem. López y Francisco Blanco 2 rs. diarios. 740.... 500...................... Idem. María Belenguer 4 rs. idem. 20.62…</t>
  </si>
  <si>
    <t>Reina, Agustín</t>
  </si>
  <si>
    <t>Agustín Reina</t>
  </si>
  <si>
    <t>…acompañadas de los documentos que de teniente coronel de infantería. - acrediten sus servicios y de un testimonio de la purificación de su Batallón de Arica. Capitán de infantería D. Agustín Reina, conducta política observada durante el gobierno revolucionario; grado de idem. (Se continuará.') entendiendo que serán preferidos en la propuesta á la resolución superior, los que se hayan hecho acreedores por sus servicios á los Por cartas de Nueva-Yorck de…</t>
  </si>
  <si>
    <t>Reizet</t>
  </si>
  <si>
    <t>…cántara, gradode tenieftíc córonél de infantería: tenien- hombres á Hostalrich, está mandada po» el teniente general viz tesTF.1 Antonio Divida'y D-'Diego Dorado, grado de capitán conde Reizet. de idem í’súbtenientes D: Vicente Bernál y D. Manuel Alvarez, Figueras. El regimiento 4a.0* áe línea: 3 compañías del 5.° grado de teniente, de idem : sargentos primeros D. Josef María de artillería de á pie, y un destacamento de 25 zapadores. Sueldi».y D. B…</t>
  </si>
  <si>
    <t>Religión, Simón</t>
  </si>
  <si>
    <t>Simón Religión</t>
  </si>
  <si>
    <t>…eto y viñas de D. Casimiro Verda.=Otra de fanega y media, dentro de esta obra es la reforma de las costumbres, la defensa de la del camino de Meco, lindante con Julián de Fuentes, D. Simón Religión contra los incrédulos y hereges, y la instrucción de la Antepara Tuesta , y Ventura Garcia.=Otra de seis fanegas en mas sana moral y perfecta educación. Se vende en la librería de Banuelos , que linda dicho arroyo, tierra del mayorazgo de Cas- Illescas. tel,…</t>
  </si>
  <si>
    <t>Repnin</t>
  </si>
  <si>
    <t>…uque de Luca llegó a! Real palacio de des c¡viles(y militares, el clero y alta nobleza, propusieron el Caserta el dia 12 del corriente, donde fue recibido por el Exce-' edecán del príncipe Repnin, gobernador militar de ¡a pequeña lentísimo Sr. embajador de España y Sr. ministro de Cerdeúa. Rusia , y el consejero de estado actual KojoiikhofF, gobernador Desde aquí pasó S. A. R. á Nápoles, alojándose en el Real político de Koursk, se hiciese una colecta…</t>
  </si>
  <si>
    <t>Represa, Antonio</t>
  </si>
  <si>
    <t>Antonio Represa</t>
  </si>
  <si>
    <t>…Vesubio, navio de guerra de) Rey de las Dos Sicilia*, ha para una canongía de la iglesia catedral de León, por muerte de entrado en el puerto de Genova.. El :comandante ha mandado D. Antonio Represa,- á D. Pedro Fernandez de Córdoba; y para insertar en la gacela de esta capital, up aviso al comercio, mani unx- canojigía de la Sta. iglesia metropolita!» ajde Hurgas, por festando que media.-la mejor armonía,entre, «J reino .de Ñapóles, muerte de D. Josef M…</t>
  </si>
  <si>
    <t>Rey</t>
  </si>
  <si>
    <t>…un dique, cuya repa tóricas, críticas, y nuevas tablas cronológicas desde los tiempos ración es muy urgente, y no podemos conseguirla.” ,,Sentaos, mas antiguos hasta la muerte del Sr. Rey 1). Carlos iji, acudirán anrgos mios, dijo el Rey, y hablemos.” Los frisones explicaron á recoger el tomo r.° y 2." á las librerías de Orea y á la de Pé prontamente el asunto, y se retiraron tan contentos, que uno rez, donde continúa abierta la suscripción. E…</t>
  </si>
  <si>
    <t>Rey, Cosme del</t>
  </si>
  <si>
    <t>Cosme del Rey</t>
  </si>
  <si>
    <t>…eado en el Benito Macías, comandante efectivo de caballería: capitán Don palacio de las Tullerías, en presencia de las médicos y cirujanos Bernabé Vaca, grado de teniente coronel: teniente D. Cosme del Rey y otros facultativos célebres, se le cogió y pulverizó la Vaca: alférez D. Lucas Vega , grado de teniente. (Se continuará.') piedra en un instante y sin grandes dolores: á la segunda sesión, que para completar la cura se verificó cuatro dias después, se Las ú…</t>
  </si>
  <si>
    <t>Rey, Teniente de</t>
  </si>
  <si>
    <t>Teniente de Rey</t>
  </si>
  <si>
    <t>…102, 15.—Tres por 100 y 1, a las Reales cárceles , poniéndosele incomunicada por el alcaide, 45.—Empréstito Real de España de 1823 52. — Acciones del dando parte inmediatamente al Sr. Teniente de Rey , con espe banco 20185. cificación de la persona que lo ha arrestado ó conducido preso, — Ayer 'legó S. M. á las Tullerías. S. M. y A A. RR. pasaron para que por su conducto pueda llegar á mi conocimiento, y á las cuatro menos cuarto á la iglesia de'nuestra S…</t>
  </si>
  <si>
    <t>Reyes, Mariano</t>
  </si>
  <si>
    <t>Mariano Reyes</t>
  </si>
  <si>
    <t>…inicos, En lo interior, podía mas un fraile de 5. Fernando de ponda, D. Manuel Antonio Sánchez, D.-Juan de los Santos, Méjico, Sta. Cruz de Queretaro y Guadalupe de Zacatecas para D. Mariano Reyes, D...Manuel Echeverría, D. Ramón Gómez, aplacar un tumulto, que una compañía de granaderos. En una D. Eusebio Alvarez y D. Dionisio Martínez, grado.de capita palabra, mientras la España mandó religiosos .de Propaganda y nes de ídem:, subtenientes D. Celestino…</t>
  </si>
  <si>
    <t>Ri, Pedro Inguanzo y</t>
  </si>
  <si>
    <t>Pedro Inguanzo y Ri</t>
  </si>
  <si>
    <t>…gentes prohíben ve y inedia de la mañana se ha celebrado la ceremonia de poner á las mugeres la entrada en la Iglesia si no van con la cabeza cu la birreta cardenalicia al Excmo. Sr. D. Pedro Inguanzo y Ri bierta y con velo; por tanto., si alguna de .ellas, olvidada de la bero , que acaba de ser creado cardenal de la santa romana iglesia profunda veneración que se debe á la magostad de Dios , se atre por nuestro Santísimo Padre León xtt. Para la entrega de esta…</t>
  </si>
  <si>
    <t>Rían</t>
  </si>
  <si>
    <t>…ral. su paradero, se suplica al que ios tenga los entregue en dicha casa Milicias disciplinadas de Arequipa. Sargento primero Don de Miqueletorena herqjanos,.ó en Cádiz, en la del Sr. Rían; en Hermenegildo Garaicochea, subteniente graduado-de.milicias. • inteligencia qué están tomadas todas las precauciones necesarias, Artillería. Subteniente de infantería D. Manuel Rodríguez, tanto en la oficina general de renovación de vales Reales, como grad…</t>
  </si>
  <si>
    <t>Ribera, Cipriano</t>
  </si>
  <si>
    <t>Cipriano Ribera</t>
  </si>
  <si>
    <t>…la reflexión! pero limitémonos a una solamente. Bajo teniente coronel de infantería: tenientes D. Tadeo Gamarra, el Gobierno austríaco un solo suicidio era bastante paja entriste D. Cipriano Ribera y D. Francisco Ceballos, grado de capitán cer á nuestra ciudad, se hacia el objeto de todas las conversacio de idem: subtenientes D. Juan Bautista Barreda, D. Alberto nes, y en cierto modo llenaba de melancolía á las almas; pero á Victoriano y D. Josef Domingo Tejerina , grado die t…</t>
  </si>
  <si>
    <t>Ribera, Josef González de</t>
  </si>
  <si>
    <t>Josef González de Ribera</t>
  </si>
  <si>
    <t>…ceptados por el Asia que bajó á sotavento á favorecer el al sión anterior al Real decreto de 7 de Diciembre último. cance de los dispersos: mandó que fuesen á S. Buenaventura para D. Josef González de Ribera, para ídem, que le fue conce Cubrir Santafe; pero el aviso no llegó á tiempo; salieron el 15 de dida en 11 de Octubre de 1814 cuando no había impuesta asig Octubre, y es probable caigan en poder del Asia. nación alguna, exento de pago por esta razón. ,iTruji(…</t>
  </si>
  <si>
    <t>Ribera, Ramón Rodríguez de</t>
  </si>
  <si>
    <t>Ramón Rodríguez de Ribera</t>
  </si>
  <si>
    <t>…ragoza............................... .............. 1 por 100 daño, D. Agustín Tavira Ídem, idem. Murcia................................................ .......... . li á 2 idem. D. Ramón Rodríguez de Ribera para la Flor de Lis: pagó Bilbao................................................................ i á idem. en 16 de Agosto de 1817 3$ rs. al hospital General. Vales comunes Setiembre............................... 15 V 5* valor* D. Joaquin Peralta para usar l…</t>
  </si>
  <si>
    <t>Ribéro, Felipe</t>
  </si>
  <si>
    <t>Felipe Ribéro</t>
  </si>
  <si>
    <t>…es recibos de mayores cantidades Batallón ligero del Centro, Segundo comandante teniente co que las que daban; e! Senado de aquella ciudad ha exped do un ronel mayor de infantería D. Felipe Ribéro, grado de coronel de decreto para cortar este desorden, y para que llegue á noticia de infantería: tenientes D. Manuel Bustios, D. Fermin Ribero y nuestros marinos se pone á continuación traducido literalmente. D. Celestino Perez, grado de capitán de idem. su…</t>
  </si>
  <si>
    <t>Ribero, Fermin</t>
  </si>
  <si>
    <t>Fermin Ribero</t>
  </si>
  <si>
    <t>…ed do un ronel mayor de infantería D. Felipe Ribéro, grado de coronel de decreto para cortar este desorden, y para que llegue á noticia de infantería: tenientes D. Manuel Bustios, D. Fermin Ribero y nuestros marinos se pone á continuación traducido literalmente. D. Celestino Perez, grado de capitán de idem. subtenientes Don „En conformidad de una resolución del Senado y de la junta Diego Gutiérrez y D. Josef María Velasco, grado de teniente de ciudadan…</t>
  </si>
  <si>
    <t>Ribero, Ignacio Bernardo</t>
  </si>
  <si>
    <t>Ignacio Bernardo Ribero</t>
  </si>
  <si>
    <t>…z Herrera y Troyatiíá'r&amp;rá una leonira Inmediata. nó: para la de Gergal á D. Josef Tomas López: para la de AlEl domingo.último salieron del Havre en un barco de vapor burquerque á D. Ignacio Bernardo Ribero: para la del Viso del cFélefa'hte de Afriía; un topo, Un águila imperial y una colec Marques á D. Agustin de Medina: para la de Trigueros á Don ción Je plantas,,vivas. El elefante era de Mehemet-Alí, bajá de Isidro Benito Aguado: para la de las Peñas de S. Pe…</t>
  </si>
  <si>
    <t>Ribero, Josef</t>
  </si>
  <si>
    <t>Josef Ribero</t>
  </si>
  <si>
    <t>…os. (Idem.') ir q No sabiéndose del paradero de Doña Teresa Albaez y de sus Resolución de S. M. sobre las propuestas para individuos.de : Lijos, que. quedaron por fallecimiento de D. Josef Ribero , quea! ayuntamiento en, los pueblos de encomienda que disfruta su au murió en la plaza de Elbas, en Portugal, el año:de ,1803 , y te gusta familia. (Núm. zg¡) &gt; 1 niendo que heredar la parte de caudal que les ha pertenecido por Real orden para que á los alab…</t>
  </si>
  <si>
    <t>Ribero, Juan</t>
  </si>
  <si>
    <t>Juan Ribero</t>
  </si>
  <si>
    <t>…rderos creados por el gobier .el fallecimientp.de su abuela materna, se presentarán en. la ciudad no revolucionario, se les atienda en clase que á los demas in— de Málaga á su tio D. Juan Ribero, por quien se les facilitará el ■ definidos del ejército. (Idem.') que perciban su herencia, que se halla en depósito hasta que se Otra sobre reconocimiento del resguardo en las casas de los personen dichos interesados. comerciantes. (Idem.) Institutionum ele…</t>
  </si>
  <si>
    <t>Ribero, Juan Gvimez del</t>
  </si>
  <si>
    <t>Juan Gvimez del Ribero</t>
  </si>
  <si>
    <t>….................... 280 vecinos útiles. Los pretendientes dirijirán sus solicitudes al Cádiz............................................................. 00ipor 200 daño, regidor general D. Juan Gvimez del Ribero, por Cartes á San Sevilla............................................................ | á 1 ídem. Felices; en la inteligencia de que deberán hacerlo antes del dia i£ Valencia........................................................ i idem. de Mayo, en cuya épo…</t>
  </si>
  <si>
    <t>Riberp, Felipe</t>
  </si>
  <si>
    <t>Felipe Riberp</t>
  </si>
  <si>
    <t>…a ella mas que un clérigo en iüé8, que ha- dante D. Valdómero Espartero, coronel efectivo de infantería: , fia de capellán dé la guarnición da la capital. De todos ios cie segundo comandante D. Felipe Riberp, teniente coronel mayor rnas pueblos eran párrocos los frailes de S. Francisco;, y como á de ídem: capitán graduado de teniente coronel D. Josef Borban, ellos se debiese la pacificaciou de toda aquella provincia, no ■ comándente supernumerario de ídem: capita…</t>
  </si>
  <si>
    <t>Ribí, Miguel</t>
  </si>
  <si>
    <t>Miguel Ribí</t>
  </si>
  <si>
    <t>…ue presenta Nepomuceno Vargas, grado de teniente de idem: sargentos pri esta obra, haremos observar á nuestros lectores que ese terreno, meros D. Josef Sevillano, 13. Josef Casas, D. Miguel Ribí y que las aguas estancadas han convertido casi en un desierto, es D. Fernando Valero, grado de subteniente de idem. un pais sumamente clásico, comprendiendo una gran parte de Primer batallón del regimiento de Cantabria. Comandante Don aquel antiguo Lacio, tan…</t>
  </si>
  <si>
    <t>Ricafort</t>
  </si>
  <si>
    <t>…a en la Red de S. Luis, y se dividirá en varias sesioestado de salud y tranquilidad, espetando la llegada del nuevo nes, si las circunstancias de los negocios lo exigiesen.Capitán general Ricafort, anunciada por la fragata Paz. Queda Los accionistas que tuvieren 15 ó mas acciones propias deban en aquel puerto, entre otras naves, la Sabina, disponiendo berán hacerlo constar en la secretaría del citado Banco, al cargosu regreso para la Península, y una c…</t>
  </si>
  <si>
    <t>…ra que comparezca América. Recordarán nuestros lectores que en aquellos días del á usar de la comunicación de autos en la escribanía dé Cámara próximo embarque de su gobernador el Sr. Ricafort, hicieron de Melendez, que se sigtien en grado de-apelación sobre asignacorrer que no seria recibido de aquellos habitantes, segun las úl cíon de alimentos á su muger Doña Josefa Tentor, pues de lo timas noticias. Se hizo Tan creíble para algunos , que se ret…</t>
  </si>
  <si>
    <t>Richard</t>
  </si>
  <si>
    <t>…ha fijado para el 17de Octubre, cuen cieron los preparativos para atacar una altura que era la llave ta en el dia lió alumnos matriculados. de la posición. Se destinó para esto al general Richard con parte Uno de nuestros periódicos hace con motivo de este colegio de sti brigada, compuesta de destacamentos del regimiento 44.0 dé las reflexiones siguientes, ánunciando la llegada á Paris del obis S. M, y del 26 y 49 de infantería, (cipaya). Todo se hizo…</t>
  </si>
  <si>
    <t>Richard, W.</t>
  </si>
  <si>
    <t>W. Richard</t>
  </si>
  <si>
    <t>…r la tarde el Rey y el Delfín estuvieron condecorados en hasta una milla de Mahatcc. la comida de la corte con las órdenes de Prusia, y el conde dé El 27 se destinó la brigada del coronel W. Richard para Ruppin con el cordon azul. atacar una fuerte posición en Mahatec, en donde los birmanes sé Parts j de Octubre. habían atrincherado sobre la orilla opuesta del rio; pero las tro El domingo 9 del corriente volverán á las Tullerías el Rey pas inglesas lo va…</t>
  </si>
  <si>
    <t>Richards</t>
  </si>
  <si>
    <t>…pas de la nio , refieren lo que sigue acerca de los últimos acontecimientos compañía han salido siempre victoriosas, el cuerpo que estaba del Peloponeso. en Asam á las órdenes del coronel Richards ha ocupado por ca Después de la toma de Navarino Ibrahim-bajá se ha intro pitulación á Rungpore, capital de este país. Se ha permitido á ducido en la Arcadia, llevando á sangre y fuego todo cuanto los birmanes retirarse á sus provincias. Este acontecimiento h…</t>
  </si>
  <si>
    <t>Riche, Desbassaynt de</t>
  </si>
  <si>
    <t>Desbassaynt de Riche</t>
  </si>
  <si>
    <t>…le exigía qtie le comunicase noticias de su per Extracto de una carta de Mr. Eclangtr, botánico del Rey im sona desde cualquiera parte donde estuviese. Pondichery, que acompañé al vizconde Desbassaynt de Riche,,Por lo que hace á mí, como d scipulo de Hipócrates, me tnont en suviage por tierra alas Indias, escrita con fecha %8 dió entrada en varios serrallos. Ojos lindos/nariz aguilena, bo de Mayor, en Tauris................................................ ca hermos…</t>
  </si>
  <si>
    <t>Rico, Jacinto Rodríguez</t>
  </si>
  <si>
    <t>Jacinto Rodríguez Rico</t>
  </si>
  <si>
    <t>…r pronta para el mando como para el martirio promoción de D. Antonio Martínez Oliva al deanato de la de Si el triste aniversario del 21 de Enero recuerda á los pueblos Coria, y de D. Jacinto Rodríguez Rico ai de la referida iglesia la historia gloriosa y fúnebre de la dinastía que los gobierna, ad- de Zamora, á D. Alonso Gines Rodríguez y D. Andrés Alvarez. iniren también y bendigan aquella dignidad invencible de sus Asimismo se ha servido S. M. nombrar para la…</t>
  </si>
  <si>
    <t>Ridaura, Antonia</t>
  </si>
  <si>
    <t>Antonia Ridaura</t>
  </si>
  <si>
    <t>…tonia Villar y María Antonia de las inmediaciones de la calle de S. Agustín, visa Riego i vista la Ginés 4 rs. idem. causa han sido absueltos todos , mandando se les ponga en abso Doña Antonia Ridaura 2 rs. idem. luta libertad, y sirviéndoles de castigo la prisión que han sufri Josefa Mas 4 rs. ídem. do; y apercibiéndoles en razón á su falta de moderación en las Doña María de los Dolores Castillo 2500 rs. anuales. canciones; pero sin que dicho apercibimien…</t>
  </si>
  <si>
    <t>Rideros, Josef</t>
  </si>
  <si>
    <t>Josef Rideros</t>
  </si>
  <si>
    <t>…manutención. pez y D. Juan Medina, grado de teniente de idem: sargentos Entre las retlexiones que producirá en el ánimo de los verda primeros D. Pedro Perez, D. Bibiano Tarancona, D. Josef Rideros: realistas la lectura de este artículo, hay dos principales que vas y D. Juan Andrea, grado de alférez de idem. ciertamente les sorprenderán tanto como á nosotros mismos, y Escuadrones Dragones del Perú. Comandante D. Juan An son, que si no se hiciese la sepa…</t>
  </si>
  <si>
    <t>Riega, Irene Hue y</t>
  </si>
  <si>
    <t>Irene Hue y Riega</t>
  </si>
  <si>
    <t>…hijos del difunto D. Salvador Escandon tabla cronológica de noticias curiosas, sucesos memorables y 23 rs. anuales. épocas célebres desde el principio del mundo hasta 1824: varios Doña Irene Hue y Riega 8250 rs. Ídem. discursos sobre población, agricultura &amp;c.: plan estadístico de Doña Ana Tcrrens y Alonso, Doña Antonia Fustcgueras y Europa: resúmen del último censo español, aritmética política, Doña Juliana Quílez 2gao rs. ídem. con otras noticias. Se vende…</t>
  </si>
  <si>
    <t>Riera, Sebastian</t>
  </si>
  <si>
    <t>Sebastian Riera</t>
  </si>
  <si>
    <t>…lo, están menos expuestas á oxidarse, y por Real del Perú.. consecuencia durarán mas tiempo. De bronce es la hermosa madalla que ha mandado hacer Plana mayor del ejército. Capitán D. Sebastian Riera, grado Mr. Panckoucke para el diccionario de ciencias médicas. Él di de teniente coronel de milicias. bujo de un lado representa un sacrificio á Esculapio, y el del otro Estado mayor general. Teniente coronel mayor, segundo ayu es una corona compuesta de plan…</t>
  </si>
  <si>
    <t>Rincón, Elíseo</t>
  </si>
  <si>
    <t>Elíseo Rincón</t>
  </si>
  <si>
    <t>…l 28 de Mayo, y se aprobó la sen dor de esta villa, se emplaza por i.a, 2.a y a.* vez á Lorenzo tencia el 7 de Junio. Reboredo, natural de esta corte, casado con Francisca Diaz de D. Elíseo Rincón, presbítero, de Aracena, acusado de haber la Hoz, para que dentro del término de 30 dias, contados desde cantado canciones constitucionales, se absolvió el 14 de Junio hoy, se presente á su juzgado por sí, ó por medio de procura con derecho á repetir daños y…</t>
  </si>
  <si>
    <t>Ring</t>
  </si>
  <si>
    <t>…tuperan la conducta del clero católico de por los-sarcasmos de algunos individuosde ia Cámara , especial -Irlanda; pero harían muy bien si se propusiesen imitarla. Estos mente del lord Ring:, hace ver que no será mas justo juzgar-ai -RR. personáges no ¡se contentan con las leyes actuales, quisie -clero por.algunas expresiones duras y poco circunspectas qtfc ran. que la Cámara volviese atrás sus pasos é impusiese otra vez .inadvertidamente han de…</t>
  </si>
  <si>
    <t>Riño</t>
  </si>
  <si>
    <t>…e el horro El 25 del corriente se cubrió á presencia de SS. MM. como roso muera de los revolucionarlos. Entonces sin sobresaltarse, sin rande de España de primera clase el Excino. Sr. Riño. P. M. dejarse intimidar por el riesgo, y animados solo por el zelo sanf r. Gabriel Miró, general del Real y Militar Orden de la Mer to de la caridad, entran los padres mercenarios en movimiento,ced, siendo su padrino el Excmo. Sr. duque de Hijar, á cuyo aseg…</t>
  </si>
  <si>
    <t>Rio, Bernardo del</t>
  </si>
  <si>
    <t>Bernardo del Rio</t>
  </si>
  <si>
    <t>…ue ha formado el do Andrés Bretón : para una canor.gía de la iglesia catedral de carácter de los franceses y faventinos desde la ocupación de esta Ciudad-Rodrigo, por promoción de D. Bernardo del Rio al arplaza. cedianato de Caiatayud, á D. Antonio Villoría: para otra de la A este fin la autoridad francesa dispuso en el glacis de la ciu- propia iglesia, por la de D. Juan Antonio Prieto Sollozo á la dadela de esta plaza un altar magnífico, y en frente de é…</t>
  </si>
  <si>
    <t>Rio, Nicolás del</t>
  </si>
  <si>
    <t>Nicolás del Rio</t>
  </si>
  <si>
    <t>…ger con un cu de guerra de ésta provincia, calle de! Príncipe, núni. 7, chillo de uso prohibido: fue puesto en libertad, sobreseyéndose . Quien supiese la existencia ó paradero de D. Nicolás del Rio, cu el procedimiento por no probarse él delito. subteniente-de zapadores, adicto »\ estado mayor del ejército Pedro Josef Piloto,de edad de 19 años, natural de Guaya Real de operaciones del nuevo reino de Granada, adonde pasó quil , de estado soltero, y ejerc…</t>
  </si>
  <si>
    <t>Ríos</t>
  </si>
  <si>
    <t>…en la parte nes del banco 2175. Empréstito Real de E-paf;a 50-J opuesta' á este astro una ancha cola de casi un grado de longitud. — El Rey ha recibido en audiencia particular a! caballero Ríos, De la constelación de la Ballena, donde se encuentra, pasará á gentilhombre de Cámara de S. .VI. Católica, y Enviado extraor la de Sagitario. A mediados de este mes habrá adquirido ya su dinario y Ministro plenipotenciario cerca de S. M. Británica. mayor gra…</t>
  </si>
  <si>
    <t>Ríos, Ignacio</t>
  </si>
  <si>
    <t>Ignacio Ríos</t>
  </si>
  <si>
    <t>…........ 00 María Pedulles y Monto 5S) ts. ídem. Génova.............................. ............................ 00 Manuel Oliver 29 rs. por una vez. Doña Juana Hilera y su hijo D. Ignacio Ríos 4 rs. diarios, Cádiz.,.............................................. ............... i por roo daño. Sevilla............................... ............................... fá 1. Ginesa Pernias y Josefa Landa 2 rs. ídem. Valencia...............................…</t>
  </si>
  <si>
    <t>Ripa, Manuel</t>
  </si>
  <si>
    <t>Manuel Ripa</t>
  </si>
  <si>
    <t>…imaginación en medio de las honestas diversiones de tancia por el correo al administrador de la expresada inclusa tan fausto dia, y en algunos pueblos ha sido leido y releído con D. Manuel Ripa pava el 1 e. del próximo mes de Julio, y el admiración y comento. En sus terminantes palabras han visto mismo les enterará mas pormenor, yen particular de las óblígaque el trono de su Rey se conservará con la plenitud de dere ciones que se hayan de pe-ner á c…</t>
  </si>
  <si>
    <t>Rirán</t>
  </si>
  <si>
    <t>…cho de Behering, donde hallará un navio dispuesto para traspor do todavía arreglar sino con el objeto de la defensa común, se tar la expedición á las Indias. El destacamento , del doctor Rirán sencillosVexactos y dictados por la mas severa imparciali chardson se separará del capitán Francklyn. en la embocadura dad. La correspondencia para comunicarlos será frecuente, no in del rio Mackenzie, y explorará el país: hasta el de la Mina de terrumpida ;…</t>
  </si>
  <si>
    <t>Risue, Cárlos</t>
  </si>
  <si>
    <t>Cárlos Risue</t>
  </si>
  <si>
    <t>…e no lo —.Del vómito accidental en el Caballo y otros animales herbívo «esteti, tengan iguales garantías, no se aumentará el expresado ros y de la rumia, traducida del francés por D. Cárlos Risue «dividendo huta que la liquidación total esté concluida y haya ño , profesor de veterinaria. Se halla de venta en la librería de «comprendido á todos los partícipes en ella, reservándose S. M. Perez: un cuaderno en 4.1®, precio 6 rs. «dictar entonces las prov…</t>
  </si>
  <si>
    <t>Rita</t>
  </si>
  <si>
    <t>…r. Josef Vidal, religioso dominico. Es una disertación bildo de racioneros de aquella Santa Iglesia. dogmática, en que se explica radicalmente la naturaleza del es Doña Ana María, Doña Rita, Doña Rosa y Doña Josefa tado religioso, y se hace ver lo fundado que está en Jas divinas María Anguiano, como nietas de D. Josef Anguiano, en cabe escrituras y en la tradición de los santos Padres y Doctores do za de Luis de Zabalza. todos los siglos, que lo…</t>
  </si>
  <si>
    <t>Riva, Ramón</t>
  </si>
  <si>
    <t>Ramón Riva</t>
  </si>
  <si>
    <t>…el cual ha dirigido el buque á Santiago de Cu por el de D. Ramón Iglesias, á D.'ManueÉSoler: para otra por ba, v lo ha entregado á las autoridades-españolas el de D. Juan Tochs, V D. Ramón Riva: para otra por el de __ Un* multitud de agentes pretenden interponerse entre el Go D- Vicente Castanyer, á D. Benito Pigem; y para otra vacante bierno y los antiguos etnigrados, para negociar con los bienes por el de D. Domingo Duran, á D. Josef Teijei^ar: pa…</t>
  </si>
  <si>
    <t>Rivet, Francisco</t>
  </si>
  <si>
    <t>Francisco Rivet</t>
  </si>
  <si>
    <t>…adrid ,bajo la dirección de ua minero que estuvo IbínTlbrtn'.... ......:.r... ’D.Martin Mayoll. «BrcÚPeró, y dicen! qué da muchas esperanzas deriqueza. . ¡ . Pdñiftinta.......... 'D. Francisco Rivet. -c-i---,,-Las de.Consjaotiña ,y Cazada se trabajan por- otra jsqmpa? ■Santiago............V...' D. Manuel de la Riva Moreno. 4n»¡de ioglesesi su director, que estay o en:Reaiun de minas , en SrJll-a....................... ;D. Francisco Fuertes. -Man*ya.-Espa…</t>
  </si>
  <si>
    <t>Rmo, Al</t>
  </si>
  <si>
    <t>Al Rmo</t>
  </si>
  <si>
    <t>…de sal, aplicado á lasde los que se empleen en su construcción. carreteras generales por Real orden de 14 de Febrero del año próximo pasado, la cual fue circulada por la Dirección general Al Rmo. Obispo de Jaén se ha comunicado con fecha 3 del deCorteos á todos los intendentes del reino; ha tenido á bien re corriente por el Ministerio de Estado la Real orden que sigue: solver S. M. que por el Ministerio del cargo de V, E. s¿ den las He dado cuenta al…</t>
  </si>
  <si>
    <t>Ro, Josef Agustín</t>
  </si>
  <si>
    <t>Josef Agustín Ro</t>
  </si>
  <si>
    <t>…s ig de Febrero. -Francisco Siquero: para la de Cogoliudo á D. Antonio Uriszar Se lee en los papeles alemanes que el famoso Odiseo ha deja y Aidaca: para la de Casares y Manilva á D. Josef Agustín Ro do á sus compañeros de armas para retirarse á una caverna en mero del Mármol: para la de Garrobillas á D. Josef Casillas y la falda oriental del Monte-Parnaso. Con el auxilio de una fuen Castilla: para la de Iznajar á D. Agustin Josef Méndez : para ia te de a…</t>
  </si>
  <si>
    <t>Robleda, Josef Mariano</t>
  </si>
  <si>
    <t>Josef Mariano Robleda</t>
  </si>
  <si>
    <t>…catedral de León, por muerte de Don que dice asi: Melchor Sanz Botija y D. Antonio Brezmes, á D. Félix Alon ,,En esta se disfruta de una tranquilidad inesperada , aunque so Luis y D. Josef Mariano Robleda. el gobierno escasea de numerario, pues apenas puede pagar un Asimismo se ha servido S.M. elegir para la Iglesia y Obis pequeño ejército que tiene. pado de Tuy, vacante por muerte de D. Juan García Benito, á ,,Las compañías inglesas se están empeñando en trab…</t>
  </si>
  <si>
    <t>Robledo, Francisco</t>
  </si>
  <si>
    <t>Francisco Robledo</t>
  </si>
  <si>
    <t>…ya lugar, y les parará todo perjuicio, morigerada, y subte todo mas religiosa.” _Se cita y emplaza á los acreedores á la testamentaría de Doña Rita Aivarez, viuda que fue del S'r. D. Francisco Robledo, del En la ciudad de Valencia se hallaba también una cuadrilla Consejo de S. M. en el de Indias, para qite en el término de 30 de muchachos .en el: pasado verano, que tenian un reglamento dias acudan á usar de su derecho en el juzgado del Sr. Galindo, muy par…</t>
  </si>
  <si>
    <t>Rocabruna, Gaspar</t>
  </si>
  <si>
    <t>Gaspar Rocabruna</t>
  </si>
  <si>
    <t>…imestres de los fondos del establecimiento, en cu En atención al mérito y distinguidos servicios del marisca! yo edificio goza ademas de habitación cómoda. Los aspirantes de campo D. Gaspar Rocabruna, se ha servido S. M. conferirte deben ser presbíteros seculares, bien opinados en su conducta por Real decreto de 4 del corriente mes el gobierno militar y moral y política, con licencias de celebrar y confesar personas político de la plaza de Gerona. de ambo…</t>
  </si>
  <si>
    <t>Roche</t>
  </si>
  <si>
    <t>…stancias las Roche el 12 de Marzo ,Je iSs¿. mas favorables para ellos; porque ¡cómo seria posible aumentac la popularidad del, Gobierno! Por otra.parte es seguro que no hay - ,,El general Roche debe ante todas cosas penetrarse muy bien probabilidad alguna de que esta popularidad pueda, disminuirse, de que la sociedad griega de Paris que lo ha enviado no pertene -al paso que es muy posible que las circunstancias, que h'ah hecho ce á ningún partido; p…</t>
  </si>
  <si>
    <t>…muros de nacional , ha suspendido esta resolución / efecto del primer mo Ja antigua Btzancio, 'regados con la -sangre de tanras víctimas de mento de su entusiasmo. Sin -embargo el general Roche está en la fe cristiana. La conquista : del gran Constantino, sobre los cargado de manifestar á estos ilustres defensores de la Grecia idólatras, es hoy presa -de los hijos de Mahoma, cuya cimi el honor que tendria la sociedad en proporcionar á sus hijos to t…</t>
  </si>
  <si>
    <t>…yaunque-so ofrecerán al público antes de mucho, tenemoc Gastos de-personas. En el sueldo de un afio, la satisfacción de presentar en el ínterin una noticia sucinta. incluso el del general Roche, de 34 oficiales, sar El mayor Glapperton y el capitán Denham llega ton , durante gentos, Cabos y obreros, á saber: dos oficiales de «I curso de su último viage al Africa, á un país donde residie Estado mayor; 24 oficiales , sargentos ó artilleros; ron por es…</t>
  </si>
  <si>
    <t>…el artículo. séptirtio’délaRealcédíiia de 25 de Diciembre _Ha causado mucha alegría en lo general la protestación del de 1823, cu que se comunicó ú esos mis dominios hallarme res general Roche y de Mr. T. Washington, comisionados de las tablecido en los legítimos derechos de mi soberanía , y abolido el sociedades filhelénicas francesa y americana. N¿&gt; se sabe cómo sistema constitucional, me1 digné confirmar las gracias y empleos unos simples partic…</t>
  </si>
  <si>
    <t>. Do* metes ftá qué el general Roche llamó la atención y elo Obispo de Jnliopolts. Sirve dé vicario general al prelado de Quegio» «le todos nuestros periódicos liberales, y aun de algunos de. bec en, un inmenso territorio que se extiende desde el oeste délos lp*.nüotslerial&lt;$, perdonándole estos…</t>
  </si>
  <si>
    <t>…ANGERAS^ Francfort 19 de Octubre. CRECIA. S. A. I. el gran duque Constantino, acompañado de la Prin Tina 13 de Agosto. cesa de Lowiez, su esposa, partió ayer para Dresde, donde El general Roche ha organizado un cuerpo de 20 hombres S. A. I. se detendrá unos días , y volverá desde allí á Varsovia. de tropa reglada, destinados únicamente á la defensa de Nápoles _ Escriben de Berlín que S. A. R. la Princesa Guillen-ña de de Romanía en caso de apuro. Pr…</t>
  </si>
  <si>
    <t>…go que en Bajns coinciden con las nuestras mas que las de la Santa Sede, otro tiempo estuvo al servicio de Rusia. le deseamos buen éxi to. Mas no pensamos-debe acusarse de in „ El general Roche está de incógnito ;en Milo Teducido al tolerante al clero católico cuando se opone_á los esfuerzos diri papel de observador: en esto se ve que no se halla muy conten gidos á disminuir su influjo. El clero .católico hace en. esto lo to. Ha sorprendido á varios…</t>
  </si>
  <si>
    <t>…lue ra al Gobierno como un obstáculo para semejantes operaciones, go trabaja hasta la tardecen su gabinete. al paso que en Inglaterra'se, le toqsidera como defensor de los in __El general Roche, que habia ido á la Grecia por cuenta de la tereses generales (£fgi7e)j comisión filhelénica , ha llegado á Paris. —Se dice que se reunirá en los primeros días de Noviembre la _E1 Diario di los Debates publica un artículo mas serio de lo asociación católica d…</t>
  </si>
  <si>
    <t>…15. Loque ha vierno será grande. podido dar lugar á esta infundada noticia es, que los periódicos __El Papa ha nombrado) al P. Ventura, teatino, para la cáte h*n"anunciado que; el general Roche :vcnia-con Mr. Vidaly; pe dra de derecho público eclesiástico, fundada en el gran gimnasio de ' ro lo cierto es que este sugeto entró en^elflazareto de Marsella Roma, y ha dispensado al nuevo profesor de la formalidad de habrá cosa de un mes, yes el mismo que…</t>
  </si>
  <si>
    <t>Roden</t>
  </si>
  <si>
    <t>…ipación como pues su descontento proviene únicamente de algunas disposicio único medio de calmar este estado de cosas tan alarmante. nes tomadas por el nuevo gobernador.. ■ _ , El conde Roden quiere que se disuelva la asociación, porque Este suceso se ha verificado en Barrackpore , á 14 millas de ba- establecido imperium irt imperio. Calcuta. Los condes de Grosvenor y de Darnley hablan sucesivamen — El dia 8 no hubo sesión en la Cámara de los Comu…</t>
  </si>
  <si>
    <t>Rodil</t>
  </si>
  <si>
    <t>…e del estado que ac ta si Rowenft había presentado.sus credenciales a las autori tualmente . tiene el-comercio y.la fabricación de lanas, y que dades españolas, aunque dice que el general Rodil dió varias ór riendo proveer á lo que. exige como justo y mas urgente: en vista denes por ntedio del cónsul á los buques ingleses fondeados en el de Ujfpeticiones para quecese la desproporción que existe entre .Callao, entre ellas la de prohibir toda comdnica…</t>
  </si>
  <si>
    <t>…“é! Austria, la Pru„sía, la Rusia y la Francia‘hah adóptado ilnáníihemente ía re- NOTICIAS DEL "PEUP. «solución de no reconocerla independencia de.1 las repúblicas de Proclama del general Rodil á los limeños. «Méjico y Colombia. Habitantes de Lima: inseparable del lenguage de la verdad «Atacad pues toda la política continental, ó dejad de atacar , que distingue el Gobierno legítimo del Perú, voy á hablaros con «incesantemente la adoptada por vdéstro…</t>
  </si>
  <si>
    <t>…ge iv, como Rey de Hannó- ciembre por cualquiera conducto que vengan. Es rarísimo que no ver, ci un Principe tolerante, porque no está sometido al influ se haga mención alguna dej general Rodil,que mandaba en Lima jo dé los-ministros ingleses, al mismo tiempo que como Rey de ó en el Callao. Si hubiera mediado alguna traición, mas bien debía Irlanda es intolerante y perseguidor, porque permite á sus mi esperarse de un ejército que ya la ha experiment…</t>
  </si>
  <si>
    <t>…ron pasar algunos de ellos por las puerta de S. Antonio, en la cual se hallaba el cuerpo municipal armas. con su dignísimo Sr. presidente, y ha pasado al Real palacio Añade que el general Rodil, que manda en el Callao, habién luego de haber entrado SS. AA., que escoltados por una fuerte dole hecho saber la capitulación de Ayacucho, respondió con partida de lanceros franceses, y acompañados del Excmo. Sr. viz denuedo que, aunque fuese cierta, nunca s…</t>
  </si>
  <si>
    <t>…uda producirá mas infinitamente fortaleza; pero no se le permitió pasar de los cgatinelas avanza que las cuotas subrogadas, pues solo las capitales de aquellas dos españoles, y el general Rodil, comandanrlf del Callao , se provincias podrán rendirlas en los derechos de puertas por los negó á oir toda propuesta de rendición. El comisario del gobier aguardientes, y el estanco podria constituirse de modo que no no y del ejército español, que habia capi…</t>
  </si>
  <si>
    <t>…rencia, y Rodil le contestó negándose noticias llegadas por la vía de Chile posteriores á la batalta de á toda mediación, y aun manifestó dudar de lo sucedido en Aya- Ayacucho. El general Rodil no quiere entregar el Callao á los cucho; añadiendo que no admitiría ninguna comunicación con colombianos, lo que ha irritado de tal suerte á Bolivar que ha Jos enemigos de su Rey, aun cuando viniesen de parlamento. declarado no dará cuartel ni á Rodil ni á l…</t>
  </si>
  <si>
    <t>…ó quitar se observa que la provincia marítima menos poblada lo est á mas la vida , extendiendo la voz de que este había declarado que era que la iutccua de mas población. plan del general Rodil, de acuerdo con ios peruanos que se ha-</t>
  </si>
  <si>
    <t>…dirigido desde Hidra mediados de junio, en donde se leen documentos de atgun ínte á Esliórna, donde ha echado en tierra á un Enviado, que dicen res: el primero es una proclama del general Rodil, dada en 17 tiene la comisión de negociar con el Diván un acta de libre na de Mayo, anunciando las medidas vigorosas que adoptará cuan vegación por el mar Negro para las naves de los Estados-Unidos. do las armas españolas lleguen á triunfar cu el Perú. El seg…</t>
  </si>
  <si>
    <t>…ntó el Te-Dfum en la capilla. Nosor.-osS°7 También hablan los periódicos anglo-americancs con el ma hemos visto á esta moza, que tiene un carácter sencillo: ademas, yor elogio del general Rodil, gobernador del Callao: se defendía su enfermedad era notoria, y su curación es incontestable. c-Có vigorosamente, y se miraba como muy remota la toma de aquella mo la explicarán los médicos! no se sabe. Ellos miraban la en fortaleza. fermedad como incurable…</t>
  </si>
  <si>
    <t>…mo oficial nos ha dado las nistro de Hacienda exigirá de la Contaduría general deVialot.es que para el día 25 de cada mes le pase un estado , en que, con siguientes noticias. " El general Rodil se sostenía firme en el CaLao. Cna fra áistincion de rentas y de provincias, se expresen las cantidades gata y una goleta enviadas por Freiré han reforzado «1 bloqueo d* recaudadas en el anterior, las. invertidas.en el pago de las curfias y obligaciones natur…</t>
  </si>
  <si>
    <t>…éranos extrangeros 1 ¡Esperemos que la solicitud ilustrada del guerra contra este imperio, 4 io menos 4 las claras. Gobierno, á que deben muchas mejoras nuestra industria y ma El general Rodil se sostenía en las forr.1lez.1s del Callao con nufacturas , proporcione salidas útiles a estos numerosos ganados, la misma bizarría que al principio del bloqueo , y había asegu ndo repetidas vece, 4 Bolívar, que ínterin tuviese víveres para que no quiere admi…</t>
  </si>
  <si>
    <t>…raordinariamente breve de 83 días'., se han recibido poticías del Viena no de Noviembre. Callao hasta el 4 de Agosto. . t S. M. el Emperador honró ayer con su presencia, por la El general Rodil continuaba ocupando el castillo, y hábia primera vez, después de su vuelta de Presburgo, el-teatro d,d apariencias de que permanecería en su poder todavía por mucho palacio imperial. Es imponderable el entusiasmo con que fue re tiempo. Las fragatas de guerra…</t>
  </si>
  <si>
    <t>…enester que ;pasen muchos tuvo en vista dóóstaique entrar «ilunñ-cóntrataícon un extranaños antes que ios escudos vuelvan á parecer en la balsa para gero, que habia pactado con el general Rodil proveerlo para los comprar fondos públicos. ■ meses indicados. ; - De lo dicho deducimos pues, que las.causas queuban. ocasio Los guayaquileños.no atribuyfin ¿este medio la provisión, nado la baja que hemos, señalado .son: 1 9 las rentascÜuctuantc» aino á los…</t>
  </si>
  <si>
    <t>…reto prohibiendo á los helenos emigrar á nin 83 dias hizo su vi.«te á esta, desde Chorrillos (Luna), sabernos que guna parte desde la edad de ió á 60 años: las mujeres, los ni- ei general Rodil había convidado ¡i los oficiales de las fragatas íios y los ancianos podrán hacerlo con consentimiento de las au de guerra inglesas Tártara v Tritón, los cuales, pasando con sus toridades locales. Por una ky promulgada en 1822 son declara botes y lanchas por…</t>
  </si>
  <si>
    <t>…cio está abatidísimo. el injusto arresto que ha sufrido; publicándose asi en la gaceta Uno de los oficiales ingleses que asistieron al convite que les para su satisfacción. dió el Sr. Rodil escribe á un amigo suyo lo siguiente: „He visto _ El Rey nuestro Señor se ha servido mandar se publique en las propuestas repetidas que se le han hecho á este General por Gaceta el siguiente aviso del Comisario general de Cruzada. parte de los patriotas? algu…</t>
  </si>
  <si>
    <t>Rodil'</t>
  </si>
  <si>
    <t>…ino de comprar cantidades con sión en el Perú, de suerte que cuatro provincias querían gober siderables al contado, y al fin de mes. Unos y otros fueron ma narse por sí mismas. El general Rodil' se sostenía-en el Callao: ravillosamente auxiliados por los .agentes de cambio, á quienes 20 hombrea de Bolívar lo estaban observando por la parte de no podrá vituperarse sin hacerles .injusticia. Motivos poderosos tierra. debieron determinarlos á ello sin du…</t>
  </si>
  <si>
    <t>Rodrí, Gregorio</t>
  </si>
  <si>
    <t>Gregorio Rodrí</t>
  </si>
  <si>
    <t>…o mas rinamente la plaza de consejero togado: la de ministro de la cia decisivo de los progresos de las luces, pues jamas pueblo alguno se de militar, vacante por fallecimiento de D. Gregorio Rodrí llevó á tal término la crueldad y la ciencia de ia injusticia! guez, al mariscal de campo D. Antonio Benavides, fiscal militar —Después de lo que vimos en la revolución francesa, después de del propio Consejo; esta resulta al brigadier de infantería Don lo qu…</t>
  </si>
  <si>
    <t>Rodrí, Justo</t>
  </si>
  <si>
    <t>Justo Rodrí</t>
  </si>
  <si>
    <t>…de estos sus Facón: para la de Cartaya á D. Juan Manuel Doñamayor: para dos beneméritos vasallos, sino que se ha dignado mandar que se la de las Nuevas Poblaciones de Andalucía á D. Justo Rodrí les den las gracias en su Real nombre, y que se hagan públicos guez Hurtado de Bruna: para la de Cañete la Real á D. Jostf por medio de la gaceta para su satisfacción y -estímulo de todos. María Adame: para la de Espejo á D. Miguel María de Luque: para la de…</t>
  </si>
  <si>
    <t>Rodri-, Manuel</t>
  </si>
  <si>
    <t>Manuel Rodri-</t>
  </si>
  <si>
    <t>…eado mas de 30 Artillería. Subteniente D. Pedro Loa isa, grado de teniente años, habiéndose dignado el Rey nuestro Señor y SS. A A. óir de idem: subteniente graduado de infantería D. Manuel Rodri- benignamente la explicación que hizo de aquellos mares y costas; gue¿, subteniente efectivo de idem. y el segundo piloto D. Juan Noirat manifestó igualmente el pla Estado mayor general. Segundo ayudante comandante Don no del puerto de Talcahuano en que se ocu…</t>
  </si>
  <si>
    <t>Rodrigo</t>
  </si>
  <si>
    <t>…es esté asignada. boa , D. Jósef Carrillo de Albornoz y Hernando de Alarcon. i.° Acompañarán á dicha papeleta la certificación ó certifi 11. Juan de Torquemada , Hernando de Soto, D. Rodrigo caciones que se les hubieren expedido de ajuste ó adeudo en la Jiménez, Santo Tomas deVillanueva, Diego García de Paredes ¿poca de Ja guerra de la inaependencia, como posteriormente, y .y Francisco Pizarro. durante la llamada constitución, asi por la contadur…</t>
  </si>
  <si>
    <t>Rodrigo, Meliton</t>
  </si>
  <si>
    <t>Meliton Rodrigo</t>
  </si>
  <si>
    <t>…an liquidados definitivamente, y.deLeo legial, por promoción de D., Manuel (Sregorió topea,a, ración xecibír dcscléjluego el }Q .ppr,_sqo de sús créditos , * fin de que de ella, á D. Meliton Rodrigo: paraelarcedianato de Alebrqge aquellos .que no se hubiesen presentado auul jp, ver¡fiquett por. sí y canongía unida de la iglesia cátedra! .de Tuy, vacante, por ó por medio ele apoderados ó personas que. feg¡ajín¿qnte los repre muerte de D. Agustín Sánchez B…</t>
  </si>
  <si>
    <t>Rodríguez, Agustina María</t>
  </si>
  <si>
    <t>Agustina María Rodríguez</t>
  </si>
  <si>
    <t>…el artículo de la gaceta anterior Jotre pensiones. Números. Premios. Administraciones. Rosa Roca 4 rs. diarios. María Ribo 2 rs. ídem. 6,096.... 10000 ps. fs............... Cádiz. Doña Agustina María Rodríguez 3 rs. Ídem. 16.715.... 2000.......................... Málaga. Juan Roure 1600 rs. anuales. 3.556.... 1000.......................... Sevilla. Josefa Rodríguez 1500 rs. por una vez. 4.284.. .. 1000.......................... Madrid. D. Martin de Rábago 49 rs. id…</t>
  </si>
  <si>
    <t>Rodríguez, Alonso Gines</t>
  </si>
  <si>
    <t>Alonso Gines Rodríguez</t>
  </si>
  <si>
    <t>…21 de Enero recuerda á los pueblos Coria, y de D. Jacinto Rodríguez Rico ai de la referida iglesia la historia gloriosa y fúnebre de la dinastía que los gobierna, ad- de Zamora, á D. Alonso Gines Rodríguez y D. Andrés Alvarez. iniren también y bendigan aquella dignidad invencible de sus Asimismo se ha servido S. M. nombrar para la canongla va Príncipes, superior i todos los reveses, aquel'a inmobilidad de cante en la iglesia catedral de Cuenca, por fallecimiento de Don derechos, d…</t>
  </si>
  <si>
    <t>Rodríguez, Antonio Caspe y</t>
  </si>
  <si>
    <t>Antonio Caspe y Rodríguez</t>
  </si>
  <si>
    <t>…hace mucho Córdoba , vacante por promoción de D. Luis María Esquivel al tiempo. deanato de la catedral de Cádiz, á D. Ramón María Solís. PORTUGAL. Asimismo se ha servido nombrar á D. Antonio Caspe y Rodríguez para una plaza de alcalde de la Real casa y corte, y JJsboa £ de Enero. para otra de oidor de la chancillería de Granada á D.' Anacieto Nuestra Gau‘a de hoy inserta la fiel exposición hecha á Fagoaga, alcalde del crimen de ella. S. M. C. por el ayuntamiento d…</t>
  </si>
  <si>
    <t>Rodríguez, Benita</t>
  </si>
  <si>
    <t>Benita Rodríguez</t>
  </si>
  <si>
    <t>…í retención dé elle, plaza de de ia justa causa de la Nación, cupo en suerte del primer extrac continua asistencia en el consejo supremo de la Guerra con ho to de lá dé este dia á Doña Benita Rodríguez, hija de D. Matías, nores, sueldo y emolumentos de Consejero de Estado en 1807. subteniente dd escuadrón de Leones de la Mancha, muerto el» el Asi se hallaba cuando ocurrió Ja invasión del ejército de Napo campo del honor. león en 808, época en qüe fue notori…</t>
  </si>
  <si>
    <t>Rodriguez, Fran-</t>
  </si>
  <si>
    <t>Fran- Rodriguez</t>
  </si>
  <si>
    <t>…á&lt;£ mayor d. la villa de Caspe, en Aragón, de nueva creación, Rio. Cómputo eclesiástico, 4.0, en papel 19 rs., en pasta 26. á Q, Josef Feliu: para la de Villafranca del Panadés á D. Fran- Rodriguez. Digesto teórico-práctico, 18 tomos folio, en pa.cjsco Antonio Navarro de los Paños: para la de. Reliará Don . peí 486 rs., y 684 en pasta. (Jir continuara). ¿Vicente Mico: para la de Callosa de.Ensarriá á D. Josef Cabe.zas; y para la de Castellón del Duque á…</t>
  </si>
  <si>
    <t>Rodríguez, Jacinto</t>
  </si>
  <si>
    <t>Jacinto Rodríguez</t>
  </si>
  <si>
    <t>…patriotismo.” Y no com Asimismo ha presentado S. M. para el deanato de la iglesia prenden que sus invectivas mismas contribuyen á demostrar la catedral de Zamora, por promoción de D. Jacinto Rodríguez benignidad del Gobierno que atacan. Bajo el reinado de un Do- Rico al obispado de Teruel, i D. Juan Claudio Denis, lectoral miciano es cuando se vive 15 años en uii profundo silencio 1 ba de la de Lugo; y para una canongía de la santa iglesia metropo jo el de…</t>
  </si>
  <si>
    <t>Rodríguez, Josef Demetrio</t>
  </si>
  <si>
    <t>Josef Demetrio Rodríguez</t>
  </si>
  <si>
    <t>…tales y puntó* donde haya adjunta relación firmada por Fernando LuisFereira de Sousa Bar tropas de fija residencia. radas, de mi conseja ¿z Estado, y mi Ministro y Secretario de _ D. Josef Demetrio Rodríguez, v ice-profesor de botánica ge Estado de Negocios eclesiástico** y drjüsticia, i quien dirijo el neral del Real museo de ciencias naturales, dará hoV principio presente decreto. á las lecciones de dicha ciencia en el Real Jardín Botánico á las „Tengo á bien a…</t>
  </si>
  <si>
    <t>Rodríguez, Josef Díaz</t>
  </si>
  <si>
    <t>Josef Díaz Rodríguez</t>
  </si>
  <si>
    <t>…825 por ser la concesión anterior á la Gramática latina en castellano, dispuesta por el R. P, Fr. fecha del decreto. Josef Carrillo, del orden de S. Francisco, para alivio y mayor D. Josef Díaz Rodríguez para usar de la Flor de Lis: fue adelantamiento de la juventud, obra adoptada en el nuevo plan eximido por S. M. en 27 de Marzo de 1824. r de estudios, un tomo «o 8.®: se hallará en la librería de la viuda Excmo. Sr. D. Francisco de Zea Bermudez por la Gran C…</t>
  </si>
  <si>
    <t>Rodríguez, Juan</t>
  </si>
  <si>
    <t>Juan Rodríguez</t>
  </si>
  <si>
    <t>…a alteración en la marcha polí teniente D. Vicente Fernandez , grado de teniente de infantería: tica de !a Europa. El resultado feliz de esta crisis prueba bastan sargento primero D. Juan Rodríguez, subteniente efectivo de te que los pueblos y los Gobiernos de esta parte del globo cami ídem: sargentos primeros D. Manuel Centeno , D. Máximo Me nan con pasos firmes y agigantados al deseado fin de una trun-, rmo y D. Mateo Chaves, grado de subteniente de i…</t>
  </si>
  <si>
    <t>Rodríguez, Manuel</t>
  </si>
  <si>
    <t>Manuel Rodríguez</t>
  </si>
  <si>
    <t>…Sr. Rían; en Hermenegildo Garaicochea, subteniente graduado-de.milicias. • inteligencia qué están tomadas todas las precauciones necesarias, Artillería. Subteniente de infantería D. Manuel Rodríguez, tanto en la oficina general de renovación de vales Reales, como grado de teniente deidem: capitan'graduado de ídem D. Mariano fuera de ella , para que no pueda hacerse liso de ellos. , Riqtielme , capitán efectivo de ídem. . Iristitutionum (lementarium fhilo…</t>
  </si>
  <si>
    <t>…solemne misa por el prior del ca lazquez, D. Josef Adaro, D. Antonio Menendez, D. Braulio bildo, y cantado el Te Dcum, se retiró el ayuntamiento con Ja García, D. Ignacio Alvarez, D. Manuel Rodríguez, D. Pedro misma comitiva. Espina, D Felisiano del Pato. Y los de segunda y tercera otros Es imposible describir el cspectácuto que formaba la plaza jóvenes de no menos distinguida aplicación. desde la embocadura de la calle de ia Tendería. Los dos batallo __H…</t>
  </si>
  <si>
    <t>Rodríguez, Mariano</t>
  </si>
  <si>
    <t>Mariano Rodríguez</t>
  </si>
  <si>
    <t>…n qqe establecido. proveyó de Prelado^ á Tas iglesias siguientes entre otras: para el —Una escuadra francesa, compuesta de una fragata de 60 cañosarzobispado de Santiago de Cuba á D. Mariano Rodríguez de nes, dé dos corbetas y-dos bergantines, se ha presentado el ló Olmedo, Obispo de Puerto-Rico : para el obispado de Cartagena de Enero frente al puerto déla Guaira sin comunicar con tierraID. Jósef Antonio de Azpeitü Saenz de Sarita María, trasferi- parece…</t>
  </si>
  <si>
    <t>Rodríguez, Miguel Villasecá y</t>
  </si>
  <si>
    <t>Miguel Villasecá y Rodríguez</t>
  </si>
  <si>
    <t>…rubias. y-Leiva; Juaíb la -’d e 'Ve ray Mo j a car á D. -Antonio Rico y Gómez: para la de Urbina y el P. D. Tomas Vicente.Tosca. (Se continuará.') , 7 In Vill»franca;.de,Córdoba á D. Miguel Villasecá y Rodríguez : pa —' ^-------- ------7--- ------------- ------^------------ ' Vr--'.----radla dkÁiUoníá-D. Tomas:Oviedo: para la de Almendralejo á ' : Por-- providencia del subdelegado, general-Idebienes mostfen«i D.^AritoniociBaños: para, la ¡de Alhamí &lt;;de Murcia á D.)…</t>
  </si>
  <si>
    <t>Roeer</t>
  </si>
  <si>
    <t>…s movimientos, Nació en la villa de Talara, en Cataluña, á 6 de Enero de paralizó en varias épocas los planes del enemigo, y ¡o debilito, 1785, de padres descendientes del célebre almirante Roeer de causándole una suma de pérdidas inmensas en Vdlaseca , Roda, Latirla. Aprendió humanidades en el colegio de los PP. de la es S. Celoni, Puigcerdá , los Amellons, Bañólas, ia Salud ¿cc., to cuda pia de Zaragoza, en cuya ciudad y en la de Huesca estu—. mándo…</t>
  </si>
  <si>
    <t>Rogers</t>
  </si>
  <si>
    <t>…e el importante asunto del dia. precio de las lanas: de los tejidos de seda no se han vendido mas _ Se han entablado negociaciones entre el Gobierno griego y el íjue las muestras. capitán Rogers, á fin de concluir un tratado de comercio entre Aunque el tiempo ha sido favorable mientras ha durado la las dos repúblicas. Algunos años há que el comercio de los feria, han faltado los extrangeros, que generalmente la frecuentan Estados-Unidos experimenta l…</t>
  </si>
  <si>
    <t>Roinagosa, Juan</t>
  </si>
  <si>
    <t>Juan Roinagosa</t>
  </si>
  <si>
    <t>…en el mar. El territorio inundado será de to3 fanegas de En atendon á los méritos y servicios del mariscal de campo tierra; otro número igual de cabezas de ganado, y mucha gente, D. Juan Roinagosa, se lia servido S. M. por Real decreto de 24 _F.l procurador general de la provincia de Amsterdam se ha de Febrero anterior conferirle el gobierno político y militar de visto precisado á prohibir salvar efecto alguno a los que no pue la ciudad de Mararó; y al…</t>
  </si>
  <si>
    <t>Rojas, Luis de</t>
  </si>
  <si>
    <t>Luis de Rojas</t>
  </si>
  <si>
    <t>…otros sabios por las Vaiénciá.....:................ Sres. Enrique de Oshea y compañía. observaciones que le han dirigido sobre los seis tomos publicados, Valladolid............... D. Luis de Rojas. les suplica de nuevo se sirvan avisarle los descuidos ó faltas que Vitoria.......................... En la Subdelegacion de Rentas. adviertan para poderlas corregir y anotaren el apéndice., que se Zamora....................... D¿ Aloltto Santiago. ‘ guirá al…</t>
  </si>
  <si>
    <t>…a, ha conseguido encontrar las vetas de plata, y Válrticia...........‘.Di Henrique de ¡Oshea y compañía. sacado algunos metales; y se dice, qué para la primavera ya yen-r VáUñdoUd.D. Luis de Rojas. flrán barras de plata á esta casa de!moneda paya su acuñación. Vitoria.:.................. D. Fermín de Elizaldc. ,,Todas las noticias que nos llegan aquí por los mismos que ‘Zaragoza.......Di1 Juan Toron. -vjenen de las minas, jios llenan de placer, lisonje…</t>
  </si>
  <si>
    <t>Rojas, María Osorio y</t>
  </si>
  <si>
    <t>María Osorio y Rojas</t>
  </si>
  <si>
    <t>…o, en cabe escrituras y en la tradición de los santos Padres y Doctores do za de Luis de Zabalza. todos los siglos, que lo proponen como el camino mas seguro Memorias fundadas por Doña María Osorio y Rojas, en para llegar á la perfección cristiana y ejercitar los consejos evan cabeza de D. Francisco Duran, de que es patrono el conde de gélicos dados por Jesucristo á todos los fieles, y se demuestra el Fuenrrubia y de la Oliva. error consiguiente de los reformad…</t>
  </si>
  <si>
    <t>Rojas, Pedro</t>
  </si>
  <si>
    <t>Pedro Rojas</t>
  </si>
  <si>
    <t>…able á las Cámaras en esta parte de las ena Mendoza y D. Narciso Secada, grado de teniente de idem: sar jenaciones ó menoscabos que puede padecer la propiedad, cuyas gento primero D. Pedro Rojas, grado de subteniente de idem. alteraciones penden de la facultad legislativa. Batallón ligero de Castro. Teniente coronel mayor D. Fran La iluta civil al contrario, luego que se fija en una cantidad cisco Narvaez, grado de coronel de infantería: capitanes D.…</t>
  </si>
  <si>
    <t>Rolando, Pedro Antonio</t>
  </si>
  <si>
    <t>Pedro Antonio Rolando</t>
  </si>
  <si>
    <t>…e caballería. pontificios. (ídem.) Batallón ligero de la Reina. Coronel graduado teniente co Otra para que se paguen á los empleados emigrados de Amé ronel mayor ayudante de campo D. Pedro Antonio Rolando, rica los gastos de viage á pais libre, (núm. 164.) coronel efectivo de infantería. Aviso. Húsares de Femando ni. Teniente coronel mayor de caba llería idem., D. Ramón Nadal, grado: dacoronel de caballería. Hallándose vacante ia plaza de médico del Real hospi…</t>
  </si>
  <si>
    <t>Roldan, Estéfana Manuela</t>
  </si>
  <si>
    <t>Estéfana Manuela Roldan</t>
  </si>
  <si>
    <t>…o. Bárbara Moscoso 2 rs. diarios. En una gaceta de Hamburgo se habla dicho que la Prusia ha Teresa Estéban 4 rs. ídem. bía nombrado uil cónsul para Buenos-Aires. Se sabe que de re Doña Estéfana Manuela Roldan, Teresa Zagala, Ignacio sultas ha tenido el Ministro de aquella potencia en esta corte la Vicente de Guruchaga, María Clara de Zavala y Rosa Douieorden expresa de desmentir dicha noticia , y la de declarar ade scch 2 rs. -diarios, mas que su augusto Amo nunca…</t>
  </si>
  <si>
    <t>Roldan, Manuel Scsmllo y</t>
  </si>
  <si>
    <t>Manuel Scsmllo y Roldan</t>
  </si>
  <si>
    <t>…lojero, y rabiosa de zelos solo piensa en vengarse. Ayer D. Francisco María Bolívar: para la de Vegas del Condado á mañana fue á casa de la dama B...., que se hallaba aun en la Ca D. Manuel Scsmllo y Roldan : para la de Santa Cruz de Múdela ma, y pensando que su criada era1 la que entraba, se halló 'con 4 D. Francisco Javier Sánchez Ferrer: para la de Vega de Valdicha muger L.... Entonces saltó de la cama, y echándose un carce á D. Domingo Antonio Vega : para la…</t>
  </si>
  <si>
    <t>Romeq, Roque Francés y</t>
  </si>
  <si>
    <t>Roque Francés y Romeq</t>
  </si>
  <si>
    <t>…a fabricación de medallas, á fin de dar á estos y Sagarra: para la de Pegp á D. Antonio Galiana: para la de monumentos históricos toda la solidez y duración qué tenían los Altea á D. Roque Francés y Romeq : para la de Aspe á D. Pe antiguos. La durez que adquiere el cobre por su aleación con dro Aparicio: para la de Nuks á D. Luis Castroverde: para la el estaño hacia imposible el acuñarlo con seto el balancín; y era de Chelva, á D, Josef Fita y Capellá: para la…</t>
  </si>
  <si>
    <t>Romeral, Josef Ramón</t>
  </si>
  <si>
    <t>Josef Ramón Romeral</t>
  </si>
  <si>
    <t>…aba de la mas completa tranquilidad. promoción de D. Josef Hernández, R. Josef Juanes y D; Do Que habiendo salido de Puerto Cabello una expedición de varios mingo Sánchez Gijon, á D. Josef Ramón Romeral, D. Venan transportes para Panamá con tropas en socorro de Bolivar, se cioGarcía, D. Sebastian Vicente Cabañas, D. Manuel Juan Be dispersaron aquellos de resultas de un recio temporal, y dos de nito Rena y D. josef Ventura de Marcos: para otra del colegio ell…</t>
  </si>
  <si>
    <t>Romero, Domingo</t>
  </si>
  <si>
    <t>Domingo Romero</t>
  </si>
  <si>
    <t>…lla, porque los mal en la de Sabat: en Zaragoza en la da Sánchez;:en Calatayud en vados dieron parte de haberse encontrado con undestacamento la de Larraga: en Sigücnza en casa de D. Domingo Romero;cn de realistas, y les fue preciso abandonar los'presos, que hallarOti Alcalí enia de D. Cesáreo Moreno; en laCorUiia en la de-Mi muertos la mañana siguientesuponiendo autores del asesinato lité: ci» Oviedo en la de García Longoria : en&lt; Logroño en Ja de á lo…</t>
  </si>
  <si>
    <t>Romero, Francisco Rey</t>
  </si>
  <si>
    <t>Francisco Rey Romero</t>
  </si>
  <si>
    <t>…....... D. Josef Pujol y Baffen. Génova...................... ...... do En la Camila..... D. Ramón Calvete. Cádiz................................, * por 100 daña En Santiago...... D. Francisco Rey Romero. Sevilla........................... . i 4 1 idem. En Santander.... D. Inocencio de Ala. Valencia........................ * idem. En Bilbao.......... D. Martin García. Barcelona á rs. vn............ 00 En Pamplona... D. Paulino Lonjas. Idem 4 pesos fuertes....…</t>
  </si>
  <si>
    <t>Romero, Juan</t>
  </si>
  <si>
    <t>Juan Romero</t>
  </si>
  <si>
    <t>…dem: 2 compañías de zapadores y inedia de minadores: grado de teniente de idem : sargentos primeros D. .Euís Mayoral un destacamento de geiídarmas Reales, y otro de la 3.a compa y D. Juan Romero , grado de subteniente de ídem. ? ñía del tren de equipages. Segundo Batallón. Capitanes D. Antonio Valderramay Don Manda esta división el teniente general vizconde Gudin. Ramón de Rojas, grado de teniente coronel de infantería: te Barcelona. Primet regimient…</t>
  </si>
  <si>
    <t>Romero, Julián</t>
  </si>
  <si>
    <t>Julián Romero</t>
  </si>
  <si>
    <t>…tras la España mandó religiosos .de Propaganda y nes de ídem:, subtenientes D. Celestino Perez,,D. Manuel Bas otros; mientras el gobierno conservó á éstos de párrocos en los tios, D. Julián Romero, D. Ramón Fernandez, D. Fermín pueblos, la Nueva-España gozó de tranquilidad, y de aumento Pierola y D.. Fermín Ribero, grado de teniente «fe ídem: sar en su agricultura y artefactos; al tiempo mismo que . se. hizo gentos rrimefos D. Francisco Capitán, D. Raf…</t>
  </si>
  <si>
    <t>Romero, Mariano</t>
  </si>
  <si>
    <t>Mariano Romero</t>
  </si>
  <si>
    <t>…todos estos accidentes nacen las siguientes cuestiones: pri D. Josef Arnao, grado de teniente de ídem: sargentos primeros mera: ¡el patrimonio dé la Corona debe renovarse en cada reina D. Mariano Romero y D. Antonio Canseco, grado de subte do? hería menester desentenderse de rodas las ideas monárquicas niente de idem. para pretenderlo. Segunda: ¡debe volverse al patrimonio ó dota Batallón de Victoria. Teniente coronel mayor D. Pascual ción de la Corona el equivalente de lo que r…</t>
  </si>
  <si>
    <t>Ronchi</t>
  </si>
  <si>
    <t>…............... ... 15 lib. 10 Ídem. luego que se recogió/émpezó á dormir tranquilamente, previ Amsterdam................................. niendo antes que no se le dispertase. El caballero Ronchi, pri Hamburgo..................................... CO . ... mer médico de cámara, pasó á visitar á S. M. á las cinco y me Genova....................................... .................•’*.............. 00 dia de.esta mañana; pero se abstuvo de entrar instrui…</t>
  </si>
  <si>
    <t>Ronda, Antonio</t>
  </si>
  <si>
    <t>Antonio Ronda</t>
  </si>
  <si>
    <t>…de Garrido. No consolidados............... 13 á 14 idem. En atención á los méritos y servicios de los coroneles D. Ig Consolidados..................... 28 á 29I idem. nacio Simo y D. Antonio Ronda, se ha servido S. M. nombrar Intereses de vales.............. 4^4¿ idem. los en virtud de Reales decretos, al primero para el gobierno po lítico y militar de la villa de Puigcerdá, en Cataluña; y al segun-r do para el de la. villa de Morella, en el reino de V…</t>
  </si>
  <si>
    <t>Rosa</t>
  </si>
  <si>
    <t>…dal, religioso dominico. Es una disertación bildo de racioneros de aquella Santa Iglesia. dogmática, en que se explica radicalmente la naturaleza del es Doña Ana María, Doña Rita, Doña Rosa y Doña Josefa tado religioso, y se hace ver lo fundado que está en Jas divinas María Anguiano, como nietas de D. Josef Anguiano, en cabe escrituras y en la tradición de los santos Padres y Doctores do za de Luis de Zabalza. todos los siglos, que lo proponen como el camino…</t>
  </si>
  <si>
    <t>Rosal, Salvador</t>
  </si>
  <si>
    <t>Salvador Rosal</t>
  </si>
  <si>
    <t>…a de dos fanegas y media villa de Tremp, diócesis de Urgel, á D. Josef Antonio de Arias, inmediata al arroyo de Broñigal; apercibidos que pasado dicho D, Jaime Jordana de Aren y y D. Salvador Rosal. término sin haberlo hecho, les parará el perjuicio que haya Asimismo para la vara de alcalde mayor de la ciudad de Te lugar. ruel se ha dignado nombrar a D. Josef Catalan y Calderón: pa _Se halla vacante en la v;lla de Haro, en la Rioja , la plaza ds ra la d…</t>
  </si>
  <si>
    <t>Rosamel</t>
  </si>
  <si>
    <t>…una parte de su territorio, que miraban 4 aquellos algún temor; pero esta tormenta republicana se disipó ya como presa de los turcos. Los francos, ocupando á Constan- luego que el almirante Rosamel se presentó con su escuádra; el tinopla, dieron el último golpe al imperio. Los venecianos y ge- cual, después de haber tenido una conferencia con Bolívar , exi noveles se apoderaron unos de Candía, Corfú, Argos, Ñapóles gió de él satisfacción por el insulto…</t>
  </si>
  <si>
    <t>Rosell, Jaime</t>
  </si>
  <si>
    <t>Jaime Rosell</t>
  </si>
  <si>
    <t>…r de orden del Rey á tales agentes, que su sobe promoción dé D..Rafael Baeza al 'cútstóde Cortes, en la de rano designio es , que el beneficio de la indemnización sea ex Málaga, á D. Jaime Rosell; y para el beneficio sacristán de la clusivamente para los antiguos propietarios, y no patrimonio iglesia parroquial de S. Salvador del^árrio de la Mérina de la de agentes, pues acordada que sea la indemnización correrán las ciudad de Ibiza, vacante , por fal…</t>
  </si>
  <si>
    <t>Roseñada, Marcos González</t>
  </si>
  <si>
    <t>Marcos González Roseñada</t>
  </si>
  <si>
    <t>…elona~La compañíaClosas, deBarea de la iglesia catedral de Calahorra, vacante por fallecimiento celona.rrD. Francisco Zabala y consortes , de Tolosa. (Guipúz !e D. Pedio Bcngoa, á D. Marcos González Roseñada, coa)—D. Joaquín Pascual, de Vinaroz.=D. Juan Hidalgo, de Leon.rrD. Joaquín Ceryera , á nombre de la fábrica de la iglesia En atención á los distinguidos servicios y acreditada lealtad de Medinasidonia,.±:D. Mariano Soler, de Utrera. = Viuda de del mariscal d…</t>
  </si>
  <si>
    <t>Rosi, Vicente</t>
  </si>
  <si>
    <t>Vicente Rosi</t>
  </si>
  <si>
    <t>…ado de Teruel, vacante por- en cuya negociación fueron interesados D. Carlos Ceruti, Don fallecimiento del limo. Sr. D. Felipe Montoya Diez, á.p.1. Ja Vicente Rabeta, y la casa de D. Vicente Rosi y compañía de cinto Rodríguez Rico, deán de la iglesia catedral de Zamora: (Jarrarayen Italia';'por la que fueron remitidos en 1818 , á con para cuatro beneficios de la iglesia catedral de Mallorca, vacan signación en esta plaza de D. Rafael Ferry y Ferry; á…</t>
  </si>
  <si>
    <t>Rosl'Pratse, María</t>
  </si>
  <si>
    <t>María Rosl'Pratse</t>
  </si>
  <si>
    <t>…S. M. por el Excmo. Sr. primer Secretario de Estado de este ' Rosaura Sancho y su hijo Antonio Merino 2 rs. idem. rasgo patriótico, y admitidos á besar su Real mano los comisio * Doña María Rosl'Pratse^all 2500 rs. anuales. nados, fueron presentados á S. M. por dicho Exento. Sr. el dia 14 Vicenta Nazarre 1 rs. diarios, de este mes, llevando consigo uno de los tributos mas apreciables Gumersindo Aladridano 40 rs. mensuales. que se pueden ofrecer á un Soberan…</t>
  </si>
  <si>
    <t>Rossi</t>
  </si>
  <si>
    <t>…y arrebatadas; como asi bido su salud al cauterio de sus glándulas, y que no ha sido ne mismo gran cantidad de madera de construcción. cesario recurrir al cauterio cervical que el profesor Rossi habia El teniente coronel Klugen , gefe de policía de Nijui-Novgo- prescrito como el medio que debia emplearse en último extremo. rod, y los comisarios de cuartel Khoniakoff, Lonkine y Bretz __E1 capitán de una fragata inglesa que bordeaba nuestras costas han…</t>
  </si>
  <si>
    <t>Rottlens</t>
  </si>
  <si>
    <t>…n ilustre víctima, hace misterio de lo que todo el mundo sabia desde el 4. Leese en sacrificada inhumanamente al bárbaro furor de los revoluciona él un extracto de la relación del coronel Rottlens, testigo ocu rios por su adhesión inalterable á la sagrada causa de la Religión lar de la victoria del almirante Miaulis...... y de la legitimidad; se ha dignado conceder á dicho su hijo pri ;Qué hacen nuestros musulmanes? suprim'én lo que quieren; mogénito e…</t>
  </si>
  <si>
    <t>Rourera, Manuel</t>
  </si>
  <si>
    <t>Manuel Rourera</t>
  </si>
  <si>
    <t>…ra y Sermas. Se Y para tres raciones de la iglesia catedral de Roda, diócesis ñoras Infantas, comprobando en seguida el peso de cada moneda de Lérida, vacantes por los ascensos de D. Manuel Rourera, á de las que habían cortado. Luego fecorrierron las salas donde se canongía; de D. Máximo Pardo, á la dignidad de limosnero, y de labran las monedas de oro y plata provincial, haciendo observa D. Vicente Valdcllon á la de camarero, todos en la misma cate cio…</t>
  </si>
  <si>
    <t>Rover</t>
  </si>
  <si>
    <t>…ejandría que refiere Ealksteros. .1 el.pásage siguiente: NOTICIAS EXTRANGERAS. ’ A cuatro leguas del Cairo vi maniobrar las tropas egipcias , I i. I &lt; i r ' bajo ía inspección del'general Rover, á cuyo lado estaba el co- , , TURQUIA. lohél'Gauoih y otros oficiales distinguidos, tales como MofiaConstantinofia 11 de Octubre. med-Bey, que se ha señalado muchas veces en la iruerra contra Principia á moverse una cuestión de bastante importancia - los fra…</t>
  </si>
  <si>
    <t>Rowenft, Mr.'</t>
  </si>
  <si>
    <t>Mr.' Rowenft</t>
  </si>
  <si>
    <t>…esta fortaleza inexpugnable. teligencia que desea, el Gobierno ingles con el español en aque Los cruceros españoles son dusños de toda aquella parte de la llos países. El' cónsul general Mr.' Rowenft, inmediatamente costa , y todos los dias hacéis'presas rauyricásal comercio de los que llegó hizo convocar á los comisionados, del comercio ingles, insurgentes. y les presentó ún extracto de las instrucciones dadas pqr el mi -r: ;• r ; ntAUCIA. r¡:’ nistro Ca…</t>
  </si>
  <si>
    <t>Royo, Julián</t>
  </si>
  <si>
    <t>Julián Royo</t>
  </si>
  <si>
    <t>…ra sostener en todo trance con fortaleza y constancia misma , y-fallecimiento de D. Manuel Salas y D. Antonio Ló los derechos soberanos del Rey nuestro Señor. Después de ha pez, á D. Julián Royo, D. Ambrosio Bermudez y D. Francis berles inculcado estos principios, terminó de este modo su dis co García de la Fuente: para una ración ó comensalía, bajo la curso. invocación de Sta. Tecla y S. Fructuoso , vacante en la iglesia ..Voluntarios Realistas de S…</t>
  </si>
  <si>
    <t>Rubaicava, Joaquin</t>
  </si>
  <si>
    <t>Joaquin Rubaicava</t>
  </si>
  <si>
    <t>…bien á Mr. I..... quien durante la Idem de fragata D. Josef Rastillos, D. Francisco Nuñez, Don revolución se despojó voluntariamente de las vestiduras eclesiás francisco Rasigas, D. Joaquin Rubaicava y D. Juan de Dios ticas, y se puso la medalla de juez de paz en Biisen , y solo Dios Izquierdo: Guardias marinas D. Josef de Acha, D. Nicolás sabe cuanto aprovechó á sus antiguos hermanos en este ministe Henrüe, D. Francisco Armero, D. Ramón Bustillos , D. Mar rio de paz!....…</t>
  </si>
  <si>
    <t>Rubio, Alcalde de Corte</t>
  </si>
  <si>
    <t>Alcalde de Corte Rubio</t>
  </si>
  <si>
    <t>…or sí ó por procurador concurran 6i3 del núm.° 40,665 al 40,714 Vitoria. el 21 de Diciembre próximo á las nueve de la mañana en casa 6 y 2 del núm.° 43,469 al 43,5&gt;8 Pamplona. del Sr. Alcalde de Corte Rubio, calle del Carmen , para nom 724 del núni.® 46,069 al 46,118 Madrid. brar síndicos, reconocer los libros y demas que convenga. 764 del núm.° 48,069 al 48,118 Sevilla. _Está vacante el partido de médico de la villa'de'Algora, pro 820 del núm.° 50,869 al 50,918…</t>
  </si>
  <si>
    <t>Rubio, Alonso Ramón</t>
  </si>
  <si>
    <t>Alonso Ramón Rubio</t>
  </si>
  <si>
    <t>…s los dos leones que había dejado en to de letras de Conil á D. Luis del Castillo y Negrere: para el de iVfnVselSa, los cuales estaban acostumbrados á vivir en compañía: Rcguena á D. Alonso Ramón Rubio; y para el de Valencia de la leona se hallaba todavía con una exaltación muy fuerte , y D. Juan á D. Juan Francisco Bayo y Cuadrado. Para la vara de có'n'tddó los dos consortes (asi llaman etflTvinez á dos animales alcalde mayor de Nájera á D. Saturnino Martí…</t>
  </si>
  <si>
    <t>Rubio, Apolinar</t>
  </si>
  <si>
    <t>Apolinar Rubio</t>
  </si>
  <si>
    <t>…e les precede, por las ta __ Con Real permito se ha principiado la rifa de los efectos si blas cronológicas de los profesores que contiene, y por las geo guientes, construidos por D. Apolinar Rubio, constructor de gráficas de los pueblos en que existen sus obras: es muy intere pesos de las Reales casas de moneda.=Una primorosa cama de sante á los aficionados á'las nobles artes, para que aprendan á acero con barandilla, de figura de sofá, con varios ador…</t>
  </si>
  <si>
    <t>Rubio, Josef Antonio</t>
  </si>
  <si>
    <t>Josef Antonio Rubio</t>
  </si>
  <si>
    <t>…o de subteniente ds ídem. ejemplares por que estuvieren suscritos. Batallón veterano de Chiloe. Teniente graduado de capitán Filosofía de la elocuencia por D. Antonio de Capmany._ D. Josef Antonio Rubio, capitán efectivo de infantería. Compendio dé los elementos teóricos y prácticos del . juego del Milicias Urbanas de Lampa. Teniente D. Josef Vicente An- ajedrez, un tomo-en 8.° Sehallarin.cn has librerías da Sanz y drade , grado de capitán de infantería. de…</t>
  </si>
  <si>
    <t>Rubio, Valentín</t>
  </si>
  <si>
    <t>Valentín Rubio</t>
  </si>
  <si>
    <t>…ería: capitanes D. Antonio Jurado, D. Ramón Soler y „Dada en nuestra junta del Senado á 17 de Diciembre D. Manuel Cosío, grado de tenientes coroneles de idem: tenien de 1824.” tes D. Valentín Rubio y D. Tomas Castillo, grado de capitán de ídem: alféreces D. Pedro Martínez, D. Josef Fies y D.Fran S. M. que nada omite para coijtplacer y obsequiar á ios ilus cisco Izcuo, grado de teniente de idem. tres Viageros, sigue acompañándolos diariamente con su augusta , Regimiento de…</t>
  </si>
  <si>
    <t>Ruedas, Josef</t>
  </si>
  <si>
    <t>Josef Ruedas</t>
  </si>
  <si>
    <t>…idos del rector, indivi de teniente coronel, ayudante del comandante general de la se duos de la junta de censura , catedráticos y doctores, hacienda gunda división de infantería, D. Josef Ruedas, comandante su en seeuida una plática análoga el catedrático de Religión, con pernumerario de caballería de línea. arreglo á lo dispuesto en el último plan de estudios. Infante D. Carlos. Teniente graduado de capitán ídem ídem La acreditada elocuencia y zelo…</t>
  </si>
  <si>
    <t>Ruesta, Micaela</t>
  </si>
  <si>
    <t>Micaela Ruesta</t>
  </si>
  <si>
    <t>…Cerda 2500 rs. ídem. se le parezca, pues ademas de los exquisitos muebles, trae su so Clara Cuellar 2 rs. diarios. berbia vajilla valuada en 2.5000 francos. Vienen en su comitiva Doña Micaela Ruesta 400 rs. mensuales, ademas de la viu muchos parientes de la duquesa ,12 gentileshombres, cuatro se dedad que disfruta. cretarios , 12 maestresalas y un número correspondiente de Doña María de los Dolores Ortiz 2500 rs. anuales. criados. Rosa Marsal 2 rs. diari…</t>
  </si>
  <si>
    <t>Rufo, Josef</t>
  </si>
  <si>
    <t>Josef Rufo</t>
  </si>
  <si>
    <t>…como á de ídem: capitán graduado de teniente coronel D. Josef Borban, ellos se debiese la pacificaciou de toda aquella provincia, no ■ comándente supernumerario de ídem: capitanes D. Josef Rufo, querían admitir otro párroco que el raschado, nombre que dan D. Casimiro Carmona, D.'Felipe Sánchez, D. Francisco Paula al hábito franciscano. Martínez, p. Juan de Dios Coeceda , D. Vicente Mango," Don Lo mismo en la dilatada del Potosí, Tejas, Sonora, asi c…</t>
  </si>
  <si>
    <t>Rui, Francisco Saenz</t>
  </si>
  <si>
    <t>Francisco Saenz Rui</t>
  </si>
  <si>
    <t>…entre cuatro y cinco de la tarde, cuando estaban ga y Alfuncin. El que supiese; de su paradero se servirá noticiar lavando ropa algunas mugeres, y otras muchas personas de am lo á D. Francisco Saenz Rui?, plazuela de Sta. Ana , núm. 18. bos sexos se hallaban paseando y otros sentados, se desprendió __Está vacante el partido de médico de la villa de Chapinería, el peñasco con gran parte del monte, y dejó sepultados á cuan distante 10 leguas de Madrid: tiene d…</t>
  </si>
  <si>
    <t>Ruíloba, Francisca Perez de</t>
  </si>
  <si>
    <t>Francisca Perez de Ruíloba</t>
  </si>
  <si>
    <t>…tín Goldaraz 2 rs. ídem. tros concilios ó cortes, que en los Reyes de España ha residido Agustín Déstre 4 rs. ídem. siempre el poder absoluto de gobernar á la Nación. Se extractan Doña Francisca Perez de Ruíloba 2 500 rs. anuales. los reparos puestos á dichas apologías en la censura que dio sobre D. Fernando Lacueva 19 rs. por una vez. su impresión el ilustre colegio de abogados de Madrid, y se sa Joaquín Pellicer 25-.0 rs. por idem. tisface á ellos: contestándose ig…</t>
  </si>
  <si>
    <t>Ruiz, Agustín</t>
  </si>
  <si>
    <t>Agustín Ruiz</t>
  </si>
  <si>
    <t>…á Gijon............. 240. IÓO.i 120. - ; ' anuncios. De Bilbao á la Coruña..». 400. ... 26a. ■ 200* De Bilbao á'Cádiz.............. . . 700. 600. : 500,; Los nietos ó herederos de D. Agustín Ruiz y de Doña Tere sa Sanz, médico que fue este de Tarazona de Aragón, y .resi De Santander í la Coruña. 300. ■ '200.' , 160. dentes aquellos en Cumaná (América meridional), se dirigirán De Santander á Cádiz....... 040. 56;°-. 44° ■. . por sí ó por sus apoderádos…</t>
  </si>
  <si>
    <t>Ruiz, Antonio</t>
  </si>
  <si>
    <t>Antonio Ruiz</t>
  </si>
  <si>
    <t>…........................ 4 á | beneficio. chosos, fueron absueltos el 21 de Octubre. Vales comunes Setiembre................................ 15Í valor. Doña María Josefa Toledano, D. Antonio Ruiz, presbítero, No consolidados.................... .......................... 13Í idem. y consortes, de Ecija, presos por el contenido de ciertas cartas Consolidados Enero....................................... 28 idem. que se les encontraron, se sobreseyó poni…</t>
  </si>
  <si>
    <t>Ruiz, Domingo</t>
  </si>
  <si>
    <t>Domingo Ruiz</t>
  </si>
  <si>
    <t>…teniente de ídem: sargentos primeros D. Francisco Díaz y Don Gerona, á D. Josef Gravóleda» para otra vacante por fallecí- Manuel Valverde, grado de subteniente dé ídem. Aliento de D. Domingo Ruiz, i D. Simon Bech: para otra va Ingenieros y Zapadores. Subteniente D. Pedro Alcántara Borcante por el de D. Vicente fiuach, á D. Ramón Llóreos: para ges, grado de teniente de ídem: sargento primero D. Mariano otra por el de D. Magín Jobani, á D. Juan Caballé…</t>
  </si>
  <si>
    <t>Ruiz, Josef Gamboa</t>
  </si>
  <si>
    <t>Josef Gamboa Ruiz</t>
  </si>
  <si>
    <t>…nto de culpa que le resulte, y -haberlo hecho les parará el perjuicio que haya lugar, y accederá sis remita por la vía reservada á S. M. para su Real determina á lo solicitado per D. Josef Gamboa Ruiz, poseedor de una ca ción, á un mes de prisión el segundo, y en libertad el tercero, pellanía , á la que corresponde un censo de 600 ducados de prin cuya sentencia fue aprobada el 24.de! mismo mes. cipal impuesto sobre el expresado efecto. Josef López Herrera,…</t>
  </si>
  <si>
    <t>Ruiz, Juan</t>
  </si>
  <si>
    <t>Juan Ruiz</t>
  </si>
  <si>
    <t>…tribuir la causa de esta enferme efectivo de idem: D. Hermenegildo Megía, subteniente id. id.: dad moral de la sociedad; pero es á la verdad cosa bien triste, y sargentos primeros D. Juan Ruiz y D. Francisco Muñoz, grado lo observamos con dolor, que sus frecuentes anuncios en los pe de subteniente de ídem. riódicos se leen con una indiferencia lastimosa. ¡Qué vasto cam Batallón de Chichas. Capitán D. Gregorio Michel, grado de po para la reflexión! pero limitémonos a un…</t>
  </si>
  <si>
    <t>Ruiz, Manuel</t>
  </si>
  <si>
    <t>Manuel Ruiz</t>
  </si>
  <si>
    <t>…que por ello haya podido des Antonio Aguirre, grado de subteniente de idem. truir los fundamentos sólidos de un amor fraternal, que la natu Cazadores-Dragones. Sargentos primeros D. Manuel Ruiz y raleza quiere ver restablecido, y que tarde ó temprano el propio D. Mariano Mendoza, grado de alférez de caballería. (Se contiy mútuo ínteres ha de poner cu acción con recíproca ventaja de nuará.j los pueblos de ambos mundos. Tenemos por último razones para…</t>
  </si>
  <si>
    <t>Ruiz, María del Carmen</t>
  </si>
  <si>
    <t>María del Carmen Ruiz</t>
  </si>
  <si>
    <t>…doblones por una vez. ioo0 fardos. Esta especulación se ha extendido hasta .la Fran Valentín Rodriguez 2 rs. diarios. cia, donde Ja compañía ha tomado por su cuenta todos los algo Doña María del Carmen Ruiz, Cristóbal, Juan, Antonia y dones disponibles y todo el café que se hallaba en almacenes. Se Teresa Noves y Giber 4 rs. idem. ria un error el creer por esto que fuese probable una próxima Teresa Mestres, Manuela Al o ñiño y Francisco Lerma 2 rs guerra; la car…</t>
  </si>
  <si>
    <t>Russel</t>
  </si>
  <si>
    <t>…gún misa mayor, que celebró uno de sus capellanes: ' ■ - ■ . •.—* Se asegura que la coronación del Rey está decididamente.tropiezo.. Sir Francisco Burdett es del mismo parecer que lord Russel. -señalada-para el n de; Junio. No son-pues los preparativos, co Mr. Peel hace presente á la Cámara su determinación de mo; algunos ban.querido creer, los que han motivado esta medi no hacer caso de las dos medidas accesorias para obrar según ha da. Se observ…</t>
  </si>
  <si>
    <t>S, Antonio Marques y Espejos</t>
  </si>
  <si>
    <t>Antonio Marques y Espejos S</t>
  </si>
  <si>
    <t>…IAS DE ESPAÑA. y en la imprenta de Dávila. ..Retórica epistolar,.ó arte nuevo de escribir todo género de Maefrid Í6'dt Natiembrrí'- ‘"y^ ' -■’-j ^ cartas misivas y familiares,:por D. Antonio Marques y Espejos S$. MM. y AA. contirtúan en el Real, sitio deS.Loteet* un tomo en 8.* mayor, á 15 rs. en pasta. Se vende en la librería sin novedad en su importante salud. &lt;•.- • . ...:q fie Razóla» y en Barcelona en.la de Oliva. •.Villancicos á solo al riacimiento del Señor,…</t>
  </si>
  <si>
    <t>S, L. de</t>
  </si>
  <si>
    <t>L. de S</t>
  </si>
  <si>
    <t>…zguen necesarias para realizar una obra de ta* en francés por el Abaté Gaultier, y traducidas al castellanotanto ínteres i la industria y comercio de las provincias referidas. por D. L. de S., acudirán i recoger el tomo 2.0 y último á la Concluyen lat causal dt la Comisión militar dt Castilla la Vieja. librería de Ranz. _Lo« suscriptores á la obra titulada Enciclopedia de la juventud, Dionisio Novo, de edad de 34 años, vecino de Peñaranda de 6 Com…</t>
  </si>
  <si>
    <t>S, Nuncio de S.</t>
  </si>
  <si>
    <t>Nuncio de S. S</t>
  </si>
  <si>
    <t>…otros cuerpos militares. Desde aquí fue el Sto. Padre á la sala ducal, en donde, des París 16 de Abril. pués de cantado el evangelio, dejó S. S. Ja capa pluvial, y lavó El Excmo. Sr. Nuncio de S. S. cumplimentó el dia 12 á S. M. los pies á 13 pobres sacerdotes vestidos á la apostólica. Conclui en nombre del cuerpo diplomático en los términos siguientes. do el lavatorio pasaron á otra sala del mismo palacio, donde co ,,Señor: once años hace hoy que V. M.…</t>
  </si>
  <si>
    <t>Sa, Juan</t>
  </si>
  <si>
    <t>Juan Sa</t>
  </si>
  <si>
    <t>…, traducida del francés ría de la Vega":, para la de Eegahés á D. Pedro Alzorriz y Mor- del general Hugo, conviene á todas las clases ‘del ejército; y $« gado: para ¡a de Qrjivá á D. Juan Sa)iagun Vicente: para la de. titula: „Rápida ojeada sobre el modo de escoltar, atacar y de Siruela á D. Francisco de Paula Buisan: para lj» de Alhendin á' fender los convoyes, medios de disminuir sii frecuencia y asegu D. Melchor Cortés y Llamas: para lade Iguñ…</t>
  </si>
  <si>
    <t>Saajosa, Lorenzo</t>
  </si>
  <si>
    <t>Lorenzo Saajosa</t>
  </si>
  <si>
    <t>…en semejantes asuntos: aprobada en 28 de No^ Quien quisiere hacer postura al ganadó lanar trashumante viembre. del diezmo Serrano, perteneciente á la dignidad episcopal y al La de D. Lorenzo Saajosa y consortes de la villa de Carava— venerable deán y cabildo de la santa iglesia de Plasencia, se aper ca , sobre reuniones sospechosas: fueron absueltos y puestos ca li cibe su remate para el dia 17 dé Abril en el arrabal de Huertas bertad : aprobada en 28 de…</t>
  </si>
  <si>
    <t>Sabanieff</t>
  </si>
  <si>
    <t>…o de tan grande obstinación, cuando no se aver En Bessarabia ha habido grandes movimientos en el cuerpo güenza de informarnos de su elección y consagración, en una de ejército del general Sabanieff. Los regimientos se concentra carta que nos ha dirigido con fecha de 13 de Junio último: car rán para que sus gefes los inspeccionen por menor, á fin de pre ta que, aunque manifiesta por una parte la mayor mansedumbre, pararse á la gran revista que pasará el…</t>
  </si>
  <si>
    <t>Sabatié, Juan Francisco Rodrigo.Fraga</t>
  </si>
  <si>
    <t>Juan Francisco Rodrigo.Fraga Sabatié</t>
  </si>
  <si>
    <t>…aun el &lt;fc defender de los tiros de impíos tira motivo un hombre, el cual en su declaración indagatoria dijo: nos la Religión misma¿unca jamas santificarán la rebelión: •.Llamarse D. Juan Francisco Rodrigo.Fraga Sabatié, natural Tal es la infalible doctrina del cielo; y~ á su cumplimiento e* i,de S. Martin de Porto, yecino de la villa de Viveto, del reino consiguiente la paz. Sí, la paz; este bien mas apreciable que to »,de Galicia, que era de edad de 51 años, de estado solt…</t>
  </si>
  <si>
    <t>Saenz, Caya</t>
  </si>
  <si>
    <t>Caya Saenz</t>
  </si>
  <si>
    <t>…al también en re Feiip3 Vicenta, Doña Engracia Lumbreras y Doña Ana ValLejo beldía. 2 rs. idem. Otra contra Genaro Morentin, ya difunto, Atanasío Tdoate, Gregoria Ortiz Caballero, Doña Caya Saenz, Doña Josefa Antonio Alfonso y Felipe Senosiain , residentes' en esta ciudad Ramajo, María Madariaga, María Paler, Francisca Parres, Ma de Pamplona, acusados de haber gritado, hallándose reunidos en ría Dolores Ibanco, María Antonia Villar y María Antonia de…</t>
  </si>
  <si>
    <t>Saenz, Francisco</t>
  </si>
  <si>
    <t>Francisco Saenz</t>
  </si>
  <si>
    <t>…de sus virtudes. María Morales, na^iral de esta corte, acusada de complici Las leyes republicanas son liberales; pero su ejecución está dad en cierto robo ejecutado éh !a casa de D. Francisco Saenz confiada á gente de la antigua escuela, y la costumbre es una se Ruiz, vecino de esta corte*, y nb hallándose probado el delito gunda naturaleza. Lo cierto es, que aqui todos hacen lo que pue por el que ha sido procesada, visra y fallada la causa en 8 de di d…</t>
  </si>
  <si>
    <t>Saenz, Serafín María</t>
  </si>
  <si>
    <t>Serafín María Saenz</t>
  </si>
  <si>
    <t>…ias de S. M. para usar de cmdecora- la concesión anterior al Real decreto de 7 de Diciembre ultimó. r dones extranjeras. D. Nicolás González Herrero para usar la Flor de Lis: pagó D. Serafín María Saenz para usar de la Flor de Lis: pagó en 2 en 5 del corriente 3500 rs. por la misma razón. de Noyienabre de 1816 3$ rs. para el hospital General. ■ Excmo. St. marques de San Alartin para usar la Gran Cruz D. Joaquín Manuel de Hierro para ídem: pagó en 17 de de S.…</t>
  </si>
  <si>
    <t>Saez, Víctor</t>
  </si>
  <si>
    <t>Víctor Saez</t>
  </si>
  <si>
    <t>…ito de SS. AA. RR.. el Príncipe Maximiliano y su augusta sica : los de caballería siguieron hasta Castellón, donde á ruegos Hija por el territorio de ambas provincias. del Exento. Sr. D. Víctor Saez, Obispo de Tortosa, se sirvieron, Todas las autoridades, cuerpos y particulares se han excedi hacer alto SS. AA. para tomar un almuerzo que les tenia dis do á competencia en obsequiar á los ilustres viageros , manifes puesto S. E. Después de un breve rato con…</t>
  </si>
  <si>
    <t>Sagastegui, Juan Andrés</t>
  </si>
  <si>
    <t>Juan Andrés Sagastegui</t>
  </si>
  <si>
    <t>…año aumentando los frutos de la paz, iniluyendo Primer regimiento infantería de linea del Cuzco. Sargentos pri en los pueblos duplicada adhesión á sus Gobiernos legítimos, y meros D. Juan Andrés Sagastegui , D. Cecilio Cecilia y D. Mi 'enlazando las varias regiones del globo con vínculos indisolubles, guel Cortés, grado de subteniente de infantería : distinguido Don quebrados por la revolución, sin que por ello haya podido des Antonio Aguirre, grado de subtenie…</t>
  </si>
  <si>
    <t>Sagasti, Guillermo</t>
  </si>
  <si>
    <t>Guillermo Sagasti</t>
  </si>
  <si>
    <t>…oder despreciar con conocimiento de dé margen á sospechar de su conducta política. causa estas pompas supersticiosa; y feudales que consagran á los Otra contra Benito Villanueva y D. Guillermo Sagasti, ojos de los ignorantes el servilisn de los pueblos y el despotis acusados.el primero de adicto exaltado á la abolida constitución, mo de los Reyes. Entra en la c, .¿dral, y echa una ojeada filo y escritor de papeles subversivos, y el segundo por haberse ha s…</t>
  </si>
  <si>
    <t>Sago, Rafael</t>
  </si>
  <si>
    <t>Rafael Sago</t>
  </si>
  <si>
    <t>…bras. El desinterés, la Platón y Q. Mariano Fuentes, grado de subteniente de ídem. continencia, la humildad y fraternidad &amp;c., todo contribuía á Batallón dé Vitoria." .Subteniente D. Rafael Sago,,.grado da manifestar- que su vida era.conforme á lo que enseñaban en .lo** teniente de infantería. . , pulpitos-y confesonarios, i , Primer .batallón de! primer regimiento^. Copiarie* D. Geróni Madrid'g de Enero. \ ] mo Dávila y D. Josef .María .Viezma , gra…</t>
  </si>
  <si>
    <t>Sahtibañez, Josef Gil de</t>
  </si>
  <si>
    <t>Josef Gil de Sahtibañez</t>
  </si>
  <si>
    <t>…rior de retarda'r qué dé adelantar la época en qué sé permita méjbrat de lá iglesia catedral de Cuenca, por muerte dé D. Josef Amari la suerte de tos católicos en Irlanda. llas, á D. Josef Gil de Sahtibañez: para dos'Capellanías de nú Púr úna parte se oyen voces de \elatisúr», suspensión!, y ptit mero de la iglesia catedral de Guadix, vacahtes por promoción éfrá \coniinuad I ?...... de D. Manuel de Gamez y D. Josef Perez Chicó , á D. Antonio Mr. Humé dice que sé…</t>
  </si>
  <si>
    <t>Sainz, Josef Miguel</t>
  </si>
  <si>
    <t>Josef Miguel Sainz</t>
  </si>
  <si>
    <t>…enenados; y abultándose estos rumores, co vor alguna cantidad se presentará con el correspondiente justifi mo se acostumbra en tales lances, se vió alguna inquietud en el cativo á D. Josef Miguel Sainz, canónigo doctoral de dicha ciu público, y se oyeron algunas voces alarmantes. Pero adoptadas dad, quien dará noticia de varios deudores que quieren pagar á sin pérdida de un momento por todas las autoridades las provi quien tenga derecho. dencias mas eficace…</t>
  </si>
  <si>
    <t>Sainz, María</t>
  </si>
  <si>
    <t>María Sainz</t>
  </si>
  <si>
    <t>…. M. para que la Indultase de dicha sentencia de muerte, tu teban, D. Antonio y Doña María Carmen Iranzo, D. Josef y vo á bien por su soberana resolución de 15 del siguiente Abril Doña María Sainz de la Puente; para que en el término de qo acceder al perdón , conmutándosela en tres año* de reclusión. dias contados desde hoy, se presenten en forma por la escriba D. Juan Federico Menage, natural dé Medinaceli, teniente nía de provincia de Garrido á deduc…</t>
  </si>
  <si>
    <t>Sajoaia, Príncipe Maximiliano de</t>
  </si>
  <si>
    <t>Príncipe Maximiliano de Sajoaia</t>
  </si>
  <si>
    <t>…omandante del tercer escuadrón D. Fran Continuando el Rey nuestro Señor en obsequiar á su augus cisco Puyo], teniente coronel mayor de ídem : capitanes D. Juan to Suegro el Sermo. Sr. Príncipe Maximiliano de Sajoaia y á Manuel Aldecoa y D. Fausto Vázquez, grado de teniente „oro- S. A. R. la Princesa Amalia , se dignó acompañarlo con la Rei nel de ídem: tenientes D. Laureano Aguirre, D. Manuel Sosa- na nuestra Señora y toda la Real Familia á visitar la dirección do y D. M…</t>
  </si>
  <si>
    <t>Sajón, Ministro de</t>
  </si>
  <si>
    <t>Ministro de Sajón</t>
  </si>
  <si>
    <t>…ron los agoreros de Roma El domingo 6 del corriente á medio dia se dignó S. M. reci en los actos políticos mas importantes, los de las elecciones; y bir en audiencia particular al Sr. Ministro de Sajón ¡a, quien tu en fin, en toda la tierra habitada hasta la venida del Salvador vo la honra de poner en las Reales manos una carta de su au . estaba unida la ley religiosa con la ley política. Solo á Dios fue gusto Soberano. reservado el separarlas para darles m…</t>
  </si>
  <si>
    <t>Sajonia-Weimar, Bernardo de</t>
  </si>
  <si>
    <t>Bernardo de Sajonia-Weimar</t>
  </si>
  <si>
    <t>…da del Príncipe Luis y á benefició de dicho zumo se detienen sus progresos, y se han de Prusia, y se cree que llegará al mismo tiempo que S. M. Pru cicatrizado varios. siana. ,_El duque Bernardo de Sajonia-Weimar, hijo del Duque rei Madrid yo de Setiembre. nante, que salió con ánimo de hacer un viage á los Estados- SS.'MM. y AA. continúan sin novedad en su importante Unidos de América, llegó á Boston el 26 de Julio último en la salud en el Real sitio de S. Lorenzo. co…</t>
  </si>
  <si>
    <t>Sajorna, Príncipe Maximiliano de</t>
  </si>
  <si>
    <t>Príncipe Maximiliano de Sajorna</t>
  </si>
  <si>
    <t>…Justicia al Gobernador del Consejo la Real orden si Esta indemnización e* definitiva, y en ningún caso podrá guiente: aumentarse sobre lo que se dice en el presente artículo. „E1 Sr. Príncipe Maximiliano de Sajorna, movido de los senEnmienda. . timientos de cristiana piedad de que deja tan grata memoria en Arr. i.° Se sefíalan 30 millones de renta al capital de ntil tre nosotros, ha suplicado al Rsv nuestro Señor coa las mas vi-</t>
  </si>
  <si>
    <t>Sal, Francisco</t>
  </si>
  <si>
    <t>Francisco Sal</t>
  </si>
  <si>
    <t>…la ciu- propia iglesia, por la de D. Juan Antonio Prieto Sollozo á la dadela de esta plaza un altar magnífico, y en frente de él una abadía de la iglesia colegial de Covadonga, á D. Francisco Sal vasta gradería cubierta; el uno para celebrar la misa y cantar el vador: para una ración de la misma iglesia catedral, por muerte Te Deum, y la otra fiara colocar á todas las autoridades, y al de D. Josef María Bajo, á D. Francisco Sánchez: para dos cainfinit…</t>
  </si>
  <si>
    <t>Sala, Clara Ferrer y</t>
  </si>
  <si>
    <t>Clara Ferrer y Sala</t>
  </si>
  <si>
    <t>…scación de bie idem. nes, si ios hubiese, é inhabilitados.de poderlos obtener en lo su .Román Garrota 1880 rs. anuales. v cesivo, cuya sentencia se halla á la aprobación dclExcmo. Señor Clara Ferrer y Sala 2 rs. diarios. «apitan general. Doña Teresa Esparragueras 1880 rs. anuales. Andrés Gardelini, de nación italiano, por uso de un pu Francisco Pedro (vulgo Esteve) y Peregrina Olmos a r*. ñal, con el que hirió gravemente á Blas Cocha, domiciliado en diarios. la…</t>
  </si>
  <si>
    <t>Sala, Francisco</t>
  </si>
  <si>
    <t>Francisco Sala</t>
  </si>
  <si>
    <t>…, se colocó dé la iglesia colegial de Cardona, diócesis de Solsona, vacante en li ventana principal, para manifestará loshabitantesy foras por muerte de D. Josef' Ignacio Puig , á D. Francisco Sala ; y teros era ella el emblema de la fidelidad, y el firme y seguro ba paradla dignidad 'dé Chantre de la iglesia colegial de Alcañiz, dió luarte en donde deben estrellarse las maquinaciones de los enemi cesis de Zaragoza, vacante por fallecimiento de D. Joaqu…</t>
  </si>
  <si>
    <t>Salamanca, Fernando</t>
  </si>
  <si>
    <t>Fernando Salamanca</t>
  </si>
  <si>
    <t>…Mr. Dudon en la discusión que habia co El Rey nuestro Señor ha tenido á bien ascender á br’?adieres menzado, concerniente al canal. H[ Parlamento , dijo , dió diez de infantería á D. Fernando Salamanca y D. Ramón Zuioaga, años de término para examinar ¡os títulos de estos alimentos; y conde de la Torrcalta, é igualmente conceder grado de coronel vosotros querréis hacerlo en un cuarto de hora ('risa). de la misma arma, y empleo de teniente coronel vivo i D. Car 5.* Se pagará p…</t>
  </si>
  <si>
    <t>Salas, Lorenzo</t>
  </si>
  <si>
    <t>Lorenzo Salas</t>
  </si>
  <si>
    <t>…onio iglesia parroquial de S. Salvador del^árrio de la Mérina de la de agentes, pues acordada que sea la indemnización correrán las ciudad de Ibiza, vacante , por fallecimiento de D. Lorenzo Salas, diligencias á cargo del Gobierno. á P- Jaime Cerveza. • .... . ; _ El conde GuriefF, gobernador de Odessa, posee en este día Para la abadía del Real Monasterio de Sta. María de Gerri, varias muestras de una tierra que se halla en una vasta exten de la congre…</t>
  </si>
  <si>
    <t>Salas, Manuel</t>
  </si>
  <si>
    <t>Manuel Salas</t>
  </si>
  <si>
    <t>…ha de distinguir al verdadero promoción de D. Sinforiano Medeviela á una canongía de la Realista para sostener en todo trance con fortaleza y constancia misma , y-fallecimiento de D. Manuel Salas y D. Antonio Ló los derechos soberanos del Rey nuestro Señor. Después de ha pez, á D. Julián Royo, D. Ambrosio Bermudez y D. Francis berles inculcado estos principios, terminó de este modo su dis co García de la Fuente: para una ración ó comensalía, bajo la curso. invocación…</t>
  </si>
  <si>
    <t>Salas, Miguel de</t>
  </si>
  <si>
    <t>Miguel de Salas</t>
  </si>
  <si>
    <t>…ica. Los pretendientes se dirigirán al ayuntamiento en el tér Se despachan los billetes de embarque en Bilbao casa de Don mino de 20 dias. Francisco Marcaida: en Santander casa de D. Miguel de Salas y — Los suscriptores á la obra titulada lecciones dd medicina legal Gutiérrez: en Gijon casa de D. Lorenzo Valdés Hevia: en la y forense, escrita en francés por D. Mateo Pedro Orfila, y tra Coruña casa de D. Francisco Barrié; advirtiéndose que á nadie ducida…</t>
  </si>
  <si>
    <t>Salazar, Ignacio</t>
  </si>
  <si>
    <t>Ignacio Salazar</t>
  </si>
  <si>
    <t>…ación del Excmo. Sr. capitán general.tín de Salazar y D. Diego Baquero; y el de subtenientes á'Tosca Ramón Pinillo y Manuel Pórtela, naturales y vecinos dedetes D. Simón Zequeira, D. Ignacio Salazar , y lossargenlos pri meros Pedro García Arenas y Josef Gutiérrez. esta plaza, de estado solteros, y ejercicio carpinteros, acusados de haber dado voces subversivas en su carpintería: se sobreseyó En el de infantería de Cuba. Grado de coronel al teniente coron…</t>
  </si>
  <si>
    <t>Salazar, Luis María</t>
  </si>
  <si>
    <t>Luis María Salazar</t>
  </si>
  <si>
    <t>…rdenes del Presidente, que tengan re su cumplimiento.=Rubricado de la Real mano.=:Aranjuez á 18 lación con las instrucciones contenidas en el presente decreto. de Junio de 1825.=^ D. Luis María Salazar. e.0 ,,E1 Gobierno por su parte se obliga á proporcionar al Presidente las cantidades necesarias para el sueldo y manutención NOTICIAS EXTRANGERAS. de los ejércitos de mar v tierra que están á sus ordenes. 6.° ,,Caso que no puedan cubrirse estos gastos con el…</t>
  </si>
  <si>
    <t>Salazar, Luis María de</t>
  </si>
  <si>
    <t>Luis María de Salazar</t>
  </si>
  <si>
    <t>…ctivo de la tercera compañía: MM. y A A. á las dos y media, y fueron recibidos en el umbral sargento primero D. Juan Francisco Torres, Ídem de la sexta: de la puerta por el Excmo. Sr. D. Luis María de Salazar, Secre cadetes D. Dámaso Olmos y D. Josef María Faíon, grado de tario de Estado y del Despacho de Marina, por el Excmo. Señor alférez de caballería. D. Juan María Villavicencio, director general de la Real Ar Dragones de! Perú. Distinguido D. Cayetano Multra,…</t>
  </si>
  <si>
    <t>…rmamentos, inclusas las 8 fragatas con que ha jniento.=Rubricado de la Real mano.=Palacio 27 de Junio de reforzado el Sultán la escuadrilla del virev, (Espectador oriental, a825~A D. Luis María de Salazar. periódico de los turcos.) Oral orden de 2 r del corriente comunicada por el ministerio de la ITALIA. Guerra á los capitanes generales de las provincias del reino, pa Afaroles 28 de Mayo. ra que los ojiciales no vengan á la corte sin Real licencia. Una cuadri…</t>
  </si>
  <si>
    <t>Salazar, Tomas</t>
  </si>
  <si>
    <t>Tomas Salazar</t>
  </si>
  <si>
    <t>…uan Ardanaz 2 rs. idem. 100 millones, acaba de acopiar todos los algodones que habia en Manuela Salazar 4 rs. idem. Inglaterra: solo en el puerto de Liverpool ha comprado cerca de D. Tomas Salazar 50 doblones por una vez. ioo0 fardos. Esta especulación se ha extendido hasta .la Fran Valentín Rodriguez 2 rs. diarios. cia, donde Ja compañía ha tomado por su cuenta todos los algo Doña María del Carmen Ruiz, Cristóbal, Juan, Antonia y dones disponibles y t…</t>
  </si>
  <si>
    <t>Salcedo, Antonio Afzftinez</t>
  </si>
  <si>
    <t>Antonio Afzftinez Salcedo</t>
  </si>
  <si>
    <t>…deLis: pagó en 20 de Setiem por fallecimiento de Doña Inés de Ullóa, vecina y labradora que bre de 1815 3$ rs. aj hospjtal. fue en esta- corte, y por providencia del Sr. Galindo, teniente D. Antonio Afzftinez Salcedo para la Cruz de Cristo de Por de corregidor primero da esta heróica .villa, se cita y emplaza á tugal: ha pagado en . ao dc^bril ^l-titUP *1 hospital y es los acreedores ausentes ó ignoradas de aquella , para que al tér tablecimientos piadosos,;y 2$ á ja,Caja…</t>
  </si>
  <si>
    <t>Saldrá, Manuel Martínez Be</t>
  </si>
  <si>
    <t>Manuel Martínez Be Saldrá</t>
  </si>
  <si>
    <t>…ifiesta la utilidad que catedral de Guadix, por promoción de D. Andrés de Anaya y pueden dar á la Nación , y principalmente a aquel principado. Rivas á canoncú» de la de Málaga, á D. Manuel Martínez Be Saldrá el periódico todos los dias en medio pliego, y se sus llido: para la ración de la iglesia metropolitana de Santiago, va cribe á el en Barcelona en la librería de Rubio , calle de la L¡cante por promoción de D. Valentín Escudero á canongía car breteria, á 8 rs…</t>
  </si>
  <si>
    <t>Salinas, Josef Rico</t>
  </si>
  <si>
    <t>Josef Rico Salinas</t>
  </si>
  <si>
    <t>…el arzobispado de Zamora, Cádiz 1de Abril.' por ascenso de D. Mariano Iñiguez á canongía de esta catedral, En la mañana del ajyde Marzo entró en este puerto la go- y por muerte de D. Josef Rico Salinas, á D. Manuel Ruiz Re jeta española Proser pina, su capitán y maestre P. Felipe Par odi, vuelta y D. Estanislao Pascual: para cinco raciones de la iglesia procedente de Cuba en 38 dias, consignada á su dueño D. Joa colegial de Talavera, en el arzobispado de To…</t>
  </si>
  <si>
    <t>Salino, Gregorio</t>
  </si>
  <si>
    <t>Gregorio Salino</t>
  </si>
  <si>
    <t>…esta ciudad, de edad de 50 años, de dicho señor sobre la enagenacion de dos oficios de receptor acusado de seducir varios quintos á la deserción: fue condenado que corresponden á D. Gregorio Salino , y en que es interesada en 10 de Ensrírde 1825 á la pena de seis años de presidio; cuya por cantidad de 4SJ reales de vellón; entendida de que pasado sentencia ha sido aprobada en 21 del mismo por elExcmo. señor dicho término y no lo haciendo le parará el pe…</t>
  </si>
  <si>
    <t>Salustio</t>
  </si>
  <si>
    <t>…itente amarilla, 1 El viernes io del corriente por la mañana tuvo Mr. Fedcri- tomos, 8.° marquida, en papel 30 rs., en pasta 43. «o Lamb la honra de poner en manos del Rey nuestro Señor Salustio. Traducido por el Sr. Infante D. Gabriel, 2 tomos, sus credenciales como Enviado extraordinario y Ministro pleni 8.° marquida, en papel iprs.,en pasta 44, y 32 en rústica» potenciario de S. M. Británica, y pasó en seguida á ofrecer sus ídem en papel avitelado…</t>
  </si>
  <si>
    <t>Salvador, Antonio</t>
  </si>
  <si>
    <t>Antonio Salvador</t>
  </si>
  <si>
    <t>…ias acudan á deducir su derecho ante el alcalde Ber misionado Juan Marín , todo á disposición de S. £.; igualmente nabé Martin, y por la escribanía de Juan Galo Urraza; pues de el cura D. Antonio Salvador quedó apercibido pata en lo sucesi lo contrario íes parará el perjuicio qbe haya lugar. vo no mezclarse en semejantes asuntos: aprobada en 28 de No^ Quien quisiere hacer postura al ganadó lanar trashumante viembre. del diezmo Serrano, perteneciente á la digni…</t>
  </si>
  <si>
    <t>Salvar, Manuel</t>
  </si>
  <si>
    <t>Manuel Salvar</t>
  </si>
  <si>
    <t>reale* en alivio de todos lo» viajeros; y deseando yo imitar tan Ocho vistasdel Real sitiode Aran juez, por D. Manuel Salvar justos sentimientos, no:obstante la esterilidad del afio, cis que no dor Carmona, Selma 7 otros buenos profesores: cada est-'mme produce la mitra ni aun para solo pagar las pensiones', pre pa ao.=Dos vistas en pliego marca mayor de la casa de vacas / firiendo…</t>
  </si>
  <si>
    <t>Sampelayo, Manuel de</t>
  </si>
  <si>
    <t>Manuel de Sampelayo</t>
  </si>
  <si>
    <t>…s en su vista le conmutaron la corriente, se ha señalado para junta general de los acreedores! la referida sentencia én la de ocho años de presidio en uno de los testamentaria del Sr. D. Manuel de Sampelayo, vecino que fue de Africa, señalándole el del Peñón de la Gomera; y con res de esta corte, el domingo 17 del próximo mes de Julio á las pecto á Bernardo Monserrat, Antonio Riera, Josef y Antonio nueve de su mañana en la posada de S. S., calle de Relatores. Vi…</t>
  </si>
  <si>
    <t>Sampere, D Pedro</t>
  </si>
  <si>
    <t>D Pedro Sampere</t>
  </si>
  <si>
    <t>…r conclusión que á Bessieres solo le acoirisona , y 30 Cazadores de la Guardia Real de caballería -, al man p.u'-anfn 22 á 23 montados ,&lt; y que en' es'la ciudad continúa lá do del coronel D Pedro Sampere , saliesen del Real-sitio,deS. lide-i Pañera?.’q'ue es correspondiente.rcD'nbs guarde a'V. Si ríníthos fonso para aquel punto, como ¡o verificaron el 2 1 del corriente. años, biitüenza y Agosto 19 á las 12 de si: noche de 1825.— Las ocurrencias posteriores se…</t>
  </si>
  <si>
    <t>San</t>
  </si>
  <si>
    <t>…je Santander. Via-Crucis, ó tneditaciones^sobre larPasión de nuestro Señor 5.1.57.. .. 20,000 ps. fs.................. Madrid- Jesucristo, sacadas dél santo Svangélio [pór el'Umo. Sr. D. San 30.949.. .. 2000............................ Idem. tiago josef Bencomo,Qbispo, de AstorjjaLEl estilo de esta nbri3.700.... 1000................. ,.......... j»en. .to.« distinto de.todas ^s^publicadas de,^tatajaiqriaj.pprjp^ual, 12.438.. .. 1000..............…</t>
  </si>
  <si>
    <t>San, Vicente Pieira</t>
  </si>
  <si>
    <t>Vicente Pieira San</t>
  </si>
  <si>
    <t>…en inmediatamente. gó en dicho año, yen clase de usufructuarios 19 acciones del 6.° Todas las platas que se encontraren caminando en direc- banco de S. Carlos el mariscal de campo D. Vicente Pieira San cioq opuesta á la demarcada en el art. 6 del citado decreto de 6 ta, conde del mismo título; para que en el término de 30 dias, de Marzo, serán irremisiblemente decomisadas por la vehemente contados desde esta publicación, comparezcan por sí ó por me presunci…</t>
  </si>
  <si>
    <t>Sánchez</t>
  </si>
  <si>
    <t>…cha 5 del corriente ha pasado al Sr. Tissot, tas, donde se encontraron con cuatro: verlos y arrojarse á ellos general de Jas tropas aliadas en esta plaza , el oficio siguiente: el comandante Sánchez, el subteniente D. Francisco Perez y un Sr. general-. „Al retirarse de esta plaza las tropas del ejército voluntario, llamado García, todo fue una misma cosa; pero pacificador, no cumpliría este ayuntamiento con uno de sus pri habiendo visto la bizarría de lo…</t>
  </si>
  <si>
    <t>Sánchez', Francisco</t>
  </si>
  <si>
    <t>Francisco Sánchez'</t>
  </si>
  <si>
    <t>…los indestructibles derechos de la Sobe de teniente coronel al capitán D. Agustín Vélasco: el de capitán ranía absoluta de: nuestro idolatrado Monarca el Sr. JD. Fer- Veterano al teniente D. Francisco Sánchez': el decapitan volunta NAfciioAni y la observancia de nuestras-antiguas leyes .y costum rio al subteniente Di Estéban dé la Torre: el de teniente vetera bres. ' ............. no al sargento primero Di Juan Francisco de Socarras ; y el de ,,Con las armas que'en…</t>
  </si>
  <si>
    <t>Sánchez, Antonio</t>
  </si>
  <si>
    <t>Antonio Sánchez</t>
  </si>
  <si>
    <t>…do D. Gerónimo Sertour. Desde luego los in.-- Domingo Vidart. teniente corone! maypr de idem: capitanes tródujeron enla saiadeLgyampado, y SS- MM. y AA. vierost D. Antonio Aguado, D. Antonio Sánchez y D. Gabriel Fío!, con el mayor-gusto la UEfeccion y estampado de los papeles, grado de teniente corone! de caballería: D. Tomas L'.niers y Don imitando él terciopelo, de .diferentes colores y dibujos, sobrecar RamonSoier, tenientes,.grado de capitán de ídem: teniente;gra gad…</t>
  </si>
  <si>
    <t>Sánchez, Antonio María</t>
  </si>
  <si>
    <t>Antonio María Sánchez</t>
  </si>
  <si>
    <t>…, y este, valiéndose de una capellanía de número de la catedral de Guadix, por muerte los mismos judíos para descubrir este misterio, llegó por fin á de D. Diego Andrés Padilla, á D. Antonio María Sánchez: pa saber que encima del sobre de la carta se hallaba escrito en ca- ra una ración de la iglesia colegial deBriviesca, arzobispado de ractéres hebreos muy pequeños el contexto de ella, por lo que Burgos, por promoción de D. Josef Barona á canongía de la basta…</t>
  </si>
  <si>
    <t>Sánchez, Bernarda</t>
  </si>
  <si>
    <t>Bernarda Sánchez</t>
  </si>
  <si>
    <t>…su deber.' “i idem., Lo repetimos otra vez: estamos convencidos de que Mr. Can- Josef Serrate 29 rs. por una vez. n:ng empleará todo su influjo en favor de ja emancipación de los Doña Bernarda Sánchez 1600 rs, anuales, católicos, y hará que cése este estado de cosas que deshonra á su D: Sotero Rico- 3640 rs. por una vez. patria-á los ojos de li Europa, y que pone en ridículo á todorin- María Ruir dala Peña 3 rs. áurioi. QSe continuarú,')</t>
  </si>
  <si>
    <t>Sánchez, Domingo</t>
  </si>
  <si>
    <t>Domingo Sánchez</t>
  </si>
  <si>
    <t>…e que acaba de fletar el Gobierno, y en cuyas ma tamente dispuso dicho juez que el comandante de voluntarios niobras irán empleados íi alumnos de marina, para que puedan Realistas D. Domingo Sánchez saliese en persecución cíe aquellos poner en práctica los conocimientos teóricos que han adquirido. bandidos con 12 voluntarios á su mando; lo que verificaron á NOTICIAS DE ESPAÑA. las dos y media de la misma tarde, dirigiéndose al punto de Vi natea. Adquirid…</t>
  </si>
  <si>
    <t>…Realistas Arnao. Discurso sobre cánones, 2 tomos, 8.°, en papel ¡6 de ambas villas son dignos de toda recomendación, y en especial rs. ,en pasta 24. los dos comandantes de Jumilla D. Domingo Sánchez y Don Arriaza. Poesías patrióticas, 8.°, en pasta 12 rs._Arte poé Francisco Perez, quienes por sí y con los suyos enseñan que so tica, en pasta 12 rs. . lo honor, valor y amor al Rey debe ser la divisa de tan glorio*1 Avila (Obras del V. P: Juan de), 9 tomos, 4.0 en papel…</t>
  </si>
  <si>
    <t>Sánchez, Fernando</t>
  </si>
  <si>
    <t>Fernando Sánchez</t>
  </si>
  <si>
    <t>…arde de ayer cupo esta dicha á la Real Imprenta r Manteca y D. Pascual Molina, grado de capitán de ídem: alfé Calcografía. Recibidos SS. MM. y AA. á la puerta de la casa por reces D. Fernando Sánchez, D. Antonio Lucero, D. Manuel el superintendente de ella el Excmo. Sr. D. Francisco de Zea Mosquera, D. Alejandro Zambrana y D. Fausto Guzman, gra Bermudez, primer secretario del Despacho Universal, asociado do de teniente de idem. de los gefes principales de…</t>
  </si>
  <si>
    <t>…na i sus acreedores ; á fin de que entesados! de vacantes por fallecimiento de D- Antonio: Vilana Jacinto íasproposiciones que se reserva hacerles; le concedan esperezara Lloset y D. Fernando Sánchez, á Dk. Ramón Teijidor, D. Bue el pago de sus.respectivos créditos./Ycnsu consecuencia $?.S.-ha naventura Feliu y D. Benito Tristány: para un beneficio de la: acordadoconvocarycomo se hace . poriel(presentc.,á.lí&gt;4;citaüos &lt; catedral de Lérida, vacante por pro…</t>
  </si>
  <si>
    <t>Sánchez, Francisco</t>
  </si>
  <si>
    <t>Francisco Sánchez</t>
  </si>
  <si>
    <t>…con mas gusto en la obra de de capitán de idem: subtenientes D. Andrés Carrillo, D. Juan Mr. Prony la parte mas grave relativa á la utilidad pública, y Gutiérrez, D. Juan Almiron, D. Francisco Sánchez, D. Cle verán que todos los trabajos ejecutados y para ejecutarse en las mente Fernandez, D. Andrés Castel, D. Francisco Brito, Don lagunas Pontinas son aplicables á las lagunas y pantanos de otros Vicente Saez, D. Josef Lucena , D. Jaime Torres, D. Ensebio p…</t>
  </si>
  <si>
    <t>…lebrar la misa y cantar el vador: para una ración de la misma iglesia catedral, por muerte Te Deum, y la otra fiara colocar á todas las autoridades, y al de D. Josef María Bajo, á D. Francisco Sánchez: para dos cainfinito número de personas de distinción que fueron convidadas nongías de la iglesia colegial de Sta. María de Junquera de Ara á estos actos religiosos. Las repetidas salvas de artillería que to bia, en el obispado de Orense, por muerte de D. Jos…</t>
  </si>
  <si>
    <t>Sánchez, Ildefonso</t>
  </si>
  <si>
    <t>Ildefonso Sánchez</t>
  </si>
  <si>
    <t>…iedad, esos venenos del espíritu, quinta esencia gar de Morentin: vista esta causa , ha recaido la sentencia de que de la imprenta, sutilizados para que sean mas penetrantes y ági D. Ildefonso Sánchez sea puesto en libertad, debiendo vigilar si» les; esas producciones monstruosas multiplicadas sin término, conducta política la justicia del pueblo de su residencia; absuel que ganan en número lo que pierden en volumen, para corrom tos Andrés Barbarin , Loren…</t>
  </si>
  <si>
    <t>Sánchez, Joaquin</t>
  </si>
  <si>
    <t>Joaquin Sánchez</t>
  </si>
  <si>
    <t>…'8í.) ■ '• ■’ denttó del referido terminó ante el citado Sr. alcálde. por la CsOtro sobre todo lo relativo ál laboreo'y benefició de las mi cribahíá dé provincia y córnisionés de D. Joaquin Sánchez. nas. (Idem) v _Quieh supiéfé él! paradero, fallecí miento ú otra noticia de Do Resolución de S. M. declarándolos'beneficios délMonte pió ña María Teresa "A|uilar , que en 1802 vivía en lá-’calle de las militar á las viudas y huérfainos de los-que murieron en…</t>
  </si>
  <si>
    <t>Sánchez, Josef Gátcía</t>
  </si>
  <si>
    <t>Josef Gátcía Sánchez</t>
  </si>
  <si>
    <t>…l Villórdon, ídem de ideín ídem. , bró, acompañado de dos doctores; el cancelario dé ella, y abad ^ D. Rafael González, ¡dem de idem ídem. . , mayor de la.iglesia magistral él.Df. D. Josef Gátcía Sánchez; ... i ;D. Josef Simoa, ídem de ídem ídem. ■ de cuya mano1 recibieron lós doctores no presbíteros, y mas de ' ’ D. Josef García-, Ídem de idem ídem. 320 jóvenes la sagrada Eucaristía’¿¿ó'tal devoción que edificó a D. Felipe Betéranó, ídem de idém.ídem. : cuán…</t>
  </si>
  <si>
    <t>Sánchez, Josef Lucio</t>
  </si>
  <si>
    <t>Josef Lucio Sánchez</t>
  </si>
  <si>
    <t>…de Santiago, núm. 1, y en las librerías da de ídem, D. Vicente Olavarria, grado de capitan de ídem: pri Paz y de Quirós; adonde los suscriptores acudirán á recoger los mer piloto D. Josef Lucio Sánchez, grado de subteniente ds ídem. ejemplares por que estuvieren suscritos. Batallón veterano de Chiloe. Teniente graduado de capitán Filosofía de la elocuencia por D. Antonio de Capmany._ D. Josef Antonio Rubio, capitán efectivo de infantería. Compendio dé los e…</t>
  </si>
  <si>
    <t>Sánchez, Josef Manuel</t>
  </si>
  <si>
    <t>Josef Manuel Sánchez</t>
  </si>
  <si>
    <t>…os y varios graduados, inclusos los Antonio Espino , grado de teniente coronel de ídem: teniente que componen la junta de corrección. Verificando lo mismo en con grado y sueldo de capitán D. Josef Manuel Sánchez , espi la antigua iglesia del colegio de la Trinidad un catedrático de fi tan efectivo de ídem: tenientes D. Santos de las Heras, D. Ge losofa con los estudiantes de esta ciencia que no cupieron en la naro Marcos y D. Narciso Guerra, grado de capitán de ídem:…</t>
  </si>
  <si>
    <t>Sánchez, Juan</t>
  </si>
  <si>
    <t>Juan Sánchez</t>
  </si>
  <si>
    <t>…ecto le parará el perjuicio encabezamientos ó últimos endosos que contengan. que haya lugar. Octava. Faltando aun porción de vales de Enero que presen ..Ignorándose el paradero de D. Juan Sánchez y de D. Anto tarse á la renovación y,consolidación de 1824, se advierte de nio Alor , su primo, vecinos de La villa de Oliva en la provin ben ser presentados con separación y bajo las reglas establecidas cia de Extremadura, que en el mes de Junio del presente…</t>
  </si>
  <si>
    <t>Sánchez, Juan Manuel</t>
  </si>
  <si>
    <t>Juan Manuel Sánchez</t>
  </si>
  <si>
    <t>…de D. Vicente Paris.....;........................... lólib. Dorado y promoción de D- Ramón Eoan al arcedianato de 'ella, Amsterdam........................ 00 á Di Miguel Orbifia y D. Juan Manuel Sánchez: pára una ra Hamburgo.......................... 00 ción de íá iglesia Catedral de Tiiy, por ascenso de D. Josef Pe- Genova..............................- 00 noucos á canongía de la de Lugo , á D. Nicolás de Lamas y Par Cádiz................. ............... 1…</t>
  </si>
  <si>
    <t>Sánchez, Manuel Antonio</t>
  </si>
  <si>
    <t>Manuel Antonio Sánchez</t>
  </si>
  <si>
    <t>…nias en otro tiempo los jesuítas, y después los de infantería: tenientes. D. Pedro Moreno, D. Pedro Pat¿o Esdominicos, En lo interior, podía mas un fraile de 5. Fernando de ponda, D. Manuel Antonio Sánchez, D.-Juan de los Santos, Méjico, Sta. Cruz de Queretaro y Guadalupe de Zacatecas para D. Mariano Reyes, D...Manuel Echeverría, D. Ramón Gómez, aplacar un tumulto, que una compañía de granaderos. En una D. Eusebio Alvarez y D. Dionisio Martínez, grado.de capita…</t>
  </si>
  <si>
    <t>Sánchez, María</t>
  </si>
  <si>
    <t>María Sánchez</t>
  </si>
  <si>
    <t>…según el mismo capítulo de Londres, se hallaban tina Chillaron, heredera instituida en su testamento por la refeya victoriosos (los brasileños) en las cercanías de Buenos-Ai -rida Doña María Sánchez de la Torre, su tía. res, y el 14 de Setiembre salían otros de Montevideo para a- En virtud de providencia del Sr. Diez de Prado , teniente cor completarla derrota de los patriotas, sin mas esperanzas pafa regidor de esta villa, y por.la escribanía de Gonzalo…</t>
  </si>
  <si>
    <t>Sánchez, Rafael</t>
  </si>
  <si>
    <t>Rafael Sánchez</t>
  </si>
  <si>
    <t>…Luis Martínez, y inglés que los Makintosk y demas radicales los engañan con no D. Manuel González. ticias abultadas y desfiguradas por quitarles su dinero, y provo El subteniente D. Rafael Sánchez. car alGobierno á una.declaración, prematura.” Los sargentos primerosBlas Monticl, Josef González, Fran cisco Soriano, Juan Josef Méndez, Juan de Mata Rodríguez, Madrid 14. de Marzo. y Francisco Jiménez. Por Real resolución, á consulta de la. Cámara, M ha ser…</t>
  </si>
  <si>
    <t>Sánchez, Sebastiana</t>
  </si>
  <si>
    <t>Sebastiana Sánchez</t>
  </si>
  <si>
    <t>…Porxas 4 rs. diarios. de cirujano latino, dotado en 400 ducados pagados por el ayun María Josefa Ibarra 2 rs. idem. tamiento , ademas de las obvenciones de los vecinos, que podrán Doña Sebastiana Sánchez 2500 rs. anuales. valer i9 rs.; y la de maestro de primeras letras dotada en g9 rs. Juan Galo Rodríguez 2 rs. diarios. Los pretendientes á cualquiera de estas plazas dirigirán los me Pascual Sancho 49 rs. por una vez. moriales francos de porte al secretario d…</t>
  </si>
  <si>
    <t>Sandoval, Bartolomé</t>
  </si>
  <si>
    <t>Bartolomé Sandoval</t>
  </si>
  <si>
    <t>…Real lotería moderna en el sorteo del dia 22. recho en la demanda propuesta por Doña Josefa López de PariNúmeros. Premios. Administraciones. za, sobre la herencia de su marido el brigadier D. Bartolomé Sandoval; y de no hacerlo se sustanciará la demanda solo con la 9,875-. 10,000 ps. fs......... .... Sigíienza. audiencia del defensor judicial nombrado. 9,778.... 3000...................... — Tarragona. — Se halla vacante la plaza de arquitecto mayor de la ciudad de a…</t>
  </si>
  <si>
    <t>…ivar de aquella capitulación. De todos estos antecedentes Doña Josefa López de Pariza, sobre la. herencia de su marido suponía su autor que aquel cuerpo se haria cada dia mas nume D. Bartolomé Sandoval, brigadier que fue de los Reales Ejérci roso y temible , y que no dudásemos que iba á estallar unacon- tos; apercibidos que de nó hacerlo, sin mas citarlos ni empla trarevolucion de grande'consecuencia, porque asi se opinaba á su zarlos, sé sustanciará la dem…</t>
  </si>
  <si>
    <t>Sandoval, Josef</t>
  </si>
  <si>
    <t>Josef Sandoval</t>
  </si>
  <si>
    <t>…stales de las Reales fábricas de San pitán D. Claudio Varela, grado de teniente coronel de infante Ildefonso y de china de la Moncloa, entre los vivas y aplausos ría: subtenientes D. Josef Sandoval y D. Bernardino Cornejo, .de la multitud de gente que se había reunido pava ver de cerca á grado de teniente de idem. tus Soberanos y á unos Príncipes tan dignos del respeto y autor Primer batallón de infantería de Femando vu. Capitán Don d« todos los españolas.</t>
  </si>
  <si>
    <t>Sani, Josef María</t>
  </si>
  <si>
    <t>Josef María Sani</t>
  </si>
  <si>
    <t>…referida carta es Rey nuestro Señor presentar para una canongia de la igles'a cjcrita en Pont-de-Beauvoisin con fecha de 19 dé Julio último, tedral de León, vacante por muerte de D. Josef María Sani, á está firmada por los tres médicos de la referida Adelaida Heri D. Josef María de Lafuente: para otra de la colegial de Bribiesca, tier, Pravaz, Dulac y Descampa, por el cura Mr. Monnet, y arzobispado de Burgos, por fallecimiento de D. Francisco Berapor el…</t>
  </si>
  <si>
    <t>Sanjuanena, Francisco</t>
  </si>
  <si>
    <t>Francisco Sanjuanena</t>
  </si>
  <si>
    <t>…por los sectarios de la anar Eulogio Sta. Cruz, coronel efectivo, primer ayudante general. quía con sus furibundas tertulias llamadas fatrióticas, todo con Gerona. Idem ¡dem ídem D. Francisco Sanjuanena, ídem currió á hacer edificante esta fiesta de reconciliación y de des ídem ¡dem. agravios. Ingenieros. Teniente coronel mayor segundo ayudante gene A ia mañana siguiente dijo la misa en la capilla de la escuela ral D. Juan Tena, grado de coronel de infanterí…</t>
  </si>
  <si>
    <t>Sanjuanena, Manuel</t>
  </si>
  <si>
    <t>Manuel Sanjuanena</t>
  </si>
  <si>
    <t>…dose vacante ia plaza de médico del Real hospital mi Gerona. Capitán graduado de teniente coronel, ayudante de litar de la,ciudad de Palma, en Mallorca, por fallecimiento de campo D. Manuel Sanjuanena, comandante de infantería.- D. Antonio Almodovar, dotada en 600 rs. vn. mensuales; los Cantabria. Capitán ayudante de Campo D. Josef María Cid, médicos de ejército con Real nombramiento que quieran preten grado de teniente coronel de infantería. - derla, diri…</t>
  </si>
  <si>
    <t>Sanjurjo, Rodrigo</t>
  </si>
  <si>
    <t>Rodrigo Sanjurjo</t>
  </si>
  <si>
    <t>…ntos uniformes en xiz de Guzman: para el de letras de Torrijos á D Nemesio Ig todos los Voluntarios de la Monarquía , y dirigidos al doble ob nacio López: para el de Mancha Real á D. Rodrigo Sanjurjo: jeto de mantener la paz en los pueblos, v sostener en tcxlo su para el de Paradas á D. Pedro García Cembrero: para la vara lusrre la diadema; son el garante mas seguro del orden público, de alcalde mayor de Ayamonte á D. Miguel Galvan y Larar y el signo mas…</t>
  </si>
  <si>
    <t>Sanllorente, Juan Josef</t>
  </si>
  <si>
    <t>Juan Josef Sanllorente</t>
  </si>
  <si>
    <t>…A. el príncipe de Mettcrnich. dier D. Vicente González Moreno, gobernador militar y políti co de esta ciudad, y padrino el coronel del referido regimiento CAMAXA DE LOS DIPUTADOS. D. Juan Josef Sanllorente. Esta ceremonia se hizo en la santa En la sesión del 23 se lamentó Mr. Duchesney de Jas desgra iglesia catedral con asistencia de los oficiales de dicho regimiento, cias que fueron consiguientes á la emigración; analiza las leyes la de voluntarios Realistas y…</t>
  </si>
  <si>
    <t>Santana</t>
  </si>
  <si>
    <t>…de malos, la promulgaron, y han hecho tres revoluciones CAMBIOS DEI DIA 2$. contra los europeos establecidos allí: la última se dirigia a exter minarlos; pero habiéndolo sabido el general Santana, coman Londres....'..................................................... 37* ¿38. dante general de aquel estado, tomó sus providencias,.de modo, Peris..........■•••................................................ 15 15. que en Enero arrestó 32 cabecillas, seg…</t>
  </si>
  <si>
    <t>…mo que acaba de decir el an Un congreso republicano, diciendo que se temen en Méjico por terior diputado para votar por la mas pronta emancipación de una parte los movimientos del general Santana en Yucatán, y los católicos. por otra una invasión de tropas europeas. Mr. North se congratula de haber sometido sus antiguas opi Un decreto del presidente Victoria declara el castillo de San niones á un análisis severo como lo ha hecho el honorable Mr. Juan…</t>
  </si>
  <si>
    <t>Santiago</t>
  </si>
  <si>
    <t>…ugna sus errores con razones claras y con el alumbre que forriian la cola, diese’suavidad y buen :güsto al vincentes, y con autoridades respetables q.ue inserta; demuestra tabaco: D. Santiago1 Grimaud parece que ha sido el primero que el origen divino de lá 'supremacía del Papa , y de la autoridad de ha presentado en España este nuevo papelhecho en sus fábricas, los Reyes, y de los Obispos, concretándose á los casos particula de.pura paja de cerea…</t>
  </si>
  <si>
    <t>…para ocu silio Sanroman , D. Josef María Ulloa: Secundo piloto D. Juan par un destino en las oficinas del director general del culto Guerrero: Tercero D. Joaquin Camello: Maestres D. Santiago católico. Ochoa y D. Ginés Ocaña. Sargentos primeros Miguel Iduri: Idem PORTUGAL. de marina Juan Argiielles : Asistentes Antonio Arias, Pedro Grelo, Josef María Castilla y Jacinto Alartinez: Tripulación 5IJ Lisboa 9 de Noviembre. hombres. El dia 4 del corrien…</t>
  </si>
  <si>
    <t>Santiago, Isidro</t>
  </si>
  <si>
    <t>Isidro Santiago</t>
  </si>
  <si>
    <t>…............................... 16 1 á 2. da á D. Antonio María Pacheco de Padilla-, para la de Santllla Amsterdam......................................................... 00 na á D. Isidro Santiago de las Cuevas: para ladeOrotava ¿Don Hamburgo.......................................................... 00 Manuel Aceituno Dávalos; y para la de Aillon á D. Sinforoso Cádiz.................... ............................................. i á f. Esquiroz y Pa…</t>
  </si>
  <si>
    <t>Santin, Tomas Aparicio</t>
  </si>
  <si>
    <t>Tomas Aparicio Santin</t>
  </si>
  <si>
    <t>…apel 8 rs., en pasta ig , y 9 en rústica. to de Madrid, dignidad de la santa iglesia primada de Toledo, Hijosa. Geometría práctica, 8.°, en papel 9 rs., en pasta 13. por muerte de D. Tomas Aparicio Santin, á D. Manuel Fer Historia del Toison de oro,3 tomos, folio, en papel 120 rs., nandez Varela, deán de Lugo; y para esta resulta á D. Antonio y 132 en rústica. Cidron, dignidad de tesorero de la iglesia catedral de Oviedo. Iberti. Método artificial de criar los…</t>
  </si>
  <si>
    <t>Santos</t>
  </si>
  <si>
    <t>…ficando lo mismo en con grado y sueldo de capitán D. Josef Manuel Sánchez , espi la antigua iglesia del colegio de la Trinidad un catedrático de fi tan efectivo de ídem: tenientes D. Santos de las Heras, D. Ge losofa con los estudiantes de esta ciencia que no cupieron en la naro Marcos y D. Narciso Guerra, grado de capitán de ídem: de la universidad. La modestia y devoción de los concurrentes subtenientes D. Clemente Suarez y D. Juan Balta, grad…</t>
  </si>
  <si>
    <t>Santos, Juan de</t>
  </si>
  <si>
    <t>Juan de Santos</t>
  </si>
  <si>
    <t>…cos revolucionarios nos echan en cara como D. Miguel de Nava , capitán indefinido, y los tenientes de inconsecuentes el que nos declaremos en favor de la independencia igual clase D. Juan de Santos y D. Henrique Meller, con otros de la Grecia, al mismo tiempo que nos pronunciamos contra los vecinos de la villa de Arcbidona, acusados de reuniones sospe insurgentes de la América meridional. No responderemos á esta chosas en dicha villa; se les declaró libres de dicha acusació…</t>
  </si>
  <si>
    <t>Sañudo, Manuel</t>
  </si>
  <si>
    <t>Manuel Sañudo</t>
  </si>
  <si>
    <t>…s benéficos de nuestro Soberano se van cica de ídem: subtenientes graduados de tenientes D. Juan Antonio trizando las llagas que la revolución hizo á la prosperidad públi Sierra y D. Manuel Sañudo, tenientes efectivos de idem: subte ca; reina en todo el mejor orden, y se disfruta de la mas com nientes D. Eermin García, D. Manuel Peñaranda y D. Vicente pleta tranquilidad. Ugarteche, grado de teniente de Ídem: sargento primero D. JoA pesar de los esfuerz…</t>
  </si>
  <si>
    <t>Sanz, Josef</t>
  </si>
  <si>
    <t>Josef Sanz</t>
  </si>
  <si>
    <t>…guardia iba el batallón armado y uniformado, y Heredia: para la de Riba roja á D. Saturnino Campos: para precedido de los comandantes y planas mayores, cuyo orden 1* de Navarrés á D. Josef Sanz; y para ia de Fedreguer á Doa presentaba el mastiernoespectácnlo, victoreando sin cesar al Rey Andrés López. absoluto. En este brillante paseo se dispuso que un niño vestido Asimismo se ha dignado S. M. nombrar, en virtud de Rea elegantemente de angelito, y a…</t>
  </si>
  <si>
    <t>Sanz, Lucas</t>
  </si>
  <si>
    <t>Lucas Sanz</t>
  </si>
  <si>
    <t>…dem ídem. ' que las del lápiz, muy propio y cómodo para escribir, tanto en D. Guillermo DuceünV idem de idem ¡dem. ' pliegos sueltos como en libros de todos tamaños; de uno y otro D. Lucas Sanz, idem de,idem ídem. . , se vende en dicha imprenta , en el almacén de papel de Bueno y D. Felipe Stochman, idem de ídem ideni. 1 en la librería de Pérez. EN •LA• IMPRENTA_.•).*» REALw .•</t>
  </si>
  <si>
    <t>Sanz, Nicolás</t>
  </si>
  <si>
    <t>Nicolás Sanz</t>
  </si>
  <si>
    <t>…ntería de Cuba. Grado de coronel al teniente coronel D. Antonino Senmanat: el de tenientes coroneles á los dejándolos en libertad por no haberse justificado este delito. capitanes D. Nicolás Sanz y D. Juan Francisco Palomino : el de En ia sumaria instruida en averiguación de los autores de las capitanes á Wtenientes D. Félix González y D. Antonio Gil: heridas causadas á un tambor del ejército aliado, se sobreseyó por no haberse podido descubrir aquellos.el de tenientes á loj subt…</t>
  </si>
  <si>
    <t>Sargatal, Miguel</t>
  </si>
  <si>
    <t>Miguel Sargatal</t>
  </si>
  <si>
    <t>…dad entre ambos mun Vich, vacante por fallecimiento de D. Mariano Susanna , y re dos. Las bendiciones del arrepentimiento proclaman'en Italia el nuncia de D. Buenaventura Casas, á D. Miguel Sargatal; para nuevo reinado: en España la sedición disfrazada con el augusto otra canongía de la iglesia colegial de Ullá, diócesis de Gero nombre que profanaba, cae al suelo á la voz del Soberano;1 de na, vacante por fallecimiento de D. Josef Bofill, á D. Pedro suer…</t>
  </si>
  <si>
    <t>Sargo</t>
  </si>
  <si>
    <t>…ue se fijará en Helsingfors, y la compondrán el procurador del Senado,'el Bailío de Vallen en calidad de pre El marques Vicente Gropallo, enviado extraordinario, y mi sidentes, el Sr. Sargo, deán del cabildo, y los profesores Alopeu» nistro plenipotenciario de Si M. cerca de la Puerta Otomana, se 7 Mecardin. embarcó el lunes 2 del corriente, después de comer, con el conde _El 13 del presente mes tuve el honor Mr. Ward, ministro de Abogrado Collo…</t>
  </si>
  <si>
    <t>Sarrio, Carlos</t>
  </si>
  <si>
    <t>Carlos Sarrio</t>
  </si>
  <si>
    <t>…preciso. Se venden los dos to este año, llegaron á Cartagena á principios de Agosto del mismo, mos en 4.0 á la rústica 332 rs., en las librerías de Rodríguez, se entregaron dos á D. Carlos Sarrio, vecino de aquella ciudad, Novillo y Villa; y á 36 rs. en Toledo en la librería de Hernán y cuatro se enviaron ¡í Murcia á cargo de D. Joaquin de Tole dez; en Sevilla en la de Hidalgo; en Cádiz en la de Hortal; en do, ambos sugetos de zelo é inteligencia, y q…</t>
  </si>
  <si>
    <t>Satur</t>
  </si>
  <si>
    <t>…correspondiente en el cuerpo de Guardias de mi Real Persona; y el 12 de Julio, ó para que si la necesidad'les obligaba á hacerlo al comandante de escuadrón , con grado de coronel, D. Satur no diesen señal de resentimiento. Los muy reverendos Obispos nino Albuin. ■ católicos,,el Dr. Mac-Laughin y el Dr. Mac-Gettiganel pri Sexto. Concedo la cruz de primera clase de la misma Real mero de Derry, y el segundo de Raphoe, hicieron los mayores Orden de…</t>
  </si>
  <si>
    <t>Saturnino, Gutierre Josef</t>
  </si>
  <si>
    <t>Gutierre Josef Saturnino</t>
  </si>
  <si>
    <t>…en 21 de dicho Diciembre, el prime ciar y determinarlos.en los estrados de Ja audiencia. ro á 10 años'de presidio con retención en Ceuta, y el segundo ¿ Ignorándose el paradero de D. Gutierre Josef Saturnino,-po dos meses de cárcel por no haber dado parte á la autoridad so seedor que parece era. en-el año de 1808 de una capellanía ó me bre dichas voces. moria de misas, fundada en la iglesia parroquial de Sta. Cruz de D. Basilio de Lasarte, subteniente del ejércit…</t>
  </si>
  <si>
    <t>Saya, Manuel</t>
  </si>
  <si>
    <t>Manuel Saya</t>
  </si>
  <si>
    <t>…Princesa Amalia , se dignó acompañarlo con la Rei nel de ídem: tenientes D. Laureano Aguirre, D. Manuel Sosa- na nuestra Señora y toda la Real Familia á visitar la dirección do y D. Manuel Saya, grado de capitán de Ídem: cadete Don de hidrografía en la tarde del lunes 3 del corriente. Llegaron sus Salvador Mangudo, alférez efectivo de la tercera compañía: MM. y A A. á las dos y media, y fueron recibidos en el umbral sargento primero D. Juan Francisc…</t>
  </si>
  <si>
    <t>Schischkow</t>
  </si>
  <si>
    <t>…e sociedades se cida desde que está en aquél pais. —Desde la misma ciudad ha dirigido el Emperador por medió del cretas. — El profesor Antonio Nibby ha leido en la academia de ar- almirante Schischkow, Ministro de Instrucción pública, la carta cheológia de Roma una disertación relativa al circo de Caracal!a. siguiente: ,,Alejandro Semenowitch: Ha probado , que á vista del examen que se le ha permitido ha „Con el mayor sentimiento he sabido la muerte de vue…</t>
  </si>
  <si>
    <t>Schoulduine</t>
  </si>
  <si>
    <t>…a imperial y la corte pasan i Moscow po&gt; i-l mes de Setiembre, en donde, según añaden, per* AUSTXIA. xnanecerán quizá un año. Viena 14 de Julio. _S. M. el Emperador ha regatado al general Schoulduine, inten Un albañil cavando la tierra para echar los cimientos de un dente de la policía de Moscow, en prueba de lo satisfecho que edificio en las inmediaciones de esta ciudad, ha encontrado una está de su zelo y servicios,una caja adornada con su nombre en gar…</t>
  </si>
  <si>
    <t>Scijas, Antonio Sánchez de</t>
  </si>
  <si>
    <t>Antonio Sánchez de Scijas</t>
  </si>
  <si>
    <t>…cebada y paja de las tropas y caballería estan Santa María del Sar , de la ciudad de Santiago, por promoción tes y transeúntes en la provincia de Vallado!id hasta fin de Avosto de D. Antonio Sánchez de Scijas á la dignidad de tesorero y ca del corriente ano de 18: j. En su cumplimiento el Sr. inrenjertj nónigo de la catedral deOrense, á P.Joseí Salvador Cervüíu:pa de Valladolid ha señalado para dicho remate U hora de las s: del</t>
  </si>
  <si>
    <t>Sctiita, Ma</t>
  </si>
  <si>
    <t>Ma Sctiita</t>
  </si>
  <si>
    <t>…etención déla canongía que obtiene en ella: para una media'; Cádiz.......... ................................ • ii daño. ración de la propia iglesia catedral, por fallecimiento de D. Ma Sctiita.......... &gt;4..—.••.•I....—z* nuel Parca de Bouzas, á D. Antonio:Villoría y Kengel: para Valencia........ ................................................. § í 1. . una canongía cardenalicia de la iglesia catedral de Orense, por Barcelona á rs. 00 asespso de D…</t>
  </si>
  <si>
    <t>Se'gre, Pedro</t>
  </si>
  <si>
    <t>Pedro Se'gre</t>
  </si>
  <si>
    <t>…ronto ó tarde algunas notas interesantes del original italiano impreso en Asís en un manantial de males y de despoblación. Desde luego destru año 1799. Su autor se cree haber sido D. Pedro Se'gre, dé la ye los bosques, y con mover después las tierras y arrancar las compañía d* Jesús, natural de Segovia. El gran mérito y despa plantas , yerbas y raíces que las mantienen unidas, facilita la ac cho que tuvo en Italia esta Obrita, prueban su mériro intrín…</t>
  </si>
  <si>
    <t>Se, Antonio Uriszar</t>
  </si>
  <si>
    <t>Antonio Uriszar Se</t>
  </si>
  <si>
    <t>…D. Mateo Avellan Lozano: para la de Castrof RANCIA. jeriz á D. Bernabé Bustamante: para la de Carbajales á D. Juan París ig de Febrero. -Francisco Siquero: para la de Cogoliudo á D. Antonio Uriszar Se lee en los papeles alemanes que el famoso Odiseo ha deja y Aidaca: para la de Casares y Manilva á D. Josef Agustín Ro do á sus compañeros de armas para retirarse á una caverna en mero del Mármol: para la de Garrobillas á D. Josef Casillas y la falda oriental…</t>
  </si>
  <si>
    <t>Se, Fausto de El-</t>
  </si>
  <si>
    <t>Fausto de El- Se</t>
  </si>
  <si>
    <t>…as en los tres artículos anteriores, la BRASIL. memoria que tiene presentada al Gobierno desde Febrero de 2lio~Janeiro sg de Octubre. 1823 el director general de minería de Méjico D. Fausto de El- Se extiende mucho la idea- de una conciliación entre el Rey huyar , vocal de la Junta de Fomento de Riqueza. de Portugal y su Hijo. ' Art. 16. Para facilitar mas y mas la saiida ó venta de los Lord Cochrane, que llegó á Fernambuco bastante tarde pata cobres de l…</t>
  </si>
  <si>
    <t>Se, J. M. B.</t>
  </si>
  <si>
    <t>J. M. B. Se</t>
  </si>
  <si>
    <t>…rtunas, y fue aprobada el 9 de Julio. Compendió de la historia sagrada, formado para la instruc Antonio Feijoo y otros, de Sevilla , acusados de haber can ción de la juventud: por D. J. M. B. Se vende á 3 rs. en la li tado canciones constitucionales, fueron libremente absueltos el brería de Rodríguez. Este compendio, puesto en verso y estilo 10 de Junio por no ser cierta la delación, y prevenidos los acu acomodado á la pronunciación y capacidad de lo…</t>
  </si>
  <si>
    <t>Sebastian</t>
  </si>
  <si>
    <t>…domingo de Pasión, que era el día seña los (tes extremos, del de dicha Princesa de Beira y de su Hijo el lu lado por el Príncipe, sj hallaba todavía la paciente en ei estado íante D. Sebastian; y. los de la otra estaban hechos cada uno res mas deplorable hasta «1 momento de recibir la comunión: ett pectivamente del cabello del Sermo. Sr. Infante D. Carlos, de aquel mismo tiempo se estaba celebrando úna misa por ella, cuan su augusta Esposa Doña Mar…</t>
  </si>
  <si>
    <t>Sebastian, Manuel</t>
  </si>
  <si>
    <t>Manuel Sebastian</t>
  </si>
  <si>
    <t>…r. Con respecto á esto nada se ha mudado, y el ligero de cazadores: capitanes D. Ramón Burgos, D. Julián La— viagero puede aun en el dia refrescarse los labios en la misma carta , D. Manuel Sebastian, D. Francisco Antiga, D. Francisco fuente, á la cual refiriéndose aquel célebre poeta dijo: Costa, D. Josef Carpenter, D. Josef Villaronte, grado de te Ora manusque tua lavitnus, Feronia limpha. niente coronel de infantería: tenientes D. Juan Morato , Don Fra…</t>
  </si>
  <si>
    <t>Secada, Narciso</t>
  </si>
  <si>
    <t>Narciso Secada</t>
  </si>
  <si>
    <t>…, administrar particularmente, y el Ministro Mendizabal, grado de espitan de idem: subtenientes D. Pedro de su casa es responsable á las Cámaras en esta parte de las ena Mendoza y D. Narciso Secada, grado de teniente de idem: sar jenaciones ó menoscabos que puede padecer la propiedad, cuyas gento primero D. Pedro Rojas, grado de subteniente de idem. alteraciones penden de la facultad legislativa. Batallón ligero de Castro. Teniente coronel mayor D. Fran…</t>
  </si>
  <si>
    <t>Secre</t>
  </si>
  <si>
    <t>…ral de Cruzada, conforme á los piadosos sentimientos' que S..M. mitir que,bajo las mismas'condiciones se-introduzcan trigos, ex lia tenido á bien comunicarle por medio del Excmo. Sr. Secre tranjeros por los puertos de Barcelona,y Tarragona. tario de Estado y del Despacho, ha determinado, que para mas bien solemnizar tan fausto dia, se distribuyan en los inmediatos El corregidor, y ayuntamiento de la.ciudad de Valencia, ,ha . las cantidades que…</t>
  </si>
  <si>
    <t>…otro. teligencia , publicación y efectos correspondientes, á su cumpli El Príncipe Real ha comprado por escudos de banco la miento; advirtiendo que con esta fecha lo participo al Sr. Secre preciosa colección de minerales de! difunto, director Schwedenstario de Estado y del Despacho de Hacienda de Indias, para su tierna, y ia ha regalado á la universidad de Upsal. observancia en la parte que ie toca. Los revisores de la Dieta han tenido esta mañ…</t>
  </si>
  <si>
    <t>Secreta</t>
  </si>
  <si>
    <t>…s delincuentes contrabandistas, enemigos declarados del Esta tanciaron que áe establece en este reglamento , a cuyo fin ■ y para do, según los deseos indicados y promovidos por el Sr. Secreta estas comisiones y columnas militares se derogan los aDteriorea rio del Despacho de la Guerra. Y para que-las causas se sustan en lo que sean contrarios al presente; pues en todo lo demas cien con celeridad, de modo que los perseguidores y aprehensores quedan…</t>
  </si>
  <si>
    <t>Secretario</t>
  </si>
  <si>
    <t>…presente anuncio se cita, llama y emplaza por térmi El comandante general de las islas de Canaria da parte al no de tres meses á todos los parientes dentro del cuarto grada Excmo. Sr. Secretario del tkspacho de la Guerra, con fecha de 3 de Doña María Teresa AlmeicJa y Calvo, vecina y difunta de lp de Febrero próximo pasado, que aquella misma mañana habia ciudad del Puerto de Sta. María, para que se presenten en el juz dado ála vela con buen viento y…</t>
  </si>
  <si>
    <t>…— ARTICULO DE OFICIO. que se halla en el Peloponeso, con la facultad de disponer de es tos cuerpos y de la división naval que esta cruzando delante del Real decreto concediendo al Sr. Secretario interino de la Guerra el golfo de Corinto, con todo el poder señalado al consejo ejecutivo. uso de meáia Jirma. í.° „E1 principal objeto de este nombramiento es defender Teniendo presente los alivios que para abreviar el despacho las costas del Peloponeso y a…</t>
  </si>
  <si>
    <t>…fíat y. media anata an- ocho pies .y siete pulgadas (tres varas y una tercia). ■ rante el gobierno revolucionario, no se les vuelva á exigir al reme ndar sustituios. ALEMANIA. Al Sr. Secretario dél Despacho de Gracia y Justicia dig® Aix-la-Cli a peí!e 10 de Julio. con esta fecha lo que sigue: He dado cuenta al Rey nuestro Se Poseyendo esta ciudad las mas antiguas y mas preciosas re ñor de la instancia de Agustín Fernandez, que V. E. me pasó liquias,…</t>
  </si>
  <si>
    <t>za, que dará principio el 15 de este tnes. Se compondrá de ií© guíente parte dirigido si Exento. Sr. Secretario del' Despacho de hombres, y permanecerá reunido por tiempo de cuatro semanas. Hacienda por el intendente de Guada laja ra. = Exorno. Sr.=Con ■—Entre un número considerable de oficiales de todas graduacio ia prisa del correo y urgencia de los negocios que me r…</t>
  </si>
  <si>
    <t>Núm. no. ( 6 cuartos.) 437 GACETA DE MADRID SABADO 10 DE SETIEMBRE DE 1825. ‘ - - - —■—-—-- ■■ "—————!... articulo de oficio. de 27 de Agosto próximo pasad» comunica al Sr. Secretario ael Despacho de Estado, que atendiendo el Rey nuestro Señor á los Jifa! orden comunicada for la primera secretaría ele Estado á la beneficios que deben resultar á los Reales intereses y al Estado de de Hacienda, y por esta ala Dirección, sotre la asistencia e…</t>
  </si>
  <si>
    <t>…r en su auxilio, y que el mismo Cochrane á él con fecha 13 de Noviembre último la Real orden, que con iba á embarcarse para el Brasil. la de 10 anterior le ha comunicado el Excmo. Sr. Secretario de La escuadra que salió de Alejandría ha desembarcado parte Estado y del Despacho de Gracia y Justicia, cuyo tenor es el dé sus tropas en Modon. siguiente: El coronel francés Favier, que se hadaba al servicio de los Excmo. Sr.: Con esta fecha comunico al Superinte…</t>
  </si>
  <si>
    <t>Secretario, Antonio Fernandez de Urrutia</t>
  </si>
  <si>
    <t>Antonio Fernandez de Urrutia Secretario</t>
  </si>
  <si>
    <t>…nviado .extraordinario y Ministra» pio de su reinado. plenipotenciario cercadelRey de Cerdeña; he ven ido en nom .Convencido plenamente S. M. de la actividad y eficacia con. brara D. Antonio Fernandez de Urrutia Secretario de mi referido que el Príncipe de Scilta ha desempeñado el cargo de mayordo Consejo de Ministros , como Secretario de Estado y de Gobierno- mo mayor cerca de su augusta y Real consorte, como Duquesa de mi Consejo de Estado, que es en virtud de mi decreto de e…</t>
  </si>
  <si>
    <t>Segi, JqsCf</t>
  </si>
  <si>
    <t>JqsCf Segi</t>
  </si>
  <si>
    <t>…o á la cabeza de los defensores de S. M., expo Botér, se cita y emplaza á todos y cualesquier,acreedores de di niendo su vida mil veces hasta verlo restituido á la plenitud de cho D. JqsCf Segi&amp;mundo Botér y Arnau, difunto, vecino y del su soberanía. La fortuna que le acompañó h¡20 mas relevantes qomercio que fue.de dicha cjudaj, para que ep el término pe 30. estos méritos y servicios, uniendo la moderación de sus prin dias, coqtadps de;de el 18 de…</t>
  </si>
  <si>
    <t>Segovia</t>
  </si>
  <si>
    <t>…de la pu provincia de Cuenca, como acusados de haber vertido subversi blicación de este anuncio. vas expresiones contra el legítimo Gobierno, y tenindo presen _Por providencia del Sr. Segovia , alcalde de la Real casa y te lo que ofrece la causa, fueron sentenciados en tp de Abril de corte, y á instancia de los síndicos del concurso del difunto Don a8i$ á jo años de presidio con retención. Pedro Josef de Adame , se ha señalado para una nueva junta…</t>
  </si>
  <si>
    <t>…......... 3 Laiglesia y Darrac. Elementos de equitación militar, 4.0, en pasta 30, y 24 en rústica, (ir confirmaní.) Tarifa dt futios dt los fasagts. Si. devn. Por providencia del Sr. Segovia* alcalde de Casa y Corte &amp;c., ÍF.o citnua de ropa............. 100. y escribanía de Provincia de Cimeros, se ha mandado sacar á Entre Bilbao y Santander.....&lt;En ídem de proa.... ídem. 70, pública subasta por el término de 30 diav, señalando para su re (Encubi…</t>
  </si>
  <si>
    <t>Segun, T.</t>
  </si>
  <si>
    <t>T. Segun</t>
  </si>
  <si>
    <t>…us Reales manos. por Samuel Richardson, autor de la Clara Harlowe y de la Pa También han visitado SS. MM. y AA. el Real museo de pin mela Andrews, y puesta en castellano por E. X. D. T. Segun turas y la Real fábrica de tapices. En el primer establecimiento, da edición, reducida á cuatro tomos en 8.° Esta obra la reco sostenido á expensas de S. M., admiraron los ilustres Huéspedes! mienda el nombre solo de su autor, y el aprecio general que ha la h…</t>
  </si>
  <si>
    <t>Segura, Pedro Hernaiz de</t>
  </si>
  <si>
    <t>Pedro Hernaiz de Segura</t>
  </si>
  <si>
    <t>…blos. Se cree que esta explotación, hacién ciudad de Lérida , á D. Félix Cuende y Vaílcjo: para la de Tar dose cada dia mas en grande, llegará á ser una fuente abundante ragona, á D. Pedro Hernaiz de Segura:,para la de Mataró, á de riqueza para la Rusia. D. Josef Catalá jr Cruaúes: para la de Daroca á D. Blas Peina __Hace mucho tiempo que se ha tratado de sustituir el cobre dor y Pino .parala de la villa de Mprella á D. Josef Morant con el bronce en la fabricaci…</t>
  </si>
  <si>
    <t>Seidel, Francisco</t>
  </si>
  <si>
    <t>Francisco Seidel</t>
  </si>
  <si>
    <t>…acional, publicó en Octubre teniente coronel al capitán D. Josef María (Jriutia: id. de capí- de 1822 un método para desinfectar el aire, é impedir la putretan al segundo ayudante D. Francisco Seidel: el de teniente al ffecion. Hiciéronsa varias experiencias en aquella capital con ca subteniente D. Diego Ordoñez; y el de subteniente al cadete Don dáveres enterrados hacia mas de un mes y en iá época de mas Ildefonso del Valle y sargeuto primero Juan Avalos…</t>
  </si>
  <si>
    <t>Seijas, Andrés de</t>
  </si>
  <si>
    <t>Andrés de Seijas</t>
  </si>
  <si>
    <t>…se les rebajará un ie. por 100 en su total valor. ' París, invitado por la administración general de los mismos pa ra indagar los medios de desinficionar el mercado de pesca y las D. Andrés de Seijas, natural del lugar de Aveledo en. la feli Banastas que se emplean en ella, de donde se exhalan á la at gresía de S. Salvador de Fojado, arzobispado de Santiago de Ga mósfera emanaciones pútridas y peligrosas; na* conseguido des licia , salió de Cádiz de solda…</t>
  </si>
  <si>
    <t>Selkirk</t>
  </si>
  <si>
    <t>…s 1® bajo las órdenes de Londos, puesto á que pierdan los misioneros el poco favor que disfrutan juntarse con ellos y atacar á 500 ó 600 árabes quelbrahim-bajá desde la muerte del lord Selkirk, y asolar, si es posible, un es dejó en esta plaza; pero en lugar de los 2S) hombres solo encon tablecimiento papístico, que se opone al progreso de las luces, y tró 60 ú lio , y no pudo ejecutar su proyecto. se halla en oposición con los intereses de la comp…</t>
  </si>
  <si>
    <t>Selquienes, Máximo</t>
  </si>
  <si>
    <t>Máximo Selquienes</t>
  </si>
  <si>
    <t>…nis dante gener.al é inspector de la guardia. Este Pjjncipe tendrá ba tradores-de Rentas y- comandantes de los resguardos de ellas, jo sus órdenes inmediatas al ma-riscal de campo D. Máximo Selquienes podrán hacer- las observaciones que estimen mas impor vaggi, á cuyo cargo 'estará -la inspección general de la guardia. tantes al Real servicio. Teniendo que cesar en-sus funciones de inspector dcwla guardia, . Art. g.° Esta junta se formará inmediatamente po…</t>
  </si>
  <si>
    <t>Senmanat, Antonino</t>
  </si>
  <si>
    <t>Antonino Senmanat</t>
  </si>
  <si>
    <t>…za, de estado solteros, y ejercicio carpinteros, acusados de haber dado voces subversivas en su carpintería: se sobreseyó En el de infantería de Cuba. Grado de coronel al teniente coronel D. Antonino Senmanat: el de tenientes coroneles á los dejándolos en libertad por no haberse justificado este delito. capitanes D. Nicolás Sanz y D. Juan Francisco Palomino : el de En ia sumaria instruida en averiguación de los autores de las capitanes á Wtenientes D. Félix Gonzál…</t>
  </si>
  <si>
    <t>Senosiain, Josefa Antonio Alfonso y Felipe</t>
  </si>
  <si>
    <t>Josefa Antonio Alfonso y Felipe Senosiain</t>
  </si>
  <si>
    <t>…Feiip3 Vicenta, Doña Engracia Lumbreras y Doña Ana ValLejo beldía. 2 rs. idem. Otra contra Genaro Morentin, ya difunto, Atanasío Tdoate, Gregoria Ortiz Caballero, Doña Caya Saenz, Doña Josefa Antonio Alfonso y Felipe Senosiain , residentes' en esta ciudad Ramajo, María Madariaga, María Paler, Francisca Parres, Ma de Pamplona, acusados de haber gritado, hallándose reunidos en ría Dolores Ibanco, María Antonia Villar y María Antonia de las inmediaciones de la calle de S. Agustín, vis…</t>
  </si>
  <si>
    <t>Serafina, Vi- María Piañer y</t>
  </si>
  <si>
    <t>Vi- María Piañer y Serafina</t>
  </si>
  <si>
    <t>…besar sus Reales manos. Ignacia Perera, Rosa Febrer, Manuela Espona, Francisca Maguet, Francisca Codina y Inés Vidal 4 rs. ídem. El Gobierno acaba de recibir despachos del Excmo. Sr. Vi- María Piañer y Serafina joli y Roqueta 4 rs. ídem. rey del Períi, conde de los Andes, de fecha 18 de Octubre del Juan Aguilar 3 rs. Ídem. •* año próximo pasado desde el Cuzco. En ellos participa S. E. los Lucía Soler 4 rs. ídem, &lt; preparativos que estaba haciendo para emprender la c…</t>
  </si>
  <si>
    <t>Serralta, Francisco</t>
  </si>
  <si>
    <t>Francisco Serralta</t>
  </si>
  <si>
    <t>…célebre poeta dijo: Costa, D. Josef Carpenter, D. Josef Villaronte, grado de te Ora manusque tua lavitnus, Feronia limpha. niente coronel de infantería: tenientes D. Juan Morato , Don Francisco Serralta , D. Pedro Barriento, D. Josef Cristau, Don Las personas á quienes no interesan demasiado las noticias Simón Poch, D. Agustin de Fuentes y D. Juan Hospital, grado históricas y arqueológicas leerán con mas gusto en la obra de de capitán de idem: subtenientes D…</t>
  </si>
  <si>
    <t>Serrano, Antonio</t>
  </si>
  <si>
    <t>Antonio Serrano</t>
  </si>
  <si>
    <t>…vierten en bene viduos del fuero de guehía qué pertenecieron á batallonei títula- ficio de los mismos de quienes reciben singulares beneficios; por dos sagrados. (Idem.) 1 ‘ ' 'r- D. Antonio Serrano. S* hallará á 2 rs. en la librería de Viana. EN LA -IMPRENTA REAL.</t>
  </si>
  <si>
    <t>Serrano, Juan de Mata</t>
  </si>
  <si>
    <t>Juan de Mata Serrano</t>
  </si>
  <si>
    <t>…l viril, el estar encerrados, en .el .tabernáculo de.la Roncal y .Cribellpira .otra de la de Sigüanza , por el de Don iglesia ó en el de la sacristía. Bernardo Fernandez Alonso, á D. Juan de Mata Serrano: para 4.0 La profanación de los vasos sagrados será castigada con dos 'raéionei de la iglesia catedral de Coria, por promoción á</t>
  </si>
  <si>
    <t>Serrano, Juan Fernandez</t>
  </si>
  <si>
    <t>Juan Fernandez Serrano</t>
  </si>
  <si>
    <t>…ólera con vanos clamo* fael Trivifio; y para otra de la colegial del Salvador de la ciudad res, y se imaginan fantasmas para pelear con ellos. ,,EstO es, de Sevilla, por muerte de D. Juan Fernandez Serrano, á D. Be dicen, un abuso del poder que señalan ; es una espantosa tiranía nito de la Vega. que quiere sujetar los progresos del patriotismo.” Y no com Asimismo ha presentado S. M. para el deanato de la iglesia prenden que sus invectivas mismas contribuyen á d…</t>
  </si>
  <si>
    <t>Sertour, Gerónimo</t>
  </si>
  <si>
    <t>Gerónimo Sertour</t>
  </si>
  <si>
    <t>…mayor D. VaLsniui Ferraz, coronel del casa por D. Segismundo Qiroud de Villette, hijo del fabricante, mismo regimiento: comandante del tercer'escuadrón D. Josef y por el encargado D. Gerónimo Sertour. Desde luego los in.-- Domingo Vidart. teniente corone! maypr de idem: capitanes tródujeron enla saiadeLgyampado, y SS- MM. y AA. vierost D. Antonio Aguado, D. Antonio Sánchez y D. Gabriel Fío!, con el mayor-gusto la UEfeccion y estampado de los papeles, grad…</t>
  </si>
  <si>
    <t>Severiana</t>
  </si>
  <si>
    <t>…que por último D. Joaquin Mendez, D. JoseLSaturnino Esteban, Juana Al- término se les'señala , comparezcan ante el Sr. Galjndo, teniente varez, María González, Antonio Monsalve y Doña Severiana corregidor de esta villa , por la escribanía de Raya, á usar de las Mora,' prófugo el primero.* y¡convicto reo"., del ..delito.de intelir acciones que- les competan; em inteligencia de que pasado dicho gencia con los revolucionarios;} y. expendedor „ de . pro…</t>
  </si>
  <si>
    <t>Sevilla, To</t>
  </si>
  <si>
    <t>To Sevilla</t>
  </si>
  <si>
    <t>…os que quieran pretenderla dirigirán sus ins Cádiz....................................................... . por 100 daño, tancias, francas de porte, al secretario del ayuntamiento D. To Sevilla................................................................... á ii. ... mas Gutiérrez de.Páramo, acompañando: el título de médico y Málaga........... ................................................... justificación de su conducta. Valencia..............…</t>
  </si>
  <si>
    <t>Sevillano, Cipriano</t>
  </si>
  <si>
    <t>Cipriano Sevillano</t>
  </si>
  <si>
    <t>…que tengan del primero eí Excmo. Sr. Secretario de Estado.y del Despacho ínteres en ello, podrán dirigirse á Burdeos á los referidos Sres. Lu universal de Hacienda, y del segundo D. Cipriano Sevillano, en cadon, sobrino y compañía; y en Madrid á D. J. Alejandro de nombre del cabildo de Curas de Madrid., El concurso fue no Irunciaga, del comercio de esta corte. menos lucido que numeroso, pues apenas podiacontener el tem _ Debiéndose hacer capotes, camisas y…</t>
  </si>
  <si>
    <t>Sevillano, Josef</t>
  </si>
  <si>
    <t>Josef Sevillano</t>
  </si>
  <si>
    <t>…nos solamente de la parte agradable que presenta Nepomuceno Vargas, grado de teniente de idem: sargentos pri esta obra, haremos observar á nuestros lectores que ese terreno, meros D. Josef Sevillano, 13. Josef Casas, D. Miguel Ribí y que las aguas estancadas han convertido casi en un desierto, es D. Fernando Valero, grado de subteniente de idem. un pais sumamente clásico, comprendiendo una gran parte de Primer batallón del regimiento de Cantabria. Comand…</t>
  </si>
  <si>
    <t>Sexta, María Candelaria</t>
  </si>
  <si>
    <t>María Candelaria Sexta</t>
  </si>
  <si>
    <t>…dan á las citadas corpora Real y supremo Consejo de las Indias en la época revoluciona ciones; en cuyo caso los presentarán por separado. ria, los autos que se seguran eh él entre Doña María Candelaria Sexta. Asimismo no se admitirá partida alguna en que no Rubalcava, viuda de D. Juan FranciscoCreagh , auditor de guer resulte á favor de un sugeto, corporación ó comunidad, el últi ra que fóé de Puerto-Rico , D. Josef del Castillo Villamtdio, mo endoso ó encabezami…</t>
  </si>
  <si>
    <t>Sexti, Carlos</t>
  </si>
  <si>
    <t>Carlos Sexti</t>
  </si>
  <si>
    <t>…n ellos la mayor fermentación. Frustradas sus tar Orden de S. Fernando á los mariscales de campo D. Vicente mas caras esperanzas, é insultados por.las importunas demostra Osorio y D. Carlos Sexti. ciones de júbilo de sus enemigos, se temia ,que diesen muestras, Cuarto. Concedo la cruz de tercera clase de la misma Orden de un vivo resentimiento; pero tenemos la.mayor satisfacciones de S. Fernando al mas antiguo de los coroneles de infantería, de asegur…</t>
  </si>
  <si>
    <t>Seyffarth</t>
  </si>
  <si>
    <t>…os aun fuera de peligro. La ciudad ha corrido riesgo de ser compatibles con las leyes de la decencia y de la moral. inundada: se han desplomado muchas casas, y entre otras, una El profesor Seyffarth, que reside en la universidad de Leipparte del palacio del bajá: las lluvias que han caido en la Meso- sik, después de haber seguido largo tiempo las líneas que le dejó potamia superior, y las nieves derretidas en las montañas de la trazadas el difunto profes…</t>
  </si>
  <si>
    <t>Sgricci</t>
  </si>
  <si>
    <t>…ese individuo, dice sir Juan Sebrighi, y dr.v gra hay de mas digno en esta ciudad. cias á S. S. por haberme proporcionado ocasión para repetir lo — S. M. se ha dignado regalar al señor Sgricci en señal de su sa que siempre he sostenido. Sí, lo digo otra vez-, es verdadéram-ntisfacción una caja de ord con la cifra de su-augusto nombre en te una vergüenza para la Inglaterra el que en el siglo de les lu brillantes, por haber'compuesto de repente en su…</t>
  </si>
  <si>
    <t>Shuldan</t>
  </si>
  <si>
    <t>…a hecho caso Luego se principiará el baile en diferentes salas, ejecutado de esta petición. por varias cuadrillas delante de S. M. y de la familia Real. —Escriben de Sylhet que el brigadier Shuldan ha dado orden i Ademas de la sala de S. Juan se han dispuesto otras dos en las tropas que se hallan en esta plaza para marchar sobre Doud- el piso bajo con los nombres de Imís'xiv, y délas Colonial,don patlee, de cuyo movimiento se esperaba alguna Operación i…</t>
  </si>
  <si>
    <t>Si'vbri</t>
  </si>
  <si>
    <t>…arnición, se volvió á sus naves, y comenzó á bombear la ciu dad. Entonces el bajá , conociendo que la'cosa iba de veras, en ' Maififeller 90 de ^Octubre. vió varios parlamentos al capitán Si'vbri, el-cual no quiso ad Después de tasconfmuás y abundantes lluvias de los tres pri mitirlos. Ya llegaba el momento de la total destrucción de Trí meros dias del corriente mes, ha sido tal la inundación del Hepoli , cuando se presenta el cónsul ingles como media…</t>
  </si>
  <si>
    <t>Sicilia, Juan López</t>
  </si>
  <si>
    <t>Juan López Sicilia</t>
  </si>
  <si>
    <t>D-. Antonio, Aragón paran?! deanato «Te !a iglesia catedral de Te 6,203.... ' 2000.............-.........■.'Sevilla. ruel , vacante pg.r promo^ipn del Sr. D. Juan López Sicilia á la 10.815.. .. 1000.......................... Madrid. ialee'a y obispado de Coria: á D. Gregorio Ramírez Calvo para 14.781.. .. icoo........................... Idem. el priorato.de la iglesia colegial de S. Pedro el V:e;o de Huesca, 9,249.... 1000..........…</t>
  </si>
  <si>
    <t>Siendo, Marcelo</t>
  </si>
  <si>
    <t>Marcelo Siendo</t>
  </si>
  <si>
    <t>…s naturales la suma anual de mas de de D. Francisco Gálvez. Por despacho de i.° de Febrero de 1797 dos millones de pesos fuertes. se notificó en la Doctrina en Santiago d9 Chile á D. Marcelo Siendo este tin renglón tan esencial para los tintes, desde el Hernández,que se decía poseedor de dicha vinculación, y se fija grado mas subido de la púrpura hasta el color mas bajo, no pue ron edictos convocando á los herederos y descendientes de Don den pasar sin…</t>
  </si>
  <si>
    <t>Sierra</t>
  </si>
  <si>
    <t>…cción general de Rentas, se realizarán en ■Idem no consolidados....::.............................. 8. seguida Jas enagenaciones. _ En virtud de Real cédula, y por providencia del Sr. Sierra : ANUNCIOS. y Arce, teniente segundo de asistente de la ciudad de Sevilla, Por providencia del Sr. Diez de Prado, teniente corregidor se sacan á pública subasta las fincas que á continuación se expre dé esta villa, y escribanía de Martínez, se cita y emplaza…</t>
  </si>
  <si>
    <t>Siles, Mariano Ventura de</t>
  </si>
  <si>
    <t>Mariano Ventura de Siles</t>
  </si>
  <si>
    <t>…e la dirección general de Rentas -sobre los emplea- y arreglado de las rúbricas del ritual romano, por el licenciado deis que pueden ser removidos de sus destinos. (Id') y maestro D. Mariano Ventura de Siles, presbítero. Se vendo Otra de ídem., sobre aguardientes y licores. (Núm. do.) en la librería de Cuesta y en la sacristía de los Italianos. EN LA IMPRENTA REAL</t>
  </si>
  <si>
    <t>Silva, Juan de Dios</t>
  </si>
  <si>
    <t>Juan de Dios Silva</t>
  </si>
  <si>
    <t>…ias y mar de Cortés, próxima á publicarse; mani Aguirre, grado de capitán de idem: subtenientes D. Alejo Gar festándose muy satisfechos de los trabajos de un establecimiento cía , D. Juan de Dios Silva yD. Francisco de Santa Flores, gra que dando á las navegaciones seguridad y presteza , aumenta las do de teniente de idem: sargentos primeros D. Josef Herrera y utilidades del comercio y el acierto de las expediciones de la ma D. Manuel Crespo, grado de subte…</t>
  </si>
  <si>
    <t>…á la Religión y al Estado, Cazadores. Capitanes D. Ramón Gómez y D. Antonio MaMadrid 12 de Enero. ceira , grado de teniente coronel de infantería: tenientesD. Fran cisco Martin y D. Juan de Dios Silva, grado de espitan de ídem: Por resolución á consulta de la Cámara se ha servido el Rey subtenientes D. Gerónimo Dávila y D. Francisco González, nuestro Señor nombrar para el deanato primera silla de la igle grado de teniente de ídem. (JV continuará, j sia cat…</t>
  </si>
  <si>
    <t>Simoa, Josef</t>
  </si>
  <si>
    <t>Josef Simoa</t>
  </si>
  <si>
    <t>…, bró, acompañado de dos doctores; el cancelario dé ella, y abad ^ D. Rafael González, ¡dem de idem ídem. . , mayor de la.iglesia magistral él.Df. D. Josef Gátcía Sánchez; ... i ;D. Josef Simoa, ídem de ídem ídem. ■ de cuya mano1 recibieron lós doctores no presbíteros, y mas de ' ’ D. Josef García-, Ídem de idem ídem. 320 jóvenes la sagrada Eucaristía’¿¿ó'tal devoción que edificó a D. Felipe Betéranó, ídem de idém.ídem. : cuántos presenciaron este a…</t>
  </si>
  <si>
    <t>Simón</t>
  </si>
  <si>
    <t>…e de Ídem: tenientes D. Josef Lucena, D. Andrés Carrillo y Don los buques concedían á los pilotos y prácticos por la entrada en Juan Anaya , grado de capitán de idem: subtenientes D. Simón los puertos que no eran de su destino, y obligaban á ella los tem Infante y D. Juan Morales, grado de teniente. porales, exigiendo dichos capitanes recibos de mayores cantidades Batallón ligero del Centro, Segundo comandante teniente co que las que daban; e!…</t>
  </si>
  <si>
    <t>Sin</t>
  </si>
  <si>
    <t>…n la providencia final acordada» y consulta del.Consejo turas», y.de sús, orejas y nqrices cuelgan,.adornos extravagantes. de la Guerra, en la cual verá V. F- que: 5I Rey nuestro; Señor Sin,embargo, estos indips, tienen "alguna civilización, pues se ha servido conformarse en un todo con lo resuelto por (dicho btan.ha^ante bien la lengua francesa. „ ' supremo tribunal, mandando que se lleve inmediatamente á efec L-Utuijcarta de Argel con* fecha d…</t>
  </si>
  <si>
    <t>Sivori</t>
  </si>
  <si>
    <t>…se emplean en la-na Túnez, por el mal temporal, se presento delante de Trípoli el vegación del Zuidér-Zeá. Estos diseños, que van añadidos con des de Setiembre último. Al punto el caballero Sivori envió al cripciones en idioma ruso y holandés, pueden ser de grande uti puerto la oirbeta Friten con pabellón parlamentario, con orden lidad pira el método de construir las naves que sirven tanto para de entregar sus despachos a! cónsul británico,!’ de inform…</t>
  </si>
  <si>
    <t>…en términos .satisfactorios! que el •t A las cinco, y med¡ise.habiaaya_teutúdo á la escuadra es-, Bajá-bcy'te hallaba dispuesto á entrar ¿n-negociación, y que Mr. tas,nave», y el caballero Sivori se preparó.al.’mmnento:pafa ata Si vori podía pasar ai-efecto , acompañada de dos ó tres oficiales, car de nuevo á la ciudad-por medios lotftias eficaces ¿ imprevis quedando estos y él bajo la salvaguardiá”3cl Gobierno Británico. tos del enemigo; pero cuando…</t>
  </si>
  <si>
    <t>Smith, Juan</t>
  </si>
  <si>
    <t>Juan Smith</t>
  </si>
  <si>
    <t>…rigido contra la asociación de I car, cacao y otros frutos para esta plaza, la goleta americana landa ha sido precedida de algunos discursos poco reparables, en Central Jachan, su capitán Juan Smith, quien ha dado la no tazón de qué se había apurado casi enteramente la materia en las ticia (según las que corrían en Baltimore) de que Bolívar, dos discusiones anteriores. después de su última derrota, se hallaba cercado por 2655 hom Apenas se abrió la sesió…</t>
  </si>
  <si>
    <t>Soberano</t>
  </si>
  <si>
    <t>…uraleza del pais que deben atravesar, se puede asegurar que Las multas, en cualquier caso, serán pagadas al Rey nuestro necesitan dos años para llegar hasta Ununerapora, quizá sin Señor Soberano, y exigidas por uno de sus ministros de justicia, combatir. según y en la manera que se previene en el edicto de 6 de Febre Mientras tanto los birmanes no cesan de inquietar á Ja ro de 1816. división que se dirige á esta capital por I’Irrawaddy; pero los re B…</t>
  </si>
  <si>
    <t>…ponsabilidad. quienes están concedidos. (Idem.) Las multas, en cualquiera de los casos expresados, se pagarán Real decreto para que dentro de tercero dia sean castigados á nuestro Señor Soberano el Rey, y se exigirán por- cualquiera con arreglo á las leyes los masones cogidos en fragante. (Núme de los ministros de justicia de S. M., según y conforme se orde ro 101.) na en el edicto de 6 de Febrero de 1816. Otro declarando traidor á Bessieres, y penas…</t>
  </si>
  <si>
    <t>Sociats, Juan</t>
  </si>
  <si>
    <t>Juan Sociats</t>
  </si>
  <si>
    <t>…e Voluntario» Realistas que eu el último se bendijese llas, aprobada por S. M. , y confiada a ia dirección del coronel y jurase su bandera , y en él 30 y gx de Mayo y x.° de Junio D. Juan Sociats. El lune* 20 del corriente se rompa) v princi hubiese paseos militares, evoluciones, descargas, iluminaciones pió el desmonte de la caja de dicha carretera,, junio a las v-.r.tas y repique de campanas. En efecto , asi .sei verifico todo, habién de Buñol , en…</t>
  </si>
  <si>
    <t>Sol, Ignacio</t>
  </si>
  <si>
    <t>Ignacio Sol</t>
  </si>
  <si>
    <t>…ue aprobada por el Excmo.Sr. Ca zar con la mano, proporciona el fácil manejo, y se da toda la pitán general. ' luz ncccsaria desde el principio hasta el fin del espectáculo sin el D. Ignacio Sol, Doña Josefa Puente, su consorte, Doña mal olor del humo, y sin tener todos los demas inconvenientes .Bijígida Puente, su cuñada, D* FranciscoKrauser y Agustín La-' que son inevitables en el sistema antiguo. * bale, los tres primeros vecinos de esta ciudad, y…</t>
  </si>
  <si>
    <t>Sola, María</t>
  </si>
  <si>
    <t>María Sola</t>
  </si>
  <si>
    <t>…francos idem. lla ¿ remitido de Veracruz por un español amante de su patria, Antonio Varea 1500 rs. por una vez. trató desde luego con el mayor esmero de aclimatar esta especie, ■ Doña María Sola 2500 rs. anuales. y propagarla en la Península , como lo ha conseguido en parte, Simón García 40 rs. mensuales. estudiando con toda prolijidad sus propiedades, alteraciones y Francisco Navarro 30 rs idem. medios de conservación. Mas poco satisfecha de su zelo…</t>
  </si>
  <si>
    <t>Solana, Manuel Fernando</t>
  </si>
  <si>
    <t>Manuel Fernando Solana</t>
  </si>
  <si>
    <t>…a de Quiroga, en Madrid, en donde Soria..... ................. En la Intendencia. se reunirán todas las suscripciones de las provincias. EL traduc Toledo.......................... D. Manuel Fernando Solana. tor agradecido á varios Sres. Obispos y á otros sabios por las Vaiénciá.....:................ Sres. Enrique de Oshea y compañía. observaciones que le han dirigido sobre los seis tomos publicados, Valladolid............... D. Luis de Rojas. les suplica de nue…</t>
  </si>
  <si>
    <t>Solar, Simón</t>
  </si>
  <si>
    <t>Simón Solar</t>
  </si>
  <si>
    <t>na de que quedaba de general de vanguardia desde el Desaguade Réál de diezmes 3e aquella capital a D. Simón Solar: para la ro hasta Moxo, partiendo Valdés al otro día con su ejército pa administración de la aduanilia del Caliao á D. Manuel Josef ra operar con Canterac contra BoJivar, llevando ademas cuatro Domínguez; y para otra plaza de cabo del resguardo de la mis escu…</t>
  </si>
  <si>
    <t>Sólchaga, Matías</t>
  </si>
  <si>
    <t>Matías Sólchaga</t>
  </si>
  <si>
    <t>…título de ilustración , ha hecho tan á efecto por la comisión militar permanente de Navarra. tos estragos la ignorancia: un tomo en 8.° Se hallará en la libre Una causa formada á D. Matías Sólchaga , soltero, natural ría de Hurtado á 8 rs. en pasta. ' de la villa de Falces, en Navarra, subteniente que fue en las tro Nota. En algunos ejemplares de la gaceta anterior, col. 3.a, pas revolucionarias, y acusado de haber vertido palabras sedi lín. 48, dice tf…</t>
  </si>
  <si>
    <t>Soldevila, Vicente</t>
  </si>
  <si>
    <t>Vicente Soldevila</t>
  </si>
  <si>
    <t>…revolucionarias, preva ración de la iglesia parroquial -de Tolva, diócesis de Lérida, va liéndose de un crédito imaginario, y de no se qué introducción cante por fallecimiento de D. Vicente Soldevila, á D. Joaquín que suponen tener en el Ministerio y en las oficinas de .París. Zurita; para un.beneficio de la catedral de Lérida, vacante por Pero habiendo sabido esto el Sr. Ministro de Hacienda ha el de-D.' DomingO"Ris(a ,á D/PerlroPIquer: 'para uña~racion…</t>
  </si>
  <si>
    <t>Soler, Mariano</t>
  </si>
  <si>
    <t>Mariano Soler</t>
  </si>
  <si>
    <t>…de Vinaroz.=D. Juan Hidalgo, de Leon.rrD. Joaquín Ceryera , á nombre de la fábrica de la iglesia En atención á los distinguidos servicios y acreditada lealtad de Medinasidonia,.±:D. Mariano Soler, de Utrera. = Viuda de del mariscal de campo D. Miguel de la Torre, capitán general de Eoóx y Pascual, de Reus—D.Tadeo Fernandez Mota, de Rio- Puerto Rico, se ha servido S. M. promoverle á teniente general seco.—La congregación de la misión de Barcelona.^ D.…</t>
  </si>
  <si>
    <t>Soler, Ramón</t>
  </si>
  <si>
    <t>Ramón Soler</t>
  </si>
  <si>
    <t>…iente ,,La presente ordenanza tendrá fuerza de ley desde j.° de Ju coronel mayor D. Josef Domingo Vidart, grado de coronel de lio de 1825. caballería: capitanes D. Antonio Jurado, D. Ramón Soler y „Dada en nuestra junta del Senado á 17 de Diciembre D. Manuel Cosío, grado de tenientes coroneles de idem: tenien de 1824.” tes D. Valentín Rubio y D. Tomas Castillo, grado de capitán de ídem: alféreces D. Pedro Martínez, D. Josef Fies y D.Fran S. M. que na…</t>
  </si>
  <si>
    <t>Soler, Tomas Belda y</t>
  </si>
  <si>
    <t>Tomas Belda y Soler</t>
  </si>
  <si>
    <t>…oja , la plaza ds ra la de Viüafranca del Panadés á D. PaJndio Duran y Julia ; y rector de su hospital. Su dotación consiste en 33300 rs. anuales, para la de-ía villa de Enguera á D. Tomas Belda y Soler. pagados por trimestres de los fondos del establecimiento, en cu En atención al mérito y distinguidos servicios del marisca! yo edificio goza ademas de habitación cómoda. Los aspirantes de campo D. Gaspar Rocabruna, se ha servido S. M. conferirte deben ser pr…</t>
  </si>
  <si>
    <t>Solero, R'ifáel</t>
  </si>
  <si>
    <t>R'ifáel Solero</t>
  </si>
  <si>
    <t>…urador'en el pleito qué siguen en la salartercera ciyiFde !lá NOTICIAS DE ESP AÑA. t : Real Chancilletía dé, Granadal y escribanía 1 dé' Cántara dé ‘D: Par tió Eutrala y Quilez, •'D. R'ifáel Solero de la Reguera, Vecínó 'Jf Madrid ay de Mayo. t , r escribano del lugar de Alhaurin-de la Torre, los hijos y herederos de Francisco Serrano,,y,,qy ápséncia de otros interesados, sobre SS. MM. y AA. siguen en el Real sitio de Artnjuez tía BO»1 posef ion -de las…</t>
  </si>
  <si>
    <t>Solía</t>
  </si>
  <si>
    <t>…out acaban de ser testigos de dos obs táculos, que á ser invencibles, acarrearían el mayor daño á las Parte 1$ de Octubre. operaciones comerciales.en la escala de Levante. El Gran Señor Solía de boy. Cinco por too , 99 85—Anualidades de 4 por ha prohibido el comercio .de sedas á los extrangeros; y el bajá de loo 111,««Empréstito Resi de España Acre, pronto siempre á abrazar todos los proyectos que juzga á _EI di* 12, cumpleaños deS. A. R el Prínci…</t>
  </si>
  <si>
    <t>Solís, Antonio</t>
  </si>
  <si>
    <t>Antonio Solís</t>
  </si>
  <si>
    <t>…cia anterior al 7 de Diciembre último. O ¿ín cuartilla de marca imperial. i.° D. Antonio Leiva, Ambrosio Morales, el P. Juan de Mariana, Fr. Lope Félix dé VARIEDADES. Vega Carpió, D. Antonio Solís y D. Nicolás Antonio. 2.0 El Cardenal Gil Albornoz, Gonzalo Fernandez de Cór La historia natural no presenta á primera vista medios pro doba, el gran duque de Álb;a, Arias. Montano, D. Francisco porcionadas í establecer una próspera fortuna; pero ha hecho la .Quevedo .y Villegas…</t>
  </si>
  <si>
    <t>Solís, Ramón María</t>
  </si>
  <si>
    <t>Ramón María Solís</t>
  </si>
  <si>
    <t>…e la ciudad de comerciantes muy estimados y ricos que viven alli hace mucho Córdoba , vacante por promoción de D. Luis María Esquivel al tiempo. deanato de la catedral de Cádiz, á D. Ramón María Solís. PORTUGAL. Asimismo se ha servido nombrar á D. Antonio Caspe y Rodríguez para una plaza de alcalde de la Real casa y corte, y JJsboa £ de Enero. para otra de oidor de la chancillería de Granada á D.' Anacieto Nuestra Gau‘a de hoy inserta la fiel exposición he…</t>
  </si>
  <si>
    <t>Sollozo, Juan Antonio Prieto</t>
  </si>
  <si>
    <t>Juan Antonio Prieto Sollozo</t>
  </si>
  <si>
    <t>…nardo del Rio al arplaza. cedianato de Caiatayud, á D. Antonio Villoría: para otra de la A este fin la autoridad francesa dispuso en el glacis de la ciu- propia iglesia, por la de D. Juan Antonio Prieto Sollozo á la dadela de esta plaza un altar magnífico, y en frente de él una abadía de la iglesia colegial de Covadonga, á D. Francisco Sal vasta gradería cubierta; el uno para celebrar la misa y cantar el vador: para una ración de la misma iglesia catedral, por muert…</t>
  </si>
  <si>
    <t>Som, Carlos</t>
  </si>
  <si>
    <t>Carlos Som</t>
  </si>
  <si>
    <t>…rga, y su •■—En la de los Comunes ba habido dos discusiones muy largas salud perfecta”; y después dijo: ,,Si el realismo consiste en de una sobre cierta exposición hecha contra el lord Carlos Som— sear que-la vida de su Soberano sea larga, es seguramente indis tnerset, gobernador del Cabo de Buena-Esperanza, y otra sobre pensable que los católicos deseen una vida prolongada á-éite Mo la deportación i Sto. Domingo de dos mestizos de la «la de la narca,…</t>
  </si>
  <si>
    <t>Sombiela, Jfescf Antonio</t>
  </si>
  <si>
    <t>Jfescf Antonio Sombiela</t>
  </si>
  <si>
    <t>…nio Armeñta para idem: en 30 de Julio de &lt; 817 pa lación decia que corría allí muy valida la noticia de la derrota gó 3© rs. al hospital. completa de Bolivar. (Diario Mercantil.') D. Jfescf Antonio Sombiela para la Espuela de Oro: pagó en</t>
  </si>
  <si>
    <t>Sombiela, Josef Antonio</t>
  </si>
  <si>
    <t>Josef Antonio Sombiela</t>
  </si>
  <si>
    <t>…la noche se iluminó toda la ciudad con particular esmero; para otra plaza de oidor de la Real audiencia de Valencia á y la guarnición francesa y el pueblo barcelonés han dado una D. Josef Antonio Sombiela , alcalde del crimen mas antiguo prueba nada’equívoca de su constante adhesión á la dinastía de de la misma; y para dos plazas de alcaldes del crimen del pro los Borbones. La fachada de la casa alojamiento del Excmo. Señor pio tribunal á D. Francisco de Paula…</t>
  </si>
  <si>
    <t>Somuno</t>
  </si>
  <si>
    <t>…intervención: los que gusten hacer postura se dirigirán á El mismo día de S. Fernando celebró la villa de Quintanilla la escribanía de dicho Martínez, ó al administrador judicial Don Somuno, en la provincia de Burgos, la jura de bandera del ba Gerónimo Martínez Mazpule, vecino de esta corte. tallón de todo aquel partido, con asistencia también del ayunta _En virtud de providencia del Sr. Arizmcndi, alcalde de casa miento y demas autoridades. Est…</t>
  </si>
  <si>
    <t>Sonano, Vicente</t>
  </si>
  <si>
    <t>Vicente Sonano</t>
  </si>
  <si>
    <t>…in ensangrentarse las enfermedades agudas, quedando las crónicas al cargo del pro ni acalorarse con los demas , porque como hablaba Salomón, en fesor interino de medicina-práctica D. Vicente Sonano. _ Los sus parábolas: el odio- produce riñas, y la caridad cubre,todos discípulos de las universidades que quieran matricularse en clase los pecados. Solos los queasi vivieren, solos- los que asi obraren, de alumnos deberán presentar al secretario el grado de…</t>
  </si>
  <si>
    <t>Sontag</t>
  </si>
  <si>
    <t>…ntinúan sin novedad en su. importante retti, tercera edición. Contiene tres partes ú obritas diferentes: • •alud en el Real sitio de S. Ildefonso. la i.a traducida del ingles, del general Sontag, pertenece á los ofi ciales de compañías,:sargentos y cabos, y trata de los puestos,El Rey se ha servido nombrar, &amp; consulta de la Cámara, guardias y patrullas avanzadas, sorpresas, emboscadas, corre para una plaza de oidor de la audiencia de. Extremadura, á…</t>
  </si>
  <si>
    <t>Soria, Francisco Villa-</t>
  </si>
  <si>
    <t>Francisco Villa- Soria</t>
  </si>
  <si>
    <t>…as que necesite. La administración ha constituido por especial comisionado Angela Felipe, natural de Cervera de Aguijar, provincia de y su corresponsal en esta plaza al licenciado D. Francisco Villa- Soria, se presentará ante el Sr. Diez de Prado, teniente corregi verde y Rey, abogado del ilustre colegio de la misma, á quien dor de Madrid , dentro de 1 5 dias, para notificarle cierta provi podrán acudir los que se hallen en el caso de necesitar de dicho dencia…</t>
  </si>
  <si>
    <t>Soriano, Miguel Tortosa</t>
  </si>
  <si>
    <t>Miguel Tortosa Soriano</t>
  </si>
  <si>
    <t>…esolución plina, el orden, el respeto á las autoridades, y porque como de S. M. de i.° de Marzo en atención á sus singulares méritos. Realistas hemos cumplido lo que hemos jurado. D. Miguel Tortosa Soriano, para idem, pagó en 24 de Ene «Voluntarios: Rey Soberano, Religión de nuestros padres, ro de 1818 3‘3 rs. al Hospital general. Muestras costumbres, y la paz en nuestros pueblos , son los fun D. Bartolomé Muñoz Quintauilla, para idem, pagó en 8 de damentos del…</t>
  </si>
  <si>
    <t>Sorzano, Francisco Ruiz</t>
  </si>
  <si>
    <t>Francisco Ruiz Sorzano</t>
  </si>
  <si>
    <t>…blico. Después acá no ha disminui Negreiros , grado de teniente coronel de Milicias. do este mal; y si se consultan los registros de los muertos, tal Voluntarios de Oruro. Capitán D. Francisco Ruiz Sorzano, nez se hallará que se han aumentado todavía. Es muy digno que grado de teniente coronel. la atención del Gobierno se lije en este asunto de tanta gravedad. Piquete veterano de Dragones del Cuzco. Alférez graduado de teniente D. Manuel Marcó del Pont , tenien…</t>
  </si>
  <si>
    <t>Sosa-, Manuel</t>
  </si>
  <si>
    <t>Manuel Sosa-</t>
  </si>
  <si>
    <t>…e Sajoaia y á Manuel Aldecoa y D. Fausto Vázquez, grado de teniente „oro- S. A. R. la Princesa Amalia , se dignó acompañarlo con la Rei nel de ídem: tenientes D. Laureano Aguirre, D. Manuel Sosa- na nuestra Señora y toda la Real Familia á visitar la dirección do y D. Manuel Saya, grado de capitán de Ídem: cadete Don de hidrografía en la tarde del lunes 3 del corriente. Llegaron sus Salvador Mangudo, alférez efectivo de la tercera compañía: MM. y A A.…</t>
  </si>
  <si>
    <t>Sostres, Isidro</t>
  </si>
  <si>
    <t>Isidro Sostres</t>
  </si>
  <si>
    <t>…nongías laicales que.en la ciu cia de D. Josef Angles, y-fallecimiento de D. Mari¡aoo Susanna dad'de Borja Tundo. Doña Juana María Francés, á cuyo patro- . y D. Antonio PradelJ, á D. Isidro Sostres, D. Buenaventura nato pasivo y obtención de una deellas fueron llamados por di-, Cases y D. Juan Bertrana: para la canongía doctoral jle la igle cha* fundadora, acudirán hasta el dia $1 de Agosto próximo al sia de Barcelona , vacante por fallecimiento de D. R…</t>
  </si>
  <si>
    <t>Soto, Josef de</t>
  </si>
  <si>
    <t>Josef de Soto</t>
  </si>
  <si>
    <t>…citada, las si dimiento, poniéndolo en libertad por no haberse probado c!guientes: delito. En el regimiento infantería de la Hazaña. Grados de tínten les coroneles á los capitanes D. Josef de Soto y D. Josef de Zú- Andrés Négrete, de edad de 30 años, natural y vecino de fiiga : el de capitanes á los tenientes D. Jos; f Pérez y D. Josef esta plaza, de estado soltero, y ejercicio escribiente, acusado de desaféete» al R^y nuestro Señor: fue sentenciado á dos años deBuenaventura B…</t>
  </si>
  <si>
    <t>Soto, Juan Fernandez</t>
  </si>
  <si>
    <t>Juan Fernandez Soto</t>
  </si>
  <si>
    <t>…z, Dulac y Descampa, por el cura Mr. Monnet, y arzobispado de Burgos, por fallecimiento de D. Francisco Berapor el arcipreste Air. Duret, quien tiene esta curación por tan- za , á D. Juan Fernandez Soto: para otra de la catedral de Ca prodigiosa como comprobada. lahorra, por promoción de D. Mafias Antonio Gómez, á Don — En toda la Francia se han abierto suscripciones á favor de Rufino María de Gavina: para una media ración de la catedral los desgraciados hab…</t>
  </si>
  <si>
    <t>Soto, María</t>
  </si>
  <si>
    <t>María Soto</t>
  </si>
  <si>
    <t>…/c....................................... 16 1. vana que les interesan , y reclamarán á D. Ignacio Eguía en Cá Amsterdam................................. 00 diz, que vive calle de Doña María Soto, númeto 139, en el Hamburgo.................................. 00 Boquete. Cádiz................... .................... $ por 100 daño. — En la ciudad de Nájera, en la Ríoja, se halla vacante la Sevilla. ....................................... 1. plaza de méd…</t>
  </si>
  <si>
    <t>Sotolongo, Baltasar</t>
  </si>
  <si>
    <t>Baltasar Sotolongo</t>
  </si>
  <si>
    <t>…uel Blanco: el de tenientes á los subtenientes D. Antonio'Guailar y D. Josef Ballester: el de subtenientes Santiago Fernandez, de edad de49años, natural.de S. Julián á los cadetes D. Baltasar Sotolongo yD. Josef Fernandez de Co de las Toresas, en las montañas de Santander, vecino de S. Fer ta; y á los sargentos primeros D. Salvador Mateu y D. Bernar nando, de estado casado, y ejercicio tabernero, acusado de ha do Fernandez. ber herido á un cabo del ejército…</t>
  </si>
  <si>
    <t>Sotomayor, María Antonia de Paz</t>
  </si>
  <si>
    <t>María Antonia de Paz Sotomayor</t>
  </si>
  <si>
    <t>…corte, que ha recaído en la de San de Barcelona, para todos los domingos del año: tercera edición, Andrés de la misma. tres tomos en 4.0, encuadernados en dos, á 52 rs. en pasta. Doña María Antonia de Paz Sotomayor, como madre, tu- Sermones del mismo, tres tomos en 4.a, á 36 rs. en pasta. Vén tora y curadora de sus hijos D. Pedro, Doña Manuela, Doña dese (á cuenta del hospital de Huérfanos de Castellón de la Pla Rosa Velasco y D. Francisco Gutiérrez Ordoñez, interesados…</t>
  </si>
  <si>
    <t>Spon</t>
  </si>
  <si>
    <t>…ias que han caido en la Meso- sik, después de haber seguido largo tiempo las líneas que le dejó potamia superior, y las nieves derretidas en las montañas de la trazadas el difunto profesor Spon, acaba por último de descu Media y de Kurdistan, han causado, esta especie de diluvio. brir el verdadero sistema para descifrar las antiguas escrituras . Innumerables familias de árabes,’qne viven en la Mesopota- egipcias, tanto demiticas como hieróticas, pue…</t>
  </si>
  <si>
    <t>Spverino, Joaquín</t>
  </si>
  <si>
    <t>Joaquín Spverino</t>
  </si>
  <si>
    <t>…Este- fin de restablecer su quebrantada salud; *Queda Encargado de Ne vuela al punto al calabozo , -se informa, pregunta al recién, con gocios-el'Consejero secretario de embajada D. Joaquín Spverino vertido , y examina si el temor de la muerte le ha determinado Gómez.' acaso á abjurar sus errores; pero el soldado respondió con firme za que estaba bien persuadido de 1# verdad y seguridad.de la re cambios ubi día' 15. ligión católica, y que su interior con…</t>
  </si>
  <si>
    <t>Sr, El</t>
  </si>
  <si>
    <t>El Sr</t>
  </si>
  <si>
    <t>…publicación, á lqs'que se crean coa derecho/ los bienes que dejó pp su piuerte, ocurrida en 25 de Madrid it de Noviembre. Noviembre último, para que acudan ante el expresado señor juez El Sr. Embajador del Rby nuestro Señor cerca de S. M. e| y escribanía, autorizadlos en foripa legal, á qsqr de su derecho; Rey de las Dos-Sicilias, avisa al Excmo. Sr. duque del Infanta* y pasadb, te dará á los putos ej curso correspondiente. do, primer Secretario…</t>
  </si>
  <si>
    <t>SS</t>
  </si>
  <si>
    <t>…Francisco Alcalde, vecino deMadrid.:=Otra don . El viernes á las seis dé lá tardé llegaron al Real sitio de de se llama el Cañigeral, linda con tierra de los curas y benefi-, Aran juez SS. MM. y A A. en compañía del Principa Maximilia ciados, de- cuatro fanegas; la disfruta el mismo AlcaWe.=Otra no, de Sajohia y dé su augusta Hija. El dia siguiente pasaron á en el camino de Vicálvaro,.que sale al de Costada, de cinco fa Toledo, donde entraron…</t>
  </si>
  <si>
    <t>SS, Segundo Perez</t>
  </si>
  <si>
    <t>Segundo Perez SS</t>
  </si>
  <si>
    <t>…or sí ó por medio de apoderados menor novedad en su importante salud. en el término de 20 dias, al secretario de la junta de purificacio nes de empleados de la provincia de Madrid D. Segundo Perez SS. AA. RR. el Príncipe Maximiliano y su augusta Hija de Santa Cruz, contador de la aduana de esta corte: en la inte llegaron á las 11 y media de la mañana del dia 21 á la villa de ligencia que de no hacerlo les parará el perjuicio que hubiere lugar. Albacete: e…</t>
  </si>
  <si>
    <t>St-Leu</t>
  </si>
  <si>
    <t>…s, obligaron á aquellos á retirarse; pero luego volvie Roma, cerca dé la puerta Pia, la ha legado al hijo mayor del ron reforzados ,y arrestaran á los que se bañaban , conduciéndo conde St-Leu: á sil marido el usufruto de la situada en Viareggio, los á la casa de ayuntamiento, donde se dirigieron todos los es en el ducado de Lúea. También ha legado en su testamento can tudiantes, pidiendo á voces les volviesen sus compañeros, lo que tidades mas ó m…</t>
  </si>
  <si>
    <t>Sta, Juiian Puerto de</t>
  </si>
  <si>
    <t>Juiian Puerto de Sta</t>
  </si>
  <si>
    <t>…. = Aguiar: para una canongía de la iglesia colegial de Valpuesta, Varios patrones de barcos de las matrículas de Sanlúcar y del en el arzobispado de Burgos, vacante por muerte de D. Juiian Puerto de Sta. María.cn D. Francisco .Salomó, de Vinaroz— Angulo, &amp; D. Ramón Fabian de Ótaola; y para una canongía Viuda ^de Antonio Molinuevo, de Respaldiza (Alava). Don de la iglesia catedral de Jaén, vacante por muerte de p. Grego Francisco de Paula Mayo, de Vinaroz.ccD…</t>
  </si>
  <si>
    <t>Staftord</t>
  </si>
  <si>
    <t>…és de la sesión actual del Parlamen rón catódico, ha probado su derecho á la dignidad de Par, como to; y concluye exponiendo los dos objetos principales en que se descendiente del vizconde Staftord. había fijado: el primero es demostrar que la Opinión de Mr. Gui _.El caballero de Saveron, presidente de la comisión leonesa, llermo Bellew es enteramente inaplicable á la nueva asociación nombrada para dirigir los trabajos del moziumento religioso eri catól…</t>
  </si>
  <si>
    <t>Stanhope</t>
  </si>
  <si>
    <t>…Mr. Hume fue desechada por 101 votos —Se asegura que un noble conde (Liverpool), que se halla á la - contra 8. cabeza del Gobierno de S. M., y que hasta el presente se ha mos __El coronel Stanhope, hermano del conde de este nombre, se trado muy opuesto á la emancipación de los católicos de Irlanda, jha encontrado ahorcado en una accesoria del palacio del conde siempre que se trataba de este punto en la Cámara de los Pares, Mansfield, en cuya casa debía…</t>
  </si>
  <si>
    <t>Stochman, Felipe</t>
  </si>
  <si>
    <t>Felipe Stochman</t>
  </si>
  <si>
    <t>…de idem ¡dem. ' pliegos sueltos como en libros de todos tamaños; de uno y otro D. Lucas Sanz, idem de,idem ídem. . , se vende en dicha imprenta , en el almacén de papel de Bueno y D. Felipe Stochman, idem de ídem ideni. 1 en la librería de Pérez. EN •LA• IMPRENTA_.•).*» REALw .•</t>
  </si>
  <si>
    <t>Strangford</t>
  </si>
  <si>
    <t>…l ejército español, que si no hubie traordinaria con respecto á las frecuentes; conferencias que ha se tantas pruebas de ia perversidad de Bolívar, sorprenderla sú habido entre el lord Strangford y los Ministros de S. M. sobre lectura á todo el que sabe la importancia que han dado hasta los negocios de la Grecia. Sin embargo sabemos nosotros: i.° ahora los verdaderos militares á lo que se pacta en el campo d« que el lord Strangford no ha asistido á ni…</t>
  </si>
  <si>
    <t>…os como sacrifica _E1 Enviado de Inglaterra acaba de anunciar oficialmente á nues para construir las obras del sitio , tratándolos como á. los mas tra corte la próxima llegada del lord Strangford , que viene aquí viles esclavos. de Embajador. Se opina que van á entablarse ahora nuevas nego Tres dias há que llegaron á esta ciudad Kitzos, Tzavellas, ciaciones sobre los asuntos de la Grecia. Mr. de Tatistchef per Jorge Valtinos y Cristos Photomaras , tra…</t>
  </si>
  <si>
    <t>Strangfort</t>
  </si>
  <si>
    <t>…hecho de trigo morisco. Londres 21 de Octubre. Esta muger goza de buena salud, y conserva todas sus facultades Fondos públicos. Tres por 100 consolidados 8/f. intelectuales. «_ El vizconde Strangfort se embarcó en Chatam el martes para PORTUGAL. dígrigirse á St. Petersburgo en calidad de Embajador. Lisboa 25 de Qctubre. .— La Religión católica romana se mantiene con todo su esplen dor en los Estados-Unidos; y los periódicos de Boston nos di S. M. se ha se…</t>
  </si>
  <si>
    <t>Strogonoff, Alejandro de</t>
  </si>
  <si>
    <t>Alejandro de Strogonoff</t>
  </si>
  <si>
    <t>…búrgo de Marro. polea.de Romanía. La sociedad imperial mineralógica de esta capital celebró El almirante Miauli ha tomado el mando de la escuadra que ayer, bajo la presidencia del barón Alejandro de Strogonoff, bloquea á Patrás. ayuda de campo de S. M. el Emperador, el octavo aniversario IMOIATBRRA. de su fundación. S. A. R. el Duque Alejandro de Wurtemberg, el Eminen Lindres 28 de Mano. tísimo metropolitano del rito latino, el general de infantería Ba- Fondos públ…</t>
  </si>
  <si>
    <t>Struve</t>
  </si>
  <si>
    <t>…o' otro, y se quejaron de que era muy acromático para el observatorio de Dorpat, del cual habla con cortó; y asi se ha tomado* el partido de adoptar el de 1793. el mayor elogio el profesor Struve: tiene 13 pies de largo, y el Mr. Canning ha contestado también á ló que se habia dicho so lente nueve pulgadas de diámetro: ha costado 950 libras , y di bre comisión para arreglar la correspondencia de los católicos con cen que su potencia excede al reflecto…</t>
  </si>
  <si>
    <t>Stuart, Carlos</t>
  </si>
  <si>
    <t>Carlos Stuart</t>
  </si>
  <si>
    <t>…de D. Francisco Félix de esta brillante función, limitándonos por ahora á decir que este S. P.-layo al deanato de la propia iglesia, á D. Manuel Ramírez, navio condujo á Lisboa al caballero Carlos Stuart, autorizado P. Pedro Caracclolo Iglesias y D. Alejandro Villaverde : para con los poderes de S. M. Británica como comisario mediador y otra canonjía de la de Plasencia , por promoción de D. Tomas plenipotenciario para poner termino á las disensiones entre Por…</t>
  </si>
  <si>
    <t>Suaprovidencias, Josef Antonio</t>
  </si>
  <si>
    <t>Josef Antonio Suaprovidencias</t>
  </si>
  <si>
    <t>…do y propio de En el regimiento infantería milicias blancas de Cuba y Bayamo. vuestro- instituto:: á sostener las autoridades legítimas, cuyas Grado de teniente coronel al capitah D. Josef Antonio Suaprovidencias deben . poyarse en vuestra disciplina militar , que es rez.- el de capitanes veteranos á los tenientes D. Wenceslao Rael timbre de que ha de. vbtar adornado el,verdadero realista. mirez y D. josef Antonio Pécora: el de capitán voluntario al ,,Fste suelo de de…</t>
  </si>
  <si>
    <t>Suarez</t>
  </si>
  <si>
    <t>…la intriga, adicta ín t Anuncios. timamente á V. R Persona y autoridad.....descansa tranquila á la sombra de vuestro Real decreto de 19 de Abril; y á pesar de Por providencia del Sr. Suarez, alcalde de la Real Casa y todas las arterías y tentativas de los malvados, cree en vuestra Corte, se ha señalado el día 15 del próximo mes de Julio á las Real palabra; y ofrece de nuevo su valeroso pecho, resuelta á doce de su mañana en su audiencia y escrib…</t>
  </si>
  <si>
    <t>…cho: 3.0 Si el jarse las ,cargas' que sobre sí tenga. El que quiera hacer postura á cuerpo estuviese frió se procurará el calor, por los mismos me ella acudirá!á'la' audiencia del Sr. Suarez, alcalde de corte, por dios que para un ahogado : 4.0 Deberán emplearse los medios re la escribanía de López de Castro. comendados ten-la advertencia cuarta para introducir ai;e en el — Los suScfiptores á la traducción del diccionario de ciencias pulmón: 5.®…</t>
  </si>
  <si>
    <t>Suarez, Clemente</t>
  </si>
  <si>
    <t>Clemente Suarez</t>
  </si>
  <si>
    <t>…diantes de esta ciencia que no cupieron en la naro Marcos y D. Narciso Guerra, grado de capitán de ídem: de la universidad. La modestia y devoción de los concurrentes subtenientes D. Clemente Suarez y D. Juan Balta, grado de te fue la misma en ambas partes, y el público, que ve sustituir las niente de infantería. semillas de la piedad en la juventud en vez de las raiecs de la li Vitoria. Tenientes D. Félix Candel y D. Manuel Arrese, cencia que se introdujeron en ella lo…</t>
  </si>
  <si>
    <t>Suarez, Francisco</t>
  </si>
  <si>
    <t>Francisco Suarez</t>
  </si>
  <si>
    <t>…d 18 de Febrero. y el de alféreces á los cadetes D. Juan Bruno de Cárdenas, Don S. M. lia pasado los dos dias anteriores sin la menor novedad, Manuel Granados y sargentos primeros D. Francisco Suarez y y hoypor la mañana sigue del mismo modo. D. Santiago Frutos. * En el cuerpo de Ingenieros. Cruz de la Real orden Americana ’ En consideración á quedos ministros jubilados del Consejo de Isabel la Católica al brigadier D. Anastasio de Arango; gra Real D. Mig…</t>
  </si>
  <si>
    <t>Suarez, Josef</t>
  </si>
  <si>
    <t>Josef Suarez</t>
  </si>
  <si>
    <t>…obteni do á su favor en la liquidación de una parte de presa hecha por do el ascenso a teniente General en jumo del mismo año de 93; el corsario el ligero, de Galicia, al mando de D. Josef Suarez y en calidad de tal, sin embargo de las gravísimas atenciones del Zarracina, cuyo buque pereció con toda la tripulación en la destinó de Mayor general, dirigió y mandó diferentes acciones f campaña que emprendió en Enero de i8oi.=Manuel Mará, hijo ataques con…</t>
  </si>
  <si>
    <t>Suarez, Sebastiana Paula</t>
  </si>
  <si>
    <t>Sebastiana Paula Suarez</t>
  </si>
  <si>
    <t>…tos1, desde el prinier siglo la justa causa de la Nación, cupo en suerte del primer extrac de la era cristiana hasta el presente, en la que se refiere la conto de la de este dia á Doña Sebastiana Paula Suarez, hija del pa versación que tuvo Napoleón Bonaparte con dicho Judío erran triota D. Pablo, muerto el campo del honor. te, cuando este pasó á la isla de Sta. Elena en el año de r8ry, CAMBIOS DEC OIA 14. año de 1819, un tomo en 8.° Véndense estas seis obras, esc…</t>
  </si>
  <si>
    <t>Subías, Vicente</t>
  </si>
  <si>
    <t>Vicente Subías</t>
  </si>
  <si>
    <t>…o de teniente coronel de infantería: tenien de D. Antonio Hidalgo i la penitenciaría dé la colegial de Cala- tes D. Domingo Perez y D. Josef Collazos, grado de capitán de tayud, á D. Vicente Subías: para una canongía de S. Juan de ¡dem; subtenientes D. Juan Arquimbau y D. Tomas Hernández, las Abadesas, diócesis de Vich, vacante por fallecimiento de grado de teniente de ídem: sargentos primeros D. Mariano.VosD. Jaime filanjart, á D. Joscf Clua: para seis…</t>
  </si>
  <si>
    <t>Subserra, Conde de</t>
  </si>
  <si>
    <t>Conde de Subserra</t>
  </si>
  <si>
    <t>…a la defensa del reo, especialmente el punto en sencia siempre le es sensible. ue trata de probar su estado de embriaguez. Esta , dice , no putf- wEl dia 3 del corriente el Fxcmo, Sr. Conde de Subserra tuvo e considerarse jamas sarao una circunstancia que disminuya el la honra de presentar á S. M. sus credenciales en calidad de Em delito, porque por sí sola es ya1 un crimen que'se mezcla en to bajador de S. M. Fidelísima. dos los excesos y provoca la saña y…</t>
  </si>
  <si>
    <t>Sucre</t>
  </si>
  <si>
    <t>…asegurar que Bolívar no ¿l en todos los pormenores ” • • fue batido como se había dicho. Por otra parte, ¡por qué será el . Apenas acabó de pronunciar Mr.' Canning e«*as palabras, general Sucre y no Bolívar en persona el que mandó el ejército ■ cuando se retiró con todos los síntomas de fatiga y de dolor. colombiano’ Pero aun hay algo mas que notar. Las noticias de .El procurador general habla en sentido muy opuesto, y se Lima referidas en los perió…</t>
  </si>
  <si>
    <t>…nach 4 rs. idem. valido el rumor de que el general Valdés había batido la van Bartolomé Alendizabal y Isabel deAlurgo 2 rs. idem. guardia del ejército rebelde al mando del llamado general Sucre. Josefa Montoya 3 rs. idem. Francisca Atonzon 2 rs. idem. El Rey nuestro señor atendiendo á la constante y acrisolada Manuel Aloreno 39 rs. por una vez. fidelidad y amor á su Real Persona y Familia del consejero de Aliguel Maní 2 rs. diarios. guerra D. Josef…</t>
  </si>
  <si>
    <t>…s precisos é brero, que no contienen noticia alguna de interes. Este silen improrogables desde que se publique esta orden en el cuerpo. cio aumenta las dudas sobre la victoria del general Sucre y la 4.0 Para facilitar las operaciones de ias juntas pasará el Ins toma de Lima. pector á cada regimiento respectivo los expedientes de clasifica —Los papeles de los Estados-Unidos, que también han llegado ción qué se hayan formado para la admisión ó separac…</t>
  </si>
  <si>
    <t>…ucede á los políticos de la bolsa y cafes dc.de que corre el rumor á los antiguos propietarios de bienes confiscados y vendidos cu de la toma de Lima y de la completa victoria del general Sucre, virtud de leyes revolucionarias. Todos los dias consultan las gacetas inglesas, y todos los diai Ninguno de vosotros ha olvidado los tiempos de desórdenes hallan un nuevo relato que contradice enteramente al del dia y de discordias que vieron nacer estas ley…</t>
  </si>
  <si>
    <t>…......................... nos pintaba la grande y decisiva victoria conseguida el 9 de Di El eximen de Mr. O’Connell debe llamar la atención del lec ciembre en Guamanguilla por el general Sucre; pero con sorpresa tor. He aquí algunos pasages. grande de los lectores, no se ha hallado ni una sola palabra es Pregunta. «Pensáis que la igualdad de derechos políticos en crita sobre este punto. Todo lo contrario aparece, pues en un tre los católicos y "pro…</t>
  </si>
  <si>
    <t>…esta ocurrencia, toda hasta el 9 del mes último. El Callao se resistía aun el 17 de Julio. la guerra contra los bandidos se hubiera concluido por un tratado. El último oficio del general Sucre es de fecha deOruro, don INGLATERRA. de se hallaba en mancha para Potosí; y según los mismos perió dicos estaba en esta ciudad con 1S400 hombres el general OlaTAndres 6 de Octubre. fieta, á quien han matado tantas veces. Bolívar habia marchado S. M. ha tenido…</t>
  </si>
  <si>
    <t>…s.contenían cenizas, cree que los demagogos de Buerios-Aires procuran dar largas, huesos quemados, páteras, vasos, monedas, armaduras &amp;c. Un esperando la respuesta deBí&gt;l¡var ó dd general Sucre ála petición particular de Vieux-Virton, halló debajo de este lugar, donde to de hacer marchar sus tropas hácia el Paraguay. davía se ven los restos de un: campo romano, la mitad del .mol , reAtídA. de de una moneda del Emperador Alejandro Pió , correspondien…</t>
  </si>
  <si>
    <t>…lla ha permanecido .mucho tiempo casado el Virey no puede reunir una corte que vivifique esta im en favor de los Realistas y su legítimo Gobierno; pero' cuando portante ciudad. el general Sucre avanzaba sobre el Alto Perú, temerosas las au Pór otra parte algunos protestantes exaltados que miran con toridades locales de una reacción, habían mandado una diputa pena esta unión, quisieran dar á entender que el marques de ción al gobernador de Mato Grosó…</t>
  </si>
  <si>
    <t>Sufriategui, Rafael</t>
  </si>
  <si>
    <t>Rafael Sufriategui</t>
  </si>
  <si>
    <t>…5.990 al 6,005 Coruña. I90 del núm.° 10,806 al 10,855 Bilbao. jo6 del núm.® ii,6o6 al n,6ss Idem. ANUNCIOS. 280 dél núm.° 2 5.470 al 15.519 Barcelona. Se cita á los acreedores de D. Rafael Sufriategui, canónigo que 298 del núm.° 16,370 al 16,4*9 Idem. fue de Buenos-Aires, para que concurran ante el Sr. Diez de 309 del 1* núm.° 16,929 al 16,969 Ideo*. Prado, teniente corregidor de esta villa, en su audiencia, que es tá en la casa del ayuntamiento, dia 25 de…</t>
  </si>
  <si>
    <t>Suiazar, Luis Alaria</t>
  </si>
  <si>
    <t>Luis Alaria Suiazar</t>
  </si>
  <si>
    <t>…tiempo que los vientos y las aguas están al pare R, P. Fr. Cirilo Alameda; Duque del Infantado; Duque de San cer reunidos para llevar consigo la consternación todo el mun Cirios; D. Luis Alaria Suiazar; D. Francisco Tadeo Calomarde, do, otro elemento no menos temible se presenta para completar como Secretario del Despacho de Gracia y Justicia; D. Luis Ló la escena mas espantosa en el Canadá v partes seotent-ionaies de pez Ballesteros, como Secretario del De…</t>
  </si>
  <si>
    <t>Suiza, Barlo-w</t>
  </si>
  <si>
    <t>Barlo-w Suiza</t>
  </si>
  <si>
    <t>…se — Una expedicion:cpmpuesta de„9o colonos que salió de Sidney, confia que se arreglarán en Milán las relaciones mercantiles de la capital de la Nueva Holanda, -á las órdenes del capitán Barlo-w Suiza conrla Italia,en general , y principalmente con la parte que á bordo de dos'naves mercantes, escoltadas por la fragata de «tá bajó elídopninip del Austria. guerra Tamar, tomópOsesiot) e.q primeros; de-Noviembre último __En la sesión de la Cámara de los Diputa…</t>
  </si>
  <si>
    <t>Sus</t>
  </si>
  <si>
    <t>…eral de los Reales ejércitos, cuando mo otros emolumentos por otras asistencias que prestará, y lian aun no tenia 4o años. prestado los antecesores: se dirigirán los memoriales al secretario Sus grandes fatigas corporales y mentales debilitaron susalud: capitular de dicha Sta. iglesia en el término de 30 días, conta pasó á tomar los baños de la Fuensanta, en la Mancha, y á su dos desde este anuncio. regreso fue acometido en Daimiel de un insulto, que…</t>
  </si>
  <si>
    <t>Susanna, Mariano</t>
  </si>
  <si>
    <t>Mariano Susanna</t>
  </si>
  <si>
    <t>…ra de paz, que podrá para una canongía de la iglesia colegial de Caiaff, diócesi? de servir de punto de reunión y confraternidad entre ambos mun Vich, vacante por fallecimiento de D. Mariano Susanna , y re dos. Las bendiciones del arrepentimiento proclaman'en Italia el nuncia de D. Buenaventura Casas, á D. Miguel Sargatal; para nuevo reinado: en España la sedición disfrazada con el augusto otra canongía de la iglesia colegial de Ullá, diócesis de Gero no…</t>
  </si>
  <si>
    <t>Sutton, Maners</t>
  </si>
  <si>
    <t>Maners Sutton</t>
  </si>
  <si>
    <t>…erio. Calcuta. Los condes de Grosvenor y de Darnley hablan sucesivamen — El dia 8 no hubo sesión en la Cámara de los Comunes por ha te á favor de la emancipación. ber fallecido el coronel Maners Sutton, hermano del orador , y Se procedió á la tercera lectura por unanimidad. -ambos hijos del arzobispo protestante de Cantorbery. _La salud de Mr. Canning se halla en tan buen estado, que se CAMARA DE ros COMUNES. propone asistir á la Cámara de los Comunes.' ' M…</t>
  </si>
  <si>
    <t>T, E. de</t>
  </si>
  <si>
    <t>E. de T</t>
  </si>
  <si>
    <t>…tado de la causa, — Manual teórico-práctico de los juicios de inventario y partición fallada en i&amp; de ídem, se le impuso al Pardo la pena de zoo azo de herencia, por el licenciado D. E. de T., abogado de ¡os Reales tes y 10 años de presidio con retención, señalándole el de Ceuta; Consejos: un tomo en 8.° á 12 rs. en rústica. Habiendo mereci habiendo sufrido los primeros en 6 del siguiente Abril, y á Her do una acogida favorable el Manual de prácti…</t>
  </si>
  <si>
    <t>Ta'asac, Juan Pedro</t>
  </si>
  <si>
    <t>Juan Pedro Ta'asac</t>
  </si>
  <si>
    <t>…. para el corregimien manifiesta una crueldad refinada. to de Almonte á D. Miguel Perez Román Calviílo: para el de La dama L.... vivía muchos años há en compañía del relo Niebla á D. Juan Pedro Ta'asac: para el de Lerma á D. Anto jero W...., de quien tenia algunos hijos; y advirtiendo que este nio Merino Calvo: para el de Albania á D. Josef Eranchat Al la despreciaba, sospechó que amaba á otra, y buscó los medios fonso: para la vara de alcalde mayor del Fer…</t>
  </si>
  <si>
    <t>Tabeada, Luis de Lemns Gil de</t>
  </si>
  <si>
    <t>Luis de Lemns Gil de Tabeada</t>
  </si>
  <si>
    <t>…ualmente disfruta el duque de Hijar , cómo,pa« de'Muía á D. Diego Ladrón:de Guevara, y.para la de Fuente dre y legítimo administrador del-conde de Salvatierra, denúnw de'Gantos á' D. Luis de Lemns Gil de Tabeada. ciados en concepto de vacantes » para que acudan, á-.deducrrlq * ' : , o , . . . - , , dentro de dicho término á la subdelegacion-'general de ,bienes - , . RBAI.ES, LOTERIAS, e , . mostrencos; apercibidos que pasado sin habefloí hecho, les para1* ° Noticia d…</t>
  </si>
  <si>
    <t>Taboada, Felipe Gil de</t>
  </si>
  <si>
    <t>Felipe Gil de Taboada</t>
  </si>
  <si>
    <t>…o los importíintevartículos:de (órgano del), no, Fr. Melchor Cano, el P. Alfonso Salmerón, D. Bernardo idem (enfermedades del), ojo, ojos (enfermedades de los), o-ewradeValhuena y D. Felipe Gil de Taboada. eion, operador, opio, orgánicas (enfermedades), organización, 6rCada cuaderno de seis retratos con el epítome de str vida ganol ¡ecciones físicas de lo»), orina,ortopedia, osificación (anato. 50 rs. Cada retrato suelto á 8 rs. Su dimensión uniforme del gra m…</t>
  </si>
  <si>
    <t>Tabucnca</t>
  </si>
  <si>
    <t>…audiencia del Sr. Intendente de Madrid,-situada tó la frontera de Cataluña de la invasión de la columna del san en la plazuela del Cordon, casa nombrada de Alfaro, cuarto guinario coronel Tabucnca en Setiembre de 1822, y en otros principal, donde se manifestarán las condiciones. varios encuentros, á pesar de la superioridad numérica y militar CAMBIOS DEL OIA 4. del ejército que combatía: retardó los progresos de Mina, hasta Londres.....................…</t>
  </si>
  <si>
    <t>Tadeo</t>
  </si>
  <si>
    <t>…da hacerse liso de ellos. , Riqtielme , capitán efectivo de ídem. . Iristitutionum (lementarium fhilosophiae, ad usum studiosa* Dragones veteranos de la frontera dt Chile. Capitán D. Tadeo juventutis, al&gt; Artdrea de Gucvara , guana.vuatensi presbytero, to Islas , comandante'de escuadrón. ' .. t mas 3, eomflectens physicam generaltm. Se hallará con los an Escuadrilla de Chiloe. Capitán .dél bergantín corsario D. Ma teriores, á lo rs. vn.. cada t…</t>
  </si>
  <si>
    <t>TadeoGamarra</t>
  </si>
  <si>
    <t>…mismos efectos, aunque se emplee en menor cantidad. D. Matías Carreño, D. Cayetano Valdés, D. Tomas María Al __En la Cámara de los Diputados se han presentado estos días cántara y D. TadeoGamarra, grado de tenientes coroneles: sub varios proyectos de ley , entre ellos los mas interesantes son: el tenientes eradnados de tenientes D. Josef Domingo Tejerina y del presupuesto de la lista civil, y el de indemnización á los emi D.M ariano Toranzo, tenientes…</t>
  </si>
  <si>
    <t>Talasac, Francisco de Paula</t>
  </si>
  <si>
    <t>Francisco de Paula Talasac</t>
  </si>
  <si>
    <t>…o de 1824. (peruano). Bolívar huyó con algunos ayudantes; la caballería li D. Pedro Frutos, para ídem, ídem, ídem. gera siguió 15 dias alcanzando los dispersos: llegó hasta Truji- D. Francisco de Paula Talasac, para ídem, pagó en 30 de Uo, y en 360 millas de persecución puede decirse que son muy Enero de 1818 3© rs. al Hospital general. pocos los que se salvarían. Bolívar llegó á Guayaquil extenuado: D. Pablo Lorenzo Largo Carrasco, para la Espuela de Oro, mató tre…</t>
  </si>
  <si>
    <t>Talleyrand</t>
  </si>
  <si>
    <t>…el Nuncio;de S. S. y ’ • . : Arau j de Enero. los embajadores de España y Ñapóles: los grandes oficiales de la El.Gobierno de este cantón ha comisionado á Lucerna cer Corona , el príncipe Talleyrand, el canciller de Francia, los mi ca del auditor apostólico Mr. Gizzi, á los Sres. Reding y P. nistros, mariscales, y un gran número de individuos de las Cá Vock, con objeto de conferenciar sobre la parte que tiene el maras y tenientes generales. cantón de Arg…</t>
  </si>
  <si>
    <t>Tamariz, Mariano</t>
  </si>
  <si>
    <t>Mariano Tamariz</t>
  </si>
  <si>
    <t>…f Sebastian, Obispo de Arequipa.” Real orden circular sobre el descubrimiento, y beneficio de minas. He dado cuenta al Rey nuestro Señor de una exposición de NOTICIAS EXTRANGERAS. D. Mariano Tamariz, comisionado para formar la estadística de la-provincia de Extremadura, en la que al mismo tiempo que da PIAMONTE. parte del descubrimiento de una mina de; metal sulfúreo inme Final 25 de Enero. diata al Valle de Sanie Ana, y de tenet noticia de Ja existencia…</t>
  </si>
  <si>
    <t>Tarancona, Bibiano</t>
  </si>
  <si>
    <t>Bibiano Tarancona</t>
  </si>
  <si>
    <t>…de sus rentas para su manutención. pez y D. Juan Medina, grado de teniente de idem: sargentos Entre las retlexiones que producirá en el ánimo de los verda primeros D. Pedro Perez, D. Bibiano Tarancona, D. Josef Rideros: realistas la lectura de este artículo, hay dos principales que vas y D. Juan Andrea, grado de alférez de idem. ciertamente les sorprenderán tanto como á nosotros mismos, y Escuadrones Dragones del Perú. Comandante D. Juan An son, que si no…</t>
  </si>
  <si>
    <t>Tarraga, Josef</t>
  </si>
  <si>
    <t>Josef Tarraga</t>
  </si>
  <si>
    <t>….............................................. te &lt; que vigilen sus conductas: aprobada en 27 de Noviembre. Amsterdam...................................................... o:La de D. Josef Tarraga y su padre D. Agustin, vecinos de Hamburga....................................................... 00 Jumilla, acusados de haber perturbado la tranquilidad pública:' Genova.............................................. ............. oc sobreseída por falta de…</t>
  </si>
  <si>
    <t>Tatischef</t>
  </si>
  <si>
    <t>…que la iglesia anglicana j)* admitido 1*-profe el secretario de-la ligación rusa, quien aguarda á su embajador el sión de fe de S. Atanasio, la cual dichará qifc todos los'que lio general Tatischef. También se están esperando los ministros de crean en ella serán infaliblemente condenados? (Aplausos.) (Se Prusia, España, Dinamarca, y al príncipe Metternich. concluirá.') _____ . . _ „ . _, Es bien extraño .vw-á-los individuos, del Parlamento de In —.Las g…</t>
  </si>
  <si>
    <t>Tecles, Jósef Miguel Martínez y</t>
  </si>
  <si>
    <t>Jósef Miguel Martínez y Tecles</t>
  </si>
  <si>
    <t>…ra la de Guadalet y Valencia............................ i ídem. su Valle á D. Francisco Perez: para la de las villas de Onil, Barcelona á rs. vn............ °°, Castalia y Tibí á D. Jósef Miguel Martínez y Tecles: para la Idem á pesos fuertes......... i a 4 beneficio. de Altea á D. Juan bautista Llorcns; y para la de Mogente á Vales comunes Setiembre. 14J valor. -D. Juan Gerónimo de Garrido. No consolidados............... 13 á 14 idem. En atención á los méritos y serv…</t>
  </si>
  <si>
    <t>Teijei, Josef</t>
  </si>
  <si>
    <t>Josef Teijei</t>
  </si>
  <si>
    <t>…interponerse entre el Go D- Vicente Castanyer, á D. Benito Pigem; y para otra vacante bierno y los antiguos etnigrados, para negociar con los bienes por el de D. Domingo Duran, á D. Josef Teijei^ar: para una cnagenados á consecuencia de-las km revolucionarias, preva ración de la iglesia parroquial -de Tolva, diócesis de Lérida, va liéndose de un crédito imaginario, y de no se qué introducción cante por fallecimiento de D. Vicente Soldevila, á D. Joaq…</t>
  </si>
  <si>
    <t>Tejada, Félix</t>
  </si>
  <si>
    <t>Félix Tejada</t>
  </si>
  <si>
    <t>…a separación entre el Real patrimonio y tonio Rodríguez, teniente coronel mayor efectivo de caballería:la lista civil, sino que se adoptase esta solamente en la época de capitanes D. Félix Tejada y D. Joaquín Moran, grado de tenien un' nuevo reinado, se veria el Rey de Francia en la necesidad de te coronel de idem : tenientes D. Juan Herrero y D. Juan Mori alquilar uu edificio sr&gt; París. Todavía mas; si no se aprovechase llo, grado de capitán de idem: alféreces D.Carlos…</t>
  </si>
  <si>
    <t>Tejerina, Josef Domingo</t>
  </si>
  <si>
    <t>Josef Domingo Tejerina</t>
  </si>
  <si>
    <t>…se hacia el objeto de todas las conversacio de idem: subtenientes D. Juan Bautista Barreda, D. Alberto nes, y en cierto modo llenaba de melancolía á las almas; pero á Victoriano y D. Josef Domingo Tejerina , grado die teniente. lo menos pasaba mucho tiempo antes que volvian á repetirse es Milicias disciplinadas de Sta. Cruz de ¿a Sierra. Teniente tas calamitosas desgracias. Durante los -&gt;o años de la ocupación D.Juan Felipe Vaca, grado de capitán de idem. franc…</t>
  </si>
  <si>
    <t>…sentado estos días cántara y D. TadeoGamarra, grado de tenientes coroneles: sub varios proyectos de ley , entre ellos los mas interesantes son: el tenientes eradnados de tenientes D. Josef Domingo Tejerina y del presupuesto de la lista civil, y el de indemnización á los emi D.M ariano Toranzo, tenientes efectivos: sargento primero gra grados , cuya discusión deberá ser muy larga. duado de subteniente D. Mariano Pacheco, subteniente efectivo. En la de les Pares…</t>
  </si>
  <si>
    <t>Tena, Juan</t>
  </si>
  <si>
    <t>Juan Tena</t>
  </si>
  <si>
    <t>…fiesta de reconciliación y de des ídem ¡dem. agravios. Ingenieros. Teniente coronel mayor segundo ayudante gene A ia mañana siguiente dijo la misa en la capilla de la escuela ral D. Juan Tena, grado de coronel de infantería. el Sr. Dean de la Sta. iglesia metropolitana y rector de la uni Cantabria. Teniente coronel mayor D. Antonio Tur, grado versidad, dando la sagrada comunión á mas de 800 individuos de coronel de infantería: capitanes D. Marcelo…</t>
  </si>
  <si>
    <t>Tencsa, Josef</t>
  </si>
  <si>
    <t>Josef Tencsa</t>
  </si>
  <si>
    <t>…García 2300 rs. anuales. de 88 años, 8 meses y 10 dias el Excmo. Sr. D. Pedro MendiDoña Josefa Fuster 6600 rs. idem. mieta y Muzquiz, Capitán general de los Reales ejércitos, Con D. Josef Tencsa 40 rs. mensuales. sejero de Estado, gran cruz de la Real y distinguida orden espa Vicenta Alasset 4 rs. diarios. ñola de Carlos ni y de la de S. Hermenegildo, caballero de la de Juan Palacio 2 rs. idem. Santiago &amp;c. Nació en Elizondo, reino de Navarra, y desd…</t>
  </si>
  <si>
    <t>Tenorio, Ignacio María</t>
  </si>
  <si>
    <t>Ignacio María Tenorio</t>
  </si>
  <si>
    <t>…. medicina en la academia de Ginebra, colegial de Antequera, obispado de Málaga,-por muerte dts-Don por D. Antonio dciAlmodovar, médico de Cámara honorario Cristóbal Ruiz Moron, á D. Ignacio María Tenorio: para una de S. M. Lleva al fin una farmacopea ó.fórmulas de los medica ración del colegio de Sane ti Sflirttus de la ciudad de Santiago, mentos recomendados en esta obrita; la cual por su-coito volúpor fallecimiento de D. Luis Quiroga, á D. Plácido Hernández…</t>
  </si>
  <si>
    <t>Tentor, Josefa</t>
  </si>
  <si>
    <t>Josefa Tentor</t>
  </si>
  <si>
    <t>…Sr. Ricafort, hicieron de Melendez, que se sigtien en grado de-apelación sobre asignacorrer que no seria recibido de aquellos habitantes, segun las úl cíon de alimentos á su muger Doña Josefa Tentor, pues de lo timas noticias. Se hizo Tan creíble para algunos , que se retrajeron contrario, sin mas citarle ni emplazarlése le* dará el cursó qut de embarcarse con el expresado gobernador, sin embargo de -co •baya lugar. ■ 1V 7 7 nocer que sola la presencia y…</t>
  </si>
  <si>
    <t>Tentori, Francisco María</t>
  </si>
  <si>
    <t>Francisco María Tentori</t>
  </si>
  <si>
    <t>…xcediese, certifica cán.ongía de la iglesia colegial de S. Felipe, diócesis de Valencia, ción del resto; y si no alcanzase, se les continuará el descuento vacante por promoción de D. Francisco María Tentori al dea- hasta extinguir Ja deuda, según está mandado en Real orden nato de la misma ,á D. Jósef Borja y Arandiga: para una canon- de 20 de Julio de 1814, y acuerdo de la junta del Monte de 14 gía de la iglesia colegial de S. Feliu de la ciudad de Gerona, va d…</t>
  </si>
  <si>
    <t>Teodoro</t>
  </si>
  <si>
    <t>…úm. 132.) de 1796. Se hallarán de venta en la librería de Hurtado. Real orden concediendo término para la revalidación de re» — Meditaciones sobre los atributos divinos, por el P. D. Teodoro jirps militar?* obtenidos por el gobierno revolucionario. (Idem.') de Almeida , de la congregación de S. Felipe Neri de Lisboa. El Otra sobre el modo de clasificarse en adelante ios individuo? nombre del P. Almeida es bien conocido en la república litera dpi…</t>
  </si>
  <si>
    <t>Teran, Juan</t>
  </si>
  <si>
    <t>Juan Teran</t>
  </si>
  <si>
    <t>…so. Con el auxilio de una fuen Castilla: para la de Iznajar á D. Agustin Josef Méndez : para ia te de agua viva y buenos almacenes de todo género de víveres, ,de Paredes de Nava á D. Juan Teran: para la de Palma de Sevi no tiene necesidad alguna de comunicarse con los demas hom- lla á D. Juan Francisco Alonso Caballero: para la de Valdecaba-, bies. Tiene consigo á su muger é hijos La caverna es muy espa lleros á D. Felipe Mingojuan: para la de Vega…</t>
  </si>
  <si>
    <t>Tercero, Josef</t>
  </si>
  <si>
    <t>Josef Tercero</t>
  </si>
  <si>
    <t>…Leonardo dei ArAlonso Ramón' Rubio: para la de Villamartin á D. Antonio gensola, D. Juan de.Palafox y Mendoza, D.rFráricisco Valles» Ramon'Garéaga:-'para la .de-Castro del Rio 'á D. Josef Tercero, D.,J uan de Ribera y el Maestro Fr. Luis P.onc.e.-de Leonv Luengo: para la.de Hinojosa-del Duque á D.-Ramón Carvajal .y - 8¡9: ,D. Diego Mesíá y Guzman-, ,el..Maestgo¡;Jp¡4n de'Ayija^ Trejo: para la de Quesada á D. Josef Alcalde-y .Martínez:... para, elrPt,…</t>
  </si>
  <si>
    <t>Tere</t>
  </si>
  <si>
    <t>…uestro augusto y piadoso Monarca., ‘ Doña María Benita Perez 4 rs. idem. S. M. se complació en ver trasladado á la Península este nuevo ~ Ramona Sánchez, María Josefa Galparsoro y Doña Tere ramo de industria; y después de haberse instruido con su acos sa Jiftai a rs. idem. tumbrada afabilidad de cuanto ha hecho la sociedad económica Peregrin Cortina el retiro con destino al cuerpo de inválidos' de Cádiz para la conservación y propagación del men…</t>
  </si>
  <si>
    <t>…240. IÓO.i 120. - ; ' anuncios. De Bilbao á la Coruña..». 400. ... 26a. ■ 200* De Bilbao á'Cádiz.............. . . 700. 600. : 500,; Los nietos ó herederos de D. Agustín Ruiz y de Doña Tere sa Sanz, médico que fue este de Tarazona de Aragón, y .resi De Santander í la Coruña. 300. ■ '200.' , 160. dentes aquellos en Cumaná (América meridional), se dirigirán De Santander á Cádiz....... 040. 56;°-. 44° ■. . por sí ó por sus apoderádos á la madre aba…</t>
  </si>
  <si>
    <t>Terreras, Juan de</t>
  </si>
  <si>
    <t>Juan de Terreras</t>
  </si>
  <si>
    <t>…esenta á primera vista medios pro doba, el gran duque de Álb;a, Arias. Montano, D. Francisco porcionadas í establecer una próspera fortuna; pero ha hecho la .Quevedo .y Villegas y D. Juan de Terreras. riqueza de los hombres, que con oportunidad se han sabido apro 3." Hernán, CJórtés, Garcilaso de ,1a Vega, D. Alonso de vechar de sus conocimientos. Ercill !, JL&gt;. Pedro .Calderón de; 1.a Barca, Miguel, de. Cervantes Las producciones que nos ofrece la natura…</t>
  </si>
  <si>
    <t>Teruel, Blas Manuel</t>
  </si>
  <si>
    <t>Blas Manuel Teruel</t>
  </si>
  <si>
    <t>…as dei 8.° de artillería de á píe. D. Ambrosio Cuadra, ingeniero general, el brigadier de ingenie Mandados por el teniente coronel comandante de la plaza ros destinado en el mismo D. Blas Manuel Teruel, y todos los Mr. fiouttier. ' ........... demas gefes, oficiales, comisarios individuos del Real cuerpo Coruña. Idt regimientos 5.0 ligero y 37,° de línea, y cuatro de artillería, que salieron á recibirá SS. MM. y AA. á su llegada compañías de artillería de á…</t>
  </si>
  <si>
    <t>Tesorero</t>
  </si>
  <si>
    <t>…..Zante 39 de Setiembre. tuvo su indefinida para Almagro, en donde continúa sin perci bir asignación alguna. Enterado S. M. de todo, y conforme con MUSIA. el parecer del expresado Sr. Tesorero general, se ha dignado re Rerlm ia de Noviembre. solver que Balmaseda debe continuar percibiendo el premio de Escriben que se ha señalado para la próxima primavera la ni rs. y medio que disfrutaba en 7 de Marzo de 1820, y que partida del Príncipe Guillermo de…</t>
  </si>
  <si>
    <t>Tiburcío</t>
  </si>
  <si>
    <t>…ía D. Francisco persuadirse de que los revolucionarios solo intentaban introducir Roldan , grado de idem, algunas teorías políticas. Húsares de Fernando vii. Capitán de caballería D. Tiburcío El Morning Post, después de haber vomitada contra el clero Ortega , ¡d;*n de caballería. católico los mas feosyodiosos dicterios, exclama furioso: ,,;Qué Centro. Teniente de infantería , ayudante de idem D. Josef ,,es lo que hace despreciable á la nación española á los ojos…</t>
  </si>
  <si>
    <t>Tiburcio</t>
  </si>
  <si>
    <t>…ados misma á D. Fermín Ladrón de Cegama y D. Carlos Solarte, y eran los jesuítas irlandeses en aquel país, y ios grandes servicios para la fiscalía del crimen del mismo tribunal á D. Tiburcio que harían instruyendo á los habitantes de aquel reino. Eguiluz. _Ha ocurrido un ejemplo reciente del furor de los zelos que Asimismo se ha servido nombrar S. M. para el corregimien manifiesta una crueldad refinada. to de Almonte á D. Miguel Perez Román Calvi…</t>
  </si>
  <si>
    <t>Tíldela, Joaquín</t>
  </si>
  <si>
    <t>Joaquín Tíldela</t>
  </si>
  <si>
    <t>…ñor Secretario de Estado y del Despacho dice en su oficio de 4 de Febrero último, al devolverme la ins de Gracia y Justicia en Real orden de zc de Febrero de este tancia hecha por D. Joaquín Tíldela, oficial de la contaduría ge año, por la cual se sirvió mandar: neral de. Valores, en solicitud de que se le paguen cinco mesadas Que no puedan establecerse escuelas, casas ó colegios de pen que devengó desde el restablecimiento del Gobierno legítimo sión sin…</t>
  </si>
  <si>
    <t>Tinco, Josef Osorio</t>
  </si>
  <si>
    <t>Josef Osorio Tinco</t>
  </si>
  <si>
    <t>…demas lian padecido mas ó menos 3681 haber mandado el mismo al comandante del Resguardo, que me habitaciones, de las que se han reparado 2824. diante haber sido purificado el cabo D. Josef Osorio Tinco, pro ceda á colocarle sin embargo de no haber vacante, haciendo cesar ITALIA. al cabo interino mas moderno en nombramiento y servicios, y Tur ir. 24 de Febrero. que no haya obtenido la aprobación Real, en cuyo lugar deberá Deseando S. M. nuestro Soberano la m…</t>
  </si>
  <si>
    <t>Tiscar, Josef</t>
  </si>
  <si>
    <t>Josef Tiscar</t>
  </si>
  <si>
    <t>…n á la iglesia y obispado de Patencia, á Don mo Guillen, grado cíe subteniente de ídem.. Eduardo Joscf Laredo: para la canongía vicaría de la iglesia co Segundo batallón. Capitán» D. Josef Tiscar y D. Andrés legial de Daroca, de la misma diócesis, vacante por traslación Sánchez Madrid, grado de teniente coronel de infantería: tenien de D. Antonio Hidalgo i la penitenciaría dé la colegial de Cala- tes D. Domingo Perez y D. Josef Collazos, grado de capitán de tayud…</t>
  </si>
  <si>
    <t>Tissot</t>
  </si>
  <si>
    <t>…il. tomado los facinerosos, marcharan sin descansar un momen’o, á pesar del rigor de un sol ardiente, hasta el sitio de los GiVifEsta ciudad con fecha 5 del corriente ha pasado al Sr. Tissot, tas, donde se encontraron con cuatro: verlos y arrojarse á ellos general de Jas tropas aliadas en esta plaza , el oficio siguiente: el comandante Sánchez, el subteniente D. Francisco Perez y un Sr. general-. „Al retirarse de esta plaza las tropas del ejércit…</t>
  </si>
  <si>
    <t>Tizón, Isabel Pacheco</t>
  </si>
  <si>
    <t>Isabel Pacheco Tizón</t>
  </si>
  <si>
    <t>…...... ........................... '...i 15 17. i-Por providencia del Sr; Cu tan da se cita á los' acreedores - dni'é Amsterdam..................................... "oó" ‘ difunta Doña Isabel Pacheco Tizón, vecina que fue de está^oéi Hamburgo .................................................‘-!'bb ‘ • tte, y riada de D. Josef María deVera, para que-dentro del^tárGenova.....................J........................oó Cádiz................................v.V.'.w.…</t>
  </si>
  <si>
    <t>Tochs, Juan</t>
  </si>
  <si>
    <t>Juan Tochs</t>
  </si>
  <si>
    <t>…rancisco Fierre, el cual ha dirigido el buque á Santiago de Cu por el de D. Ramón Iglesias, á D.'ManueÉSoler: para otra por ba, v lo ha entregado á las autoridades-españolas el de D. Juan Tochs, V D. Ramón Riva: para otra por el de __ Un* multitud de agentes pretenden interponerse entre el Go D- Vicente Castanyer, á D. Benito Pigem; y para otra vacante bierno y los antiguos etnigrados, para negociar con los bienes por el de D. Domingo Duran, á D. Jo…</t>
  </si>
  <si>
    <t>Toison, Manuel Fer Historia del</t>
  </si>
  <si>
    <t>Manuel Fer Historia del Toison</t>
  </si>
  <si>
    <t>…9 en rústica. to de Madrid, dignidad de la santa iglesia primada de Toledo, Hijosa. Geometría práctica, 8.°, en papel 9 rs., en pasta 13. por muerte de D. Tomas Aparicio Santin, á D. Manuel Fer Historia del Toison de oro,3 tomos, folio, en papel 120 rs., nandez Varela, deán de Lugo; y para esta resulta á D. Antonio y 132 en rústica. Cidron, dignidad de tesorero de la iglesia catedral de Oviedo. Iberti. Método artificial de criar los niños, tomo i.°, 8.°, en papel 6 rs.…</t>
  </si>
  <si>
    <t>Tole, Joaquin de</t>
  </si>
  <si>
    <t>Joaquin de Tole</t>
  </si>
  <si>
    <t>…Rodríguez, se entregaron dos á D. Carlos Sarrio, vecino de aquella ciudad, Novillo y Villa; y á 36 rs. en Toledo en la librería de Hernán y cuatro se enviaron ¡í Murcia á cargo de D. Joaquin de Tole dez; en Sevilla en la de Hidalgo; en Cádiz en la de Hortal; en do, ambos sugetos de zelo é inteligencia, y que se ofrecieron gus Granada en la de Gómez Moreno; en Burgos en la de Revilla; tosos á cuidar de 13 cria del insecto, y experimentar si produci en Pal…</t>
  </si>
  <si>
    <t>Toledano, María Josefa</t>
  </si>
  <si>
    <t>María Josefa Toledano</t>
  </si>
  <si>
    <t>…sos fuertes......................................... 4 á | beneficio. chosos, fueron absueltos el 21 de Octubre. Vales comunes Setiembre................................ 15Í valor. Doña María Josefa Toledano, D. Antonio Ruiz, presbítero, No consolidados.................... .......................... 13Í idem. y consortes, de Ecija, presos por el contenido de ciertas cartas Consolidados Enero....................................... 28 idem. que se les encontraron,…</t>
  </si>
  <si>
    <t>Tólra, Carlos</t>
  </si>
  <si>
    <t>Carlos Tólra</t>
  </si>
  <si>
    <t>…ssieres. que se tomen, se dará uno gratis. Lo mismo ha ejecutado el-coronel comandante de armas de _Elementa medicinae et chirurgiae forensis: su autor Jacob» la ciudad de Logroño D. Carlos Tólra en un»,enérgica procla Plenk: obra mandada dar en las universidades del reino: un lo ma dirigida-"á los voluntarios Realistas. ; • a mo en 4.0 menor. Se vende á 12 rs. en rústica y 16 en pastaren las librerías de Rodríguez, Matute, Sánchez y Cuesta; y por Est…</t>
  </si>
  <si>
    <t>Tom-, Manuel</t>
  </si>
  <si>
    <t>Manuel Tom-</t>
  </si>
  <si>
    <t>…an sido sa ,,Nuestra escuadra se componia de tres brulotes y de tres na cados de sus casas mas de 20 griegos. Dicen que lian sido efecto ves de guerra, entre ellas el Trmístocles, capitán Manuel Tom- de una delación de un joven griego atacado de locura, que des basi , y el Enatninondas, al mando de Antonio Criesi , que nos pués de haber renegado, paso a la Morca, de donde lia vuelto a acompañaban para salvar nuestras tripulaciones. El 23 de Julio Constant…</t>
  </si>
  <si>
    <t>Tomas</t>
  </si>
  <si>
    <t>…osca. (Se continuará.') , 7 In Vill»franca;.de,Córdoba á D. Miguel Villasecá y Rodríguez : pa —' ^-------- ------7--- ------------- ------^------------ ' Vr--'.----radla dkÁiUoníá-D. Tomas:Oviedo: para la de Almendralejo á ' : Por-- providencia del subdelegado, general-Idebienes mostfen«i D.^AritoniociBaños: para, la ¡de Alhamí &lt;;de Murcia á D.) Josef, eos» vacantes y abmtestatos se ha&gt;mandado llamar por tercexoiy María-Mastgosas para la de Cea…</t>
  </si>
  <si>
    <t>…zado P. Pedro Caracclolo Iglesias y D. Alejandro Villaverde : para con los poderes de S. M. Británica como comisario mediador y otra canonjía de la de Plasencia , por promoción de D. Tomas plenipotenciario para poner termino á las disensiones entre Por González á la macstrcscolía de ella , á D. Joaquín de Andrc* tugal y el Brasil. Habiendo ya concluido i. 1¿. la aegociacion de Alcalde, y para dos racione» de i. Marcelo d» la catedral</t>
  </si>
  <si>
    <t>…de la justa causa de la Nación, cupo en suerte del primer extrac consta la Biblia del P. Scio á 800 rs., y también se darán las to de la de esie dia á Doña Petra Baigorri, hija de D. Tomas, que se pidan sueltas á precio cada una de 2! rs. teniente que fue del regimiento de infantería de Antequera, Nota. En la gaceta de 20 de Agosto, núm. 100, col. últi muerto en el campo del honor. ma, lío. 20, donde dice eligió, léase elogió. EN LA IMPRENTA RE…</t>
  </si>
  <si>
    <t>Tombast</t>
  </si>
  <si>
    <t>…a ves de guerra que nos aguardaban. Un bergantín 'de guerra egip-y freferente del listado. ció dió la vela para perseguirnos; mas viendo yo que no seguía toda la noche, propuse al capitán Tombast queiaquel era el mo He dado cuenta ni Rey nuestro Señor de! expediente ins mento de e.jecuiar nuestra tentativa, y de volv.tr sobre el enemi truido con motivo de la consulta hecha por V. S. en 29 de Agos go que estaría confiado en la vigilancia del bergantín.…</t>
  </si>
  <si>
    <t>Toni-</t>
  </si>
  <si>
    <t>…to ca, un buhonero griego, y también la Piincesa Maurocord.ito, á siete millas de Arap-Coules. En seguida nos dirigimos al oeste para no ser reconocidos de Alejandría. Alas dos el capitán Toni- sesun se dice, han sido puertos en libertad. Ha Ib gado el -c lis tar de Ibrahim-bájá , y mañana le dava audiencia la Pin rta. é.ear basi me ilamó á su bordo, asi como á los otros capitanes de los dites dos prisioneros, muchas cabezas y orejas , y continúa ci…</t>
  </si>
  <si>
    <t>Torck</t>
  </si>
  <si>
    <t>…isionados de Fernambucó, Ceárá y demas puntos del Brasil, y lo que man!-’ todas las sociedades de la Inglaterra. fiesta el mismo Diario Fluminense , que sucede en Marañon. Bajo El almirante Torck. se indigna porque los partidarios de los unos dictados ridículos cada partido conspira contra el primer católicos, amenazan incesantemente al gobierno con la venganza bien de la sociedad , que es la sujeccion á la autoridad establecida de seis millones de ho…</t>
  </si>
  <si>
    <t>Torcuato</t>
  </si>
  <si>
    <t>…or las complicadas y difíciles opera ejército: ayudante.D*..Ramón del Toro, grado- de capitán de ciones'del terciopelado. ...........• - -í caballería: portas Jpi. Antonio Acias y D. Torcuato, Fernandez, - En seguida subieron al salón, y examinaron en él con la.ma grado de teniente de idjm: sargentos primeros Di Agustín Valyor detención y placer, las diferentes .clases de papeles pintados, derrama y D. Pedro Martínez, grado de alférez de ídem. (í»…</t>
  </si>
  <si>
    <t>Torices, Josef Bravo y</t>
  </si>
  <si>
    <t>Josef Bravo y Torices</t>
  </si>
  <si>
    <t>…pagó en 15 de Abril de 1817 q© han quebrado, y yo no.sé que haya un. solo pueblo en la anti rs. al hospital General. ó gua Europa que no sea tributario de nuestras manufacturas.” D. Josef Bravo y Torices para idem: pagó en 9 de Abril de —las últimas noticias de Constantinopla que refiere la gaceta de 1817 3© rs. al hospital General. Augsburgo anuncian que la Puerta otomana prosigue con activi D. josef Domingo de Gucliar para la Flor de Lis: exento por dad sus…</t>
  </si>
  <si>
    <t>Torices, Tomas</t>
  </si>
  <si>
    <t>Tomas Torices</t>
  </si>
  <si>
    <t>…de las deportaciones de la Guyana, de las descargas el arzobispado de Burgos, por muerte de D. Angel Birumblaá metralla de León, de los ahogados en Nantes, después del ase les , á D. Tomas Torices: para otra canongía de la misma iglesia sinato del Rey y Reina, de Madama Isabel, del joven Rey colegial, por fallecimiento de D. Manuel Marrón, á D. Santia Luis xvrr, los sacerdotes despojados de todo, sin pan, sin asilo, go Jete y Bueno: para una capellanía…</t>
  </si>
  <si>
    <t>Toron, Juan</t>
  </si>
  <si>
    <t>Juan Toron</t>
  </si>
  <si>
    <t>…y anotaren el apéndice., que se Zamora....................... D¿ Aloltto Santiago. ‘ guirá al tomo último , donde ha ofrecido poner una fe de erratas Zaragoza.................... D. Juan Toron. general, y las correcciones ó mejoras que conozca deben hacerse en varios lugares de esta versión. XSALES LOTEKIAS. —Catecismo del Santo Concilio de Trento para'los párrocos, or Noticia de loe pueblos donde han cabido loe premios mayores denado por disposici…</t>
  </si>
  <si>
    <t>Torre, María Sánchez-dei la</t>
  </si>
  <si>
    <t>María Sánchez-dei la Torre</t>
  </si>
  <si>
    <t>…recibido las desagradables noticias gitimar sus personas; y entregarse de los bienes quedados por de que los facciosos ocupaban á S. Juan, (Véase la gaceta 3 del -fallecimiento de Doña María Sánchez-dei la Torre ,'madre del presénte:)' ‘■ indicado D. Gregorio; prevenidos que pasado dicho término sin ,.Mientras esto pasaba con los enemigos domésticos, apretaron haberlo verificado, sin mas citarles ni emplazarles, se procederáá los forasteros los puños contra los que'…</t>
  </si>
  <si>
    <t>Torres, Jaime</t>
  </si>
  <si>
    <t>Jaime Torres</t>
  </si>
  <si>
    <t>…para ejecutarse en las mente Fernandez, D. Andrés Castel, D. Francisco Brito, Don lagunas Pontinas son aplicables á las lagunas y pantanos de otros Vicente Saez, D. Josef Lucena , D. Jaime Torres, D. Ensebio países v-porque es preciso confesar que también en otras partes las Salgado, D. Rafael Martínez, D. Felipe Cándano y D. Dionisio hay tan perjudiciales á la población como la de los Estados pon Cabal, grado deteniente de ídem: sargentos primeros D.…</t>
  </si>
  <si>
    <t>Torres, Josef Martínez</t>
  </si>
  <si>
    <t>Josef Martínez Torres</t>
  </si>
  <si>
    <t>…y descendientes, herederos de D. Juan , Don dignó, por Real orden de 15 de Junio del año próximo pasado, Pedro y el capitán Galvez, para que dentro de seis meses pri comisionar á D. Josef Martínez Torres, para que recibiendo de meros siguientes á esta fecjia comparezcan por sí ó por medio la Real sociedad económica de Cádiz parte de la cochinilla que de procurador á decir de su derecho y justicia en los expresados el mismo Martínez habia traído de Nucva-Lspañ…</t>
  </si>
  <si>
    <t>Torres, Juan Bautista</t>
  </si>
  <si>
    <t>Juan Bautista Torres</t>
  </si>
  <si>
    <t>…Las repetidas salvas de artillería que to bia, en el obispado de Orense, por muerte de D. Josef Varela, dos los fuertes y baluartes hacían, y que anunciaban lo gran y promoción de D. Juan Bautista Torres á otra de la catedral dioso del objeto, y la orquesta de 40 músicos cantando el le deSegorve, á D. Tomas García Muñoz y D. Juan Ramón Deum entre las hermosas filas de los hijos de S. Luis, infundían Arceo; y para dos capellanías de número y coro de la iglesia…</t>
  </si>
  <si>
    <t>Torres, Juan Francisco</t>
  </si>
  <si>
    <t>Juan Francisco Torres</t>
  </si>
  <si>
    <t>…e del lunes 3 del corriente. Llegaron sus Salvador Mangudo, alférez efectivo de la tercera compañía: MM. y A A. á las dos y media, y fueron recibidos en el umbral sargento primero D. Juan Francisco Torres, Ídem de la sexta: de la puerta por el Excmo. Sr. D. Luis María de Salazar, Secre cadetes D. Dámaso Olmos y D. Josef María Faíon, grado de tario de Estado y del Despacho de Marina, por el Excmo. Señor alférez de caballería. D. Juan María Villavicencio, direct…</t>
  </si>
  <si>
    <t>Torres, Manuel Alonso Es de</t>
  </si>
  <si>
    <t>Manuel Alonso Es de Torres</t>
  </si>
  <si>
    <t>…, á 25 rs. en sef Mendia; para una ración de la catedral de Zamora, por fa-J pasta: se venden en la librería de Razóla, y en Barcelona en la llccimiento de D. Francisco Merchan, á D. Manuel Alonso Es de Torres. 1. EN LA IMPRENTA. REAL.</t>
  </si>
  <si>
    <t>Torres, Stmori</t>
  </si>
  <si>
    <t>Stmori Torres</t>
  </si>
  <si>
    <t>…o Ortega, Ayudante del regimiento de caballería i.° de línea, en Getafe D. Josef Velasco, Teniente, ídem ídem. D. Miguel Cisvona, ídem, Lealtad infantería 6.° de línea, en Madrid, D. Stmori Torres, idem, caballería i.° de línea, en Getafe. Molina de Aragón 26 de Agosto de iSzj.crConde de España.*. EN LA IMPRENTA REAL.</t>
  </si>
  <si>
    <t>Tostado, Alonso</t>
  </si>
  <si>
    <t>Alonso Tostado</t>
  </si>
  <si>
    <t>…eo Rico y Bononat: para el de Tordesillas á Don Chacón-, .D; Bernardino de Rebolledo y D. Luis.de. Góngo.ra. .0 Francisco Javier García dé Zamora: para el de Lucena a- D. Vi 6¡° - D. Alonso Tostado ,'Luis Vives, D. Diego: Hurtad,qrde¡ cente Girón; Villamandos: para el de Logroño á D. Josef Mace- Mendoza, D. Gerónimo de Zurita, D. Diego Saavedra FajítdO) da y Gómez : para la Vara, de-alcalde mayor de Purchena á-Don y D. Alvaro NaviaOsorio. ,, ¡: ;¡,o Die…</t>
  </si>
  <si>
    <t>Tostado, Marcos</t>
  </si>
  <si>
    <t>Marcos Tostado</t>
  </si>
  <si>
    <t>…te de lá primera Secretaría del Despicho de Estado; lo que tural que fue de Castrojeriz, én la provincia de Búrgos, la cual; se avisa ai público para su gobierno. tiene pretendida D. Marcos Tostado; vecino de estacarte, como _ El Rey nuestro Señor animado siempre del bien, y propicio curador de Doña Francisca ::del Yerro; copio también á los i premiar con grandiosidad á sus fíeles y leales vasallos, acaba de acreedores contra la propia "herencia, para q…</t>
  </si>
  <si>
    <t>Tourner</t>
  </si>
  <si>
    <t>…tados; la ley ha pa sacar grandes ventajas los ingleses. También se aguardaba de un sado tal como se presentó ; pero e! Gobierno va á tomar sobre sí dia á otro al nuevo gobernador general Tourner, que debia to la inmensa responsabilidad de la ejecución ligada á un proyecto mar el mando en gefe de Sierra Leona, cuya colonia permanecía con quien se ligan tantos intereses. (La Quotidienne.') en el mejor estado; no asi las costas, donde á pesar nuestro va…</t>
  </si>
  <si>
    <t>Tovar, Andrés</t>
  </si>
  <si>
    <t>Andrés Tovar</t>
  </si>
  <si>
    <t>…quedaron formados en la Los de primera clase, que consistían en medallas de plata, lot plaza. Toda la carrera se hallaba vistosamente colgada, y en la obtuvieron D. Josef Angleí, D. Andrés Tovar , D. Esteban marcha resonaron varias veces los gritos de la legitimidad. Parrondo, D. Juan Jro, D. Felipe Gómez, D. Santiago VeDespués de celebrada una solemne misa por el prior del ca lazquez, D. Josef Adaro, D. Antonio Menendez, D. Braulio bildo, y cantado…</t>
  </si>
  <si>
    <t>Towens</t>
  </si>
  <si>
    <t>…iras de puro vieja. Queriendo el Rey que fuese restituida al re-. . mente los católicos por los ingleses; y.da la prueba con decir gímiento, se encargó de separarla íaesposa de su coronel Towens, que casi todos los secretarios de embajada eran griegos, al mis y el 3 1 de Enero le fue presentada con las ceremonias de costum mo tiempo que en Inglaterra no podía aspirar ningún católico á bre , seguidas je un gran convite dado por el coronel á los sóida-…</t>
  </si>
  <si>
    <t>Tpvár, Alonso Leal y</t>
  </si>
  <si>
    <t>Alonso Leal y Tpvár</t>
  </si>
  <si>
    <t>…neles á ‘los ca— del-¡venerable deán y-cabildo y al infatigable «lo del ■ digno.co- , pitaneí D. Francisco ¡Javier -dé Veitia-, D. Bartolomé Camacho mandante de los Voluntarios el coronel D. Alonso Leal y Tpvár.. y D.-Gabriel de Cárdenas: el -de’ cájfitartes veteranos á-los tenien— i*í'Ef batallón de infantería, heroiosanfente equipados -.y- ¿r|»a- tes t). 'Andrés Beques-yíD. Josef Mastrati: el de capitanes vo dayly precedido de los gastadores, bandas de música y ta…</t>
  </si>
  <si>
    <t>Travera, Crispina Tensa y Lorenzo</t>
  </si>
  <si>
    <t>Crispina Tensa y Lorenzo Travera</t>
  </si>
  <si>
    <t>…Sarasola 4 rs. idem. primeros años, queriendo sus padres darle una educación propia Francisca Torrent 3 rs. Idem. de su ¡lustre cuna, le enviaron á Francia á adquirida en el cele Doña Crispina Tensa y Lorenzo Travera 2 rs. idsta. bre seminario que tenían los Jesuítas en la ciudad de Tolosa. Lue Doña Catalina Angulo 4 rs. idem. go que se halló en edad competente para ser destinado a Ja car Joaquín Gaseo y María Martinez 2 rs. idem, rera de las arma», entró á servir de cade…</t>
  </si>
  <si>
    <t>Trebejo, Juan Fernandez</t>
  </si>
  <si>
    <t>Juan Fernandez Trebejo</t>
  </si>
  <si>
    <t>…entaron en la santa Igle Leandro,Martinez,y D. Antonio García; y de subtenientes á los sia catedral , doñee después de oida la misa que celebró «¡.señor cádétes’D/ Agustín Molina, D. Juan Fernandez Trebejo y sar Gobernador del obispado , y el discurso que pronunció el cape gentos segundos Francisco Olivas y Antonio Bárrelo. llán de estos,:cuerpos, se entregaron-del estandarte ya .bendito. En el batallón milicias de Cuatro—Villas. Grado de coronel En seguida, ac…</t>
  </si>
  <si>
    <t>Tristan, Juan</t>
  </si>
  <si>
    <t>Juan Tristan</t>
  </si>
  <si>
    <t>…ción las instruccio bada porel capitán general, fue destinado el reo al presidio del nes de Real Hacienda. (Núm. 6j ) Peñón. Bando del superintendente general de Policía. (Id.) El capitán D. Juan Tristan , por desafecto al legítimo Go Real orden mandando socorrer á varios establecimiento» bierno del Rey nuestro Señor , se le prohibió fijar su residencia piadosos. ('Núm. ¿4.) en la villa de la Zubia, encargando á las autoridades del pueblo, Otra sobre abono de…</t>
  </si>
  <si>
    <t>Tristan, Pío</t>
  </si>
  <si>
    <t>Pío Tristan</t>
  </si>
  <si>
    <t>…cuartel general en Oruro el 4 de Enero de este año,. anuncia-? en la.Gaceta.. ¡\ . , ba en una enérgica proclama la resolución, de obrar de, acuerdo con el leal mariscal de campó D. Pío Tristan; y expresaba &gt;41 REAIESiOrERIAS. confianza de recobrar la superioridad sobre el ejército de losrebcl? Molida de los pueblos donde kan cabido los premios mayoresdes, fundando sus esperanzas enel valor .y disciplina desús tropas, sorteo 14. dei el diaen los vas…</t>
  </si>
  <si>
    <t>Tristan, Pió</t>
  </si>
  <si>
    <t>Pió Tristan</t>
  </si>
  <si>
    <t>…n extrangero nos hacen presu nimos. Corramos á buscar los peligros, v el triunfo será nuestro. mir sin violencia que Boiivar ha convertido en guerra nacional „E1 mariscal de campo D. Pió Tristan se ha hecho cargo del la que antes sostenia contra los Realistas, de la que le es muy mando; tiene á sus órdenes mas de cir.ro mil hombres ya reunidos, difícil sacar ventaja alguna en favor de su plan de independencia; que con su ejército salvarán el Perú, si…</t>
  </si>
  <si>
    <t>…í ó por otra persona encargada , y en ca mientos mas leales. En sus proclamas al pueblo dice: ,,el mariscal so de haber fallecido , sus herederos, en casa de D. Juan Bueñade campj D. Pió Tristan tiene á sus órdenes mas de hom- vida y Ayala, que vive en esta corte, calle de Bordadores, fren bics , ¡os cuales con mi ejército, salvarán al Perú/’ El Argos de te de la portería de S. Martin, cuarto 2.0 Buenos-Aires trata de ponerlo en ridículos pero es de…</t>
  </si>
  <si>
    <t>Tristanel, Pío</t>
  </si>
  <si>
    <t>Pío Tristanel</t>
  </si>
  <si>
    <t>…a) habla tomado el, tna;n~ parece queestos tres ladrones sé hallan ya presps en las.cérceles do de las tropas reunidas del ejército Real el mariscal de campo, de ■ Segovia. .&gt; . , D. Pío Tristanel cuál contaba ya mas de 5©,hombresjo, susj Y- enterado S. M. de este servicio impórtente, que acaban órdenes. El general D. Pedro Antonio Olañeta que se hal}»bacon, de prestar dichos voluntarios , ha mandado también se anuncie su cuartel general en Oruro el 4…</t>
  </si>
  <si>
    <t>Tristány, Benito</t>
  </si>
  <si>
    <t>Benito Tristány</t>
  </si>
  <si>
    <t>…erva hacerles; le concedan esperezara Lloset y D. Fernando Sánchez, á Dk. Ramón Teijidor, D. Bue el pago de sus.respectivos créditos./Ycnsu consecuencia $?.S.-ha naventura Feliu y D. Benito Tristány: para un beneficio de la: acordadoconvocarycomo se hace . poriel(presentc.,á.lí&gt;4;citaüos &lt; catedral de Lérida, vacante por promoción de D. Manuel Asta acreedores , á- efecto de quqse reunan en su: posada el. dia 13 del ¿ una ración de la parroquial de Benava…</t>
  </si>
  <si>
    <t>Trono, Dionisio Carras</t>
  </si>
  <si>
    <t>Dionisio Carras Trono</t>
  </si>
  <si>
    <t>…recreo, de este regimiento: capitán D. Patricio Jostf de Hidalgo, grado y para aliviar el peso de los graves negocios inseparables del de teniente coronel de caballería: tenientes D. Dionisio Carras Trono. co, D. Francisco Becar, D. Juan josef Sarsau, D. Cipriano En la tarde de ayer cupo esta dicha á la Real Imprenta r Manteca y D. Pascual Molina, grado de capitán de ídem: alfé Calcografía. Recibidos SS. MM. y AA. á la puerta de la casa por reces D. Fernando S…</t>
  </si>
  <si>
    <t>Troyanp, Pédró Jimypez Herrara y</t>
  </si>
  <si>
    <t>Pédró Jimypez Herrara y Troyanp</t>
  </si>
  <si>
    <t>…nos suscriptores á las 47 Car la de Pedraza dé la Sierra á D. Lú’cas de Pablos : para la de Ca tas del Filósofo Rancio no han acudido aun á refcoger los tomos lahorra en Gránada á D. Pédró Jimypez Herrara y Troyanp; y que les faltan, hallándose ya impresos los cuatro de dichas car para la de Carcabiíey á D. MiguérBosarte. .; ¡ tas; se les invita que pasen, á-realizarlo en el. jú-eciso término de Asimismo se h¡¿ dignado S.‘M. nombrar pafffi urja plaza de un mes contado d…</t>
  </si>
  <si>
    <t>Troyatiíá'r, Pedro Jiménez Herrera y</t>
  </si>
  <si>
    <t>Pedro Jiménez Herrera y Troyatiíá'r</t>
  </si>
  <si>
    <t>…fuerte de su rugido, y el rubia de los Ojos á D. Josef Joaquín de Villegas y León: para león ha tenido la condescendencia de dejar la compañera, y re- la de la Puebla de Cazalla á D. Pedro Jiménez Herrera y Troyatiíá'r&amp;rá una leonira Inmediata. nó: para la de Gergal á D. Josef Tomas López: para la de AlEl domingo.último salieron del Havre en un barco de vapor burquerque á D. Ignacio Bernardo Ribero: para la del Viso del cFélefa'hte de Afriía; un topo, Un águila imperial y u…</t>
  </si>
  <si>
    <t>Trujillo, Antonio</t>
  </si>
  <si>
    <t>Antonio Trujillo</t>
  </si>
  <si>
    <t>…ia catedral de Málaga , por ascenso de D. Miguel Po mar y Ayala á la canongía lectoral de la colegial de Antequera, S.M. se ha servido mandar que se intente nuevo remate para el á D. Antonio Trujillo: para canongía de la iglesia colegial de suministro de pJf) , cebada y paja de las tropas y caballería estan Santa María del Sar , de la ciudad de Santiago, por promoción tes y transeúntes en la provincia de Vallado!id hasta fin de Avosto de D. Antonio Sánche…</t>
  </si>
  <si>
    <t>Tul</t>
  </si>
  <si>
    <t>…ación. 100. Concluye ¡a lista de la gaceta anterior. ,,Se han vendido 11© quintales decafé, los de la Havana que-, dan firmes á 75 francos el quintal. Se vendieron dos cargamentos D. Tul ¡o O-Ne.ill para la Medalla de distinción de S- M. B.: de azúcar llegados recientemente de la Havana á 43 francos la- exento por concedida en 1814 antes de toda asigns&gt;-~,-:i). blanca, y ahora piden por ella 48. Igualmente 60 zurrones de El mismo para la Cruz…</t>
  </si>
  <si>
    <t>Tur, Antonio</t>
  </si>
  <si>
    <t>Antonio Tur</t>
  </si>
  <si>
    <t>…isa en la capilla de la escuela ral D. Juan Tena, grado de coronel de infantería. el Sr. Dean de la Sta. iglesia metropolitana y rector de la uni Cantabria. Teniente coronel mayor D. Antonio Tur, grado versidad, dando la sagrada comunión á mas de 800 individuos de coronel de infantería: capitanes D. Marcelo Corbalan y Don cursantes, con sus catedráticos y varios graduados, inclusos los Antonio Espino , grado de teniente coronel de ídem: teniente que…</t>
  </si>
  <si>
    <t>Tur-</t>
  </si>
  <si>
    <t>…y rial parece ser tan formidable que se componedé una goleta . '■ i Washirigtpn, y á continuación dicen lo siguiente:,,Aunque pa El Gl 'obe and TrávelUr, después.de referir que el general Tur-* rezca difícil persuadirse de que unos hombres que gozan sin duda - ner,- gobernador de Sierra—Leona , acusaba en una proclama á &lt; alguna de la estimación general, no teniendo carácter alguno po las autoridades holandesas de haber suministrado socorros á los…</t>
  </si>
  <si>
    <t>Turlan, Josef María</t>
  </si>
  <si>
    <t>Josef María Turlan</t>
  </si>
  <si>
    <t>…tán general, cuyogefe la.ha remitido en cón-. del Real colegio de. cirugía módicx de S. Carlos de esta corté leyó1 sulla aj supremo Conaéjó de la Guerrea cpn objctó dequésede-, el doctor D. Josef María Turlan, segundo, cirujano- de cámara clare si es. ó no válido. el indultó que en noipbre de S. M. lis deS.M . con ejercicio^ mayor.de sus Reales.ejércitos, y direc concedió «I $r. corregidor ¿r 1* villa de Estepoaa, cón el fin di tor de la Real junta suprcma guberna…</t>
  </si>
  <si>
    <t>Uarraza</t>
  </si>
  <si>
    <t>…r- ; , ANUNCIOS. , , y, ■ cesita la agricultura , la industria y el cornercip. no perdonando jmedio alguno para, que estos ramos constituyentes dé la riqueza . Por providencia del Sr. Uarraza, alcalde mayor de la ciudad de una nación'consigan-de .Su parte todos los auxilios á que de Búrgos, se. llama y emplaza á los herederos y . demás que se son acreedores, nada tiene de.admirable, ,rio obstante que es jpzguen con derecho á los bienes del difunto…</t>
  </si>
  <si>
    <t>Ugarte, Antonio</t>
  </si>
  <si>
    <t>Antonio Ugarte</t>
  </si>
  <si>
    <t>….pérdida de 1500 hombres.. La de Jos grie gado él• tB á Florencia desde Roma. ' gos no es de mucha consideración; pero han perecido en la bata —El "19 por la mañana llegó á Turiri'D. Antonio Ugarte, Mi lla los últimos hijos y hermanos de Mauromichali. Parece que nistro plenipotenciario' de S. M. Católica cerca de la corte de hasta el dia cada victoria ha tenido que comprarse con la sangre Cerdeña.!' de esta familia de héroes. Se espera en N.ayarin á Con…</t>
  </si>
  <si>
    <t>Ugena, Plácido</t>
  </si>
  <si>
    <t>Plácido Ugena</t>
  </si>
  <si>
    <t>…na las pa Rey nuestro Señor presentar para una ración de la iglesia cate labras y las acciones del dia anterior-, y tomando las exteriori dral de Valladolid, vacante por muerte de D. Plácido Ugena, á dades afectadas de la humanidad , de la tolerancia, y aun de la D. Manuel Gómez: para la dignidad de arcediano de Abeancos, religión, pagarán á la virtud el único tributo que pueden pres de la de Lugo, por fallecimiento de D. Josef Porras, á D- Félix tarle…</t>
  </si>
  <si>
    <t>Ullóa, Inés de</t>
  </si>
  <si>
    <t>Inés de Ullóa</t>
  </si>
  <si>
    <t>…. timo 3500 rs., á que estaba obligado. En junta celebrada por les acreedores Líos bienes quedados D. Jpsef del Peral para ia Flor deLis: pagó en 20 de Setiem por fallecimiento de Doña Inés de Ullóa, vecina y labradora que bre de 1815 3$ rs. aj hospjtal. fue en esta- corte, y por providencia del Sr. Galindo, teniente D. Antonio Afzftinez Salcedo para la Cruz de Cristo de Por de corregidor primero da esta heróica .villa, se cita y emplaza á tugal: ha paga…</t>
  </si>
  <si>
    <t>Ulloa, Josef María</t>
  </si>
  <si>
    <t>Josef María Ulloa</t>
  </si>
  <si>
    <t>…dose concluido el tiempo del disfraz, el cos Chicarro , D. Severlno Godali, D. Mariano Goday, D. Ba ex-juez de paz volvió á tomar sus vestidos clericales para ocu silio Sanroman , D. Josef María Ulloa: Secundo piloto D. Juan par un destino en las oficinas del director general del culto Guerrero: Tercero D. Joaquin Camello: Maestres D. Santiago católico. Ochoa y D. Ginés Ocaña. Sargentos primeros Miguel Iduri: Idem PORTUGAL. de marina Juan Argiielles : Asis…</t>
  </si>
  <si>
    <t>Ultramar, Nicolás de</t>
  </si>
  <si>
    <t>Nicolás de Ultramar</t>
  </si>
  <si>
    <t>…A A. algunas cartas y pla vadilla, teniente coronel mayor dv caballería. nos publicados recientemente en Francia de nuestras posesiones Compañía de Cazadores de Tanna. Subteniente D. Nicolás de Ultramar, tuvieron la complacencia de compararlos con los García , grado de teniente. nuestros y de ver el aprecio que merecían estos cuando los exBatallón de Cazadores. Capitanes D. Jaime Mercader, Don trangeros los copiaban con tanta exactitud para el uso de sus na…</t>
  </si>
  <si>
    <t>Ungern-SternEsto</t>
  </si>
  <si>
    <t>…........... í.353,298 día: el padre de estos murió pasados algunos años, y lady NewEn 1823..................................... 2 687,457 borough casó en segundas' nupcias con -el barón Ungern-SternEsto prueba que la población se ha aumentado por un tér berg, de quien tuvo también otro hijo. mino medio en 12,680 personas cada año. Sin embargo este au ,,Madama Sternberg, deseosa de visitar su patria después de mento es mucho mas considerable desde que se ha i…</t>
  </si>
  <si>
    <t>Unidos, Cle</t>
  </si>
  <si>
    <t>Cle Unidos</t>
  </si>
  <si>
    <t>…de Viena. carta de S. A. R. el Gran Duque de loscana. En el mismo día __Los candidatos aspirantes á la presidencia de los Estados- tuvo ei honor de ser presentado á S. M. y AA. el conde Cle Unidos son Adairis y Jackson. El ejercito está por este segundo, mente Solaro, encargado de Negocios en esta corte d* S. Al. el y ademas tiene la mayoría de los votos. Rey de CerJcíu.</t>
  </si>
  <si>
    <t>Urbina, Francisco Ortiz de</t>
  </si>
  <si>
    <t>Francisco Ortiz de Urbina</t>
  </si>
  <si>
    <t>…stian Jacinto García dentes de policía, alcaldes &amp;c. (Id.) y D. Josef Valenzuela y Moya: para úna canongía de*la iglesia , CAMBIOS DHL DIA I.° catedral de Órense, por promoción de D. Francisco Ortiz de Urbina á otra de lá de Orihuela, á D. Domingo Francisco Ló Londres................... 38 al #• pez: para dos raciones de la m:sma, por muerte de D. Vicente Paris.....;........................... lólib. Dorado y promoción de D- Ramón Eoan al arcedianato de 'ella, Ams…</t>
  </si>
  <si>
    <t>Ure</t>
  </si>
  <si>
    <t>…quien se le ha confiado ,. es el des— . se habla hace algún tiempo, es invención francesa, traída dePa-' cendiente de aquel que la llevaba cuando se depositó en Dublin. ris por el doctor Ure. Esta ingeniosa máquina desocupa en un Desde la formación de este regimiento (que ahora está para' instante el estómago de un paciente mucho mejor que un vomi- . marchar á la India^1, la familia de este oficial ha tenido siempre tivo. Es sobre todo útilísima…</t>
  </si>
  <si>
    <t>Uriarte, Isidoro de</t>
  </si>
  <si>
    <t>Isidoro de Uriarte</t>
  </si>
  <si>
    <t>…Lillo, provincia de la Mancha , se halla vacan no que distinguen al comandante general de las islas de Cunari» te el partido de cirujano, cuya dotación .consiste en 400 ducado* el brigadier D. Isidoro de Uriarte y al referido Barradas, han fa anuales pagados por cuatrimestres de los fondos de propios. Su cilitado la pronta y completa organización de este hermoso cuer -vecindario es de ¿qo i 900 vecinos, á quienes .tiene obligación de po; y S. M., satisfecho del zelo…</t>
  </si>
  <si>
    <t>Uribe, Juan</t>
  </si>
  <si>
    <t>Juan Uribe</t>
  </si>
  <si>
    <t>…de universidades y el de las escuelas de la D. Josef María Callejás y D. Francisco Palmes: Ídem al capitán tinidad y primeras letras del reino, en los cuales han dado nue graduado D. Juan Uribe y al subteniente D. Josef Cuarteto. vas pruebas al Rey nuestro Señor de su literatura , zelo por el - J?&gt;¡ las compartías de voluntarios de Mérito. G 'ido de tenien bien público, y adhesión á sos soberanos derechos; ha venido te coronel al capitán D. Pedro Fe…</t>
  </si>
  <si>
    <t>Uriz, Manuel</t>
  </si>
  <si>
    <t>Manuel Uriz</t>
  </si>
  <si>
    <t>…ron fundir ca racteres de diversos grados, y algunos adornos y viñetas con las Exposición dirigida al Rsr trnestro Señor. operaciones subsiguientes, habiendo Humado la atención de D. Manuel Uriz, vecino de la villa de Sada, é individuo de SS. MM. y A A. t res grados de letra imitando la del celebre Di— la extinguida Junta de vuestro Reino de Navarra , P. A. L.R. P. dot; en seguida se clisaron cuatro planchas para la impresión es de V. M. con toda sum…</t>
  </si>
  <si>
    <t>Urrutia, Antonio Fernandez de</t>
  </si>
  <si>
    <t>Antonio Fernandez de Urrutia</t>
  </si>
  <si>
    <t>…erich : por la misma condeco tud, y tal impresión hizo en los extraviados la heroica abnega ración , idem, idem. ción de losrd&gt;¿i(tfO*, que al fin se decidieron á enviar diputados D. Antonio Fernandez de Urrutia , comendador de la Legión ai convento para cerciorarse que los españoles refugiados en él no de Honor: pagó en 24 de Enero de 1823 42) rs. tenían armas ningunas. Dejáronlos por el momento tranquilos, D. Juan Nepomúceno de Vial, idem, idem, idem. y como el ejé…</t>
  </si>
  <si>
    <t>…e España cerca de nuestro augusto Soberano. de Estado y de Gobierno de mi Consejo de Estado, y atendien —El Sr. conde Appony, embajador extraordinario de S. M. el do al mérito que D. Antonio Fernandez de Urrutia, Caballero Emperador de Austria cerca de la Santa Sede, salió ayer de esto pensionado de la Real y distinguida Orden de Carlos iu¿ ha capital para retirarse á su corte. contraido en mi primera Secretaría de Estado como mi Secreta S. M., á fin de manifestar ma…</t>
  </si>
  <si>
    <t>Urrutia, Gabriel</t>
  </si>
  <si>
    <t>Gabriel Urrutia</t>
  </si>
  <si>
    <t>….. f benefició. Sq}¡»; para otra diaconal de la misma por promoción de D.Mar- ¡ Vales comunes Setiembre.......................... 14* * iS«fdino Mayoral á la fbantría de Murcia, á D. Gabriel Urrutia; No consolidados........i,....... ....................... ia á 13. j. para unp canongía de la iglesia catedral de Santander, por re Consolidados...........................i.................... a f á 28. nuncia de D. Amonio Delgado, á D. Matias Antonio Gómez.:…</t>
  </si>
  <si>
    <t>Urrutia, Ignacio de</t>
  </si>
  <si>
    <t>Ignacio de Urrutia</t>
  </si>
  <si>
    <t>…las piezas siguientes: coro y cavatina de la Raimundo Yela, herederos de Francisco Recio, convento de las ópera Eduardo y Cristina, del maestro Rossini, arreglada en Magdalenas y D. Ignacio de Urrutia.=Otra de nueve celemines, cuarteto para violín,'flauta , viola y violoncelo á 16 rs.: gran dentro de la senda perdida á mano derecha , yendo de esta ciu de himno para pianoforte solo, dedicado á S. M. el Rey de dad , que linda con tierras de Tornas Cañamero,…</t>
  </si>
  <si>
    <t>Urrutia, Josef María Carbajal y</t>
  </si>
  <si>
    <t>Josef María Carbajal y Urrutia</t>
  </si>
  <si>
    <t>…al Fami generat conde de España: pata la capitanía general de Aragón al lia y á todos ios Eorbones. teniente general D. Luis Alejandro Bassecourt: para la de Va lencia al teniente general D. Josef María Carbajal y Urrutia: pa ra la de Castilla la Nueva ti teniente general D. Joaquín de la Pezuéla: para la de Granada al teniente general D. Juan Caro para la de Cataluña al teniente general marques de Campo Sa-- ANUNCIOS.«grado: para la de Guipúzcoa al teniente general D. Vicente…</t>
  </si>
  <si>
    <t>Urrutia, Juan de</t>
  </si>
  <si>
    <t>Juan de Urrutia</t>
  </si>
  <si>
    <t>…cificadores de Seminario de Nobles hicieron el mismo dia de $• Fernando, lla las Atnéricás. ma también la atención el discurso que dirigió á aquellos alum—nos su maestro principal D. Juan de Urrutia, donde después de Proclama qtteel gobierno del Paraguayfulh’cá á sus habitante/ pintarles, las . virtudes que adornan á 3. M. como Rey y como, luego Que llegaron á tu noticia los desgraciados sucesos del Perú. padre de sus pueblos, zahiere justamente ¿ esos s…</t>
  </si>
  <si>
    <t>Urrutia, Juan Henrique de</t>
  </si>
  <si>
    <t>Juan Henrique de Urrutia</t>
  </si>
  <si>
    <t>…evitarse á fuerza de trabajos inauditos. Las aguas han el Te Deum. En seguida el maestro principal del establecimiento inundado los campos donde no se veía mas que jardines devas D. Juan Henrique de Urrutia leyó en el salón de exámenes un tados , árboles arrancados, ganados sumergidos y habitaciones elocuente discurso inaugural sobre los bienes de la verdadera sa conmovidas hasta sus cimientos. biduría, con algunas máximas de eterna verdad sobre el crimen NOTICI…</t>
  </si>
  <si>
    <t>Urvejola, Agustin</t>
  </si>
  <si>
    <t>Agustin Urvejola</t>
  </si>
  <si>
    <t>…onzález: para la dignidad.de maestres arreglada. cuela de la catedral de Avila, por muerte de D. Juan'Bautista. Compendie) de medicina práctica, traducido del Francés del Arana, á D. Agustin Urvejola: para una canongía de la iglesias Dr. Odier , profesor;.;dc. medicina en la academia de Ginebra, colegial de Antequera, obispado de Málaga,-por muerte dts-Don por D. Antonio dciAlmodovar, médico de Cámara honorario Cristóbal Ruiz Moron, á D. Ignacio María Ten…</t>
  </si>
  <si>
    <t>V, Alberto</t>
  </si>
  <si>
    <t>Alberto V</t>
  </si>
  <si>
    <t>…tería y baratería; grado de teniente coronel: teniente D. Pedro Acebey, grado de el de autorizar á las comunidades religiosas de inugeres, y su ca capitán: subteniente graduado de teniente D. Alberto V:tona— pacidad para adquirir, ya sea por título oneroso ya por gratuito; no, teniente efectivo: subtenientes D. Juan Alfaro y D. Tadeo y el de reprimir el sacrilegio y delitos cometidos dentro de las Cardoso , grado de teniente. casas de religión. Compañía de…</t>
  </si>
  <si>
    <t>V, Esteban de</t>
  </si>
  <si>
    <t>Esteban de V</t>
  </si>
  <si>
    <t>…adas algunas de las susodichas potencias: El miércoles i i se tuvo la cuart3 sesión de la Dieta, en la „Considerando que los actos de hostilidad hechos por perso Cual se nombró al Sr. Esteban de V.egh para, custodio provisio nas particulares sujetas al gobierno de S. M. contra una potencia nal de la corona; y aprobado por S. M. prestó en seguida el ju ó estado cualquiera , ó contra las personas y los bienes de los ramento. , súbditos de cualquier potenc…</t>
  </si>
  <si>
    <t>Va, Josef</t>
  </si>
  <si>
    <t>Josef Va</t>
  </si>
  <si>
    <t>…oterías, ta sala primera de alcaldes de la Real Casa y Corte ha acor y aquella Real junta de Comercio ha mandado colocar dos en el dado que mafiante.fi que no ha podido ser habido D. Josef Va jardirt botánico al fiaidado dal catedrático í&gt;. Juan Bai, y el reta, se le cite, como 19 bacfi ,..pMa que ya. «J preciso término de lÁlm#. «OJW» do 30 dies gomperejpcá en d?icj|io tribunal pqr‘ procurador 4, deducir sus nACienaáéi D« lo*'tres rcirtitidOí a s…</t>
  </si>
  <si>
    <t>Vacas, Vicente</t>
  </si>
  <si>
    <t>Vicente Vacas</t>
  </si>
  <si>
    <t>…rlas por viático.á los gorio. Alvaro García: para una ración de la santa iglesia prima enfermos: k&gt; será en cuanto al copon, viril, patena y. cáliz el da, dé Toledo, por muerte de D. Vicente Vacas, á D&gt; Juan estar empleados para las ceremonias de la iglesia en el momento García de la Plaza: para una canongía de la iglesia catedral de de cometer el crimen; y lo será igualmente de estar consagrados Ceuta,.por fallecimiento de D. Juan de Prados, á D Ramón…</t>
  </si>
  <si>
    <t>Vadillos, Diego María</t>
  </si>
  <si>
    <t>Diego María Vadillos</t>
  </si>
  <si>
    <t>…enes de los infelices asesinados? ¡La S. M.-. la plaza de ministro de ¡a clase de togado , vacante por nacían despojó á íáTviuda y al huérfano, se dotó á sí misma an jubilación de D. Diego María Vadillos, al honorario de! mismo tes de la muerte del testador y desheredó al hijo aun antes que supremo tribunal D. Joaquin Lorenzo Mozo, con antigüedad naciese! de 13 de Octubre de 1823 , en que principió á desempeñar inte ¡El código de leyes sobre la emigración es…</t>
  </si>
  <si>
    <t>Vaílcjo, Félix Cuende y</t>
  </si>
  <si>
    <t>Félix Cuende y Vaílcjo</t>
  </si>
  <si>
    <t>…burgo á la casa de moneda por valor Pedro Henriqye Montero: para la vara de alcalde mayor de la de 15 millpnes de rublos. Se cree que esta explotación, hacién ciudad de Lérida , á D. Félix Cuende y Vaílcjo: para la de Tar dose cada dia mas en grande, llegará á ser una fuente abundante ragona, á D. Pedro Hernaiz de Segura:,para la de Mataró, á de riqueza para la Rusia. D. Josef Catalá jr Cruaúes: para la de Daroca á D. Blas Peina __Hace mucho tiempo que se ha tr…</t>
  </si>
  <si>
    <t>Valaun</t>
  </si>
  <si>
    <t>…e Cuenca; que continuaba sin interrupción ni descanso ANUNCIOS. en el plan que habia formado para prender á aquel rebelde; y que Los que se crean con derecho á los bienes que dejó D. Valaun no habia podido recibir aquel dia los partea de las partidas domero Moraleda, escribano de provincia , acudirán á deducirlo avanzadas por hallarse á mucha distancia. Añade que los solda dentro de 30 días ante el Sr. alcalde de corte Cid y Miranda, dos que iba…</t>
  </si>
  <si>
    <t>Valbuena, Miguel</t>
  </si>
  <si>
    <t>Miguel Valbuena</t>
  </si>
  <si>
    <t>…on resultados maravillosos. En efecto, al clorúrelo En el batallón infantería de León. La primera comandancia de cal se debe el poder impedir la funesta influencia de las exhala á D. Miguel Valbuena, y la segunda á D, Gaspar.Escalada: gra ciones mefíticas; y la polú-m de Paris mando en Octubre de 1813 do de teniente coronel al capitán D.Miguel Souto: el de capitán que en varios cuarteles di ciudad se estableciese este método al segundo ayudante D. Pablo…</t>
  </si>
  <si>
    <t>Vald</t>
  </si>
  <si>
    <t>…a subasta , por término de 30 dias, contados desde hoy,: «aus-ado. Vos tenéis demasiada penetración para poneros al cabo, la escribanía de provincia , vacante por fallecimiento de D. Vald* estas indicaciones. Recomendáis un comercio que aniquila la-, domero Moraleda, tasada últimamente en 1833500 rs. vri. La' república , que tratáis-de-sacar al frente de las naciones: decís, persona que quisiere hacer postura á ella á dinero metálico, acu que…</t>
  </si>
  <si>
    <t>Valdcllon, Vicente</t>
  </si>
  <si>
    <t>Vicente Valdcllon</t>
  </si>
  <si>
    <t>…habían cortado. Luego fecorrierron las salas donde se canongía; de D. Máximo Pardo, á la dignidad de limosnero, y de labran las monedas de oro y plata provincial, haciendo observa D. Vicente Valdcllon á la de camarero, todos en la misma cate ciones en cada una de ellas acerca de las diversas máquinas que dral i'e Roda, á D. Buenaventura Freiges, D. Francisco Mauri sirven para estas operaciones: entraron últimamente en la ofici y D. Joaquín Agustín. na del…</t>
  </si>
  <si>
    <t>Valdeavellano, Manuel Vicente García</t>
  </si>
  <si>
    <t>Manuel Vicente García Valdeavellano</t>
  </si>
  <si>
    <t>…hácerlo'les parará el perjuicio que haya lugar tóbal Perez Zurita: para otra de la catedral de Aviiaípor, as —-Por providencia del Sr. Diez de Prado, teniente de corregi censo de D. Manuel Vicente García Valdeavellano al arcedia- dor de esta villa , y escribanía de Antero Casado, se saca á pú nato de Cádiz, á D, Pascual García: para una canongía de la blica subasta por término de 30 dias , contados desdén hoy, un de Valencia , por muertade P¡ Diego Fernandez Cerezo ; á Don…</t>
  </si>
  <si>
    <t>Valderrama, Damiana Fernandez</t>
  </si>
  <si>
    <t>Damiana Fernandez Valderrama</t>
  </si>
  <si>
    <t>…rs. anuales. Señora, y ayer aniversario de la entrada de S. M. en sus domi „ Do ña Benilde Togaza 4 rs.. diarios. nios de vuelta de su cautiverio en Francia, se vistió la corte de Doña Damiana Fernandez Valderrama ríoo rs. anuales, gala con uniforme, y hubo besamanos general, al que asistieron María Chan 4 rs. diarios. los Embajadores y Ministros extrangeros, los Grandes de Espa- • Dona Feliciana Colombres 3© reales anuales. iía, Títulos, Diputación de los reinos, Magi…</t>
  </si>
  <si>
    <t>Valderramay, Antonio</t>
  </si>
  <si>
    <t>Antonio Valderramay</t>
  </si>
  <si>
    <t>…Euís Mayoral un destacamento de geiídarmas Reales, y otro de la 3.a compa y D. Juan Romero , grado de subteniente de ídem. ? ñía del tren de equipages. Segundo Batallón. Capitanes D. Antonio Valderramay Don Manda esta división el teniente general vizconde Gudin. Ramón de Rojas, grado de teniente coronel de infantería: te Barcelona. Primet regimiento de infantería ligera: ei io.°, nientes D. Domingo Afldres, D. Francisco Obrero y D. Josef 16.0j 19o y 41.0 delinease) g’…</t>
  </si>
  <si>
    <t>Valdés</t>
  </si>
  <si>
    <t>…den , que de el 15 de Octubre del año pasado ¿ refieren la .importante noticia otro modo se hubiera alterado por el ansia con que la multitud que la división española que manda el general Valdés ha arro se agolpaba á ver y dar el parabién de tanta gloria al que con el llado en Salta un cuerpo entero de tropas rebeldes pertenecientes mayor dolor habian visto en tan ignominioso patíbulo. Hasta el '4 los llamados independientes, y que el deslqal coronel…</t>
  </si>
  <si>
    <t>…e dentro de alguncis días volvereis gefe D. Josef Gantarac ha vuelto i las posiciones que ocupaba el „á vuestra antigua cantinela.** dia antes, adonde está esperando al Virey y a! general Valdés ,;si ya no se han reunido, pues que habían salido el 5 del corriente NOTICIAS DE ESPAÑA. de ía capital del Cuzco. Os encargo y exijo de vosotros el valor y la conducta que Málaga 26 de Enero. conviene á vuestra situación y á las medidas que os he comuni cado,…</t>
  </si>
  <si>
    <t>…bligaciones de 9,720 fr.,es decir, una entrada nueva deantes del 20 del mismo estaría ya reunido con Canterac. 20,520 fr. sobre un capital de 110,160 fr., el cual todavía es de El general Valdés salió igualmente de Potosí con 3500 á 4O 99,360 fr.Jioinbres con el mismo objeto, llevando entre ellos mas de id Lo mismo sucederá en proporción á los reembolsos en losiombres de brillante caballería. años 1827, 1828, 1829 y 1830; de tal minera, que antes de…</t>
  </si>
  <si>
    <t>Valdes</t>
  </si>
  <si>
    <t>…tudes cardinales; y las otras dos jas batallas de los cuerpos de ejército del Excmo. Sr. virey conde de los de Granada: todas 8o.=Vista de la isla de Malta,.á 4&gt;=Vista Andes y del general Valdes con el ejército del general Canterac, del puerto y grao de Valencia, á 5.=Seis estampas dei poema de inspiraba á todos las mas fundadas esperanzas de ver en breve la música, á 16.=Cua tro estampas de devoción, por Carmona, ¿8. completamente derrotado el rebel…</t>
  </si>
  <si>
    <t>…mensuales. Cruz. Alaría Aineza y Silvestra Aguirre 2 diarios; Sabe igualmente el Gobierno que el Exento. Sr. virey conde Teresa Papio y Teresa Perez 4 rs. idem. de los Andes y el general Valdés se reunieron con el general Cán María Pía, Alfonso González, María Esttategui, Fermina tente entre Andahuailas y Abancay á 4» leguas al Norte del Baquedano y Carmela Beltran 2 rs. idem. Cuzco; que el ejército del Rey se componía de iq.3 hombres de Doña Cristo…</t>
  </si>
  <si>
    <t>Valdés, Cayetano</t>
  </si>
  <si>
    <t>Cayetano Valdés</t>
  </si>
  <si>
    <t>…análogas á las de la quina, y puede produ Batallón ligero de la Union. Capitanes D. Esteban Miranda, cir los mismos efectos, aunque se emplee en menor cantidad. D. Matías Carreño, D. Cayetano Valdés, D. Tomas María Al __En la Cámara de los Diputados se han presentado estos días cántara y D. TadeoGamarra, grado de tenientes coroneles: sub varios proyectos de ley , entre ellos los mas interesantes son: el tenientes eradnados de tenientes D. Josef Domingo T…</t>
  </si>
  <si>
    <t>Valdés, Juan</t>
  </si>
  <si>
    <t>Juan Valdés</t>
  </si>
  <si>
    <t>…años de Sacedon, te, acaecida en uno de los partidos de la misma ciudad de Cara y deseando el Rey nuestro Señor (que Dios guarde) llevar á efec cas: se servirá dar aviso de todo á D. Juan Valdés, del comer to sus benéficas y paternales miras é intenciones en erigir cuanto cio de la ciudad de Cádiz. antes esta nueva población, y que el terreno ó suertes de tierra Se halla vacante la plaza de cirujano titular de la ciudad de se cultive á la mayor posib…</t>
  </si>
  <si>
    <t>Valdés, Ramón</t>
  </si>
  <si>
    <t>Ramón Valdés</t>
  </si>
  <si>
    <t>…lesia colegial de Bayona, Vales comunes Setiembre. 13 valor. en el obispado de Tuy, por muerte de D. Josef Manuel Vidal y No consolidados.......... 9 idem; ’ D&gt; Lorenzo Piñeiro, á D. Ramón Valdés y D. Francisco Ra Consolidados.................... aa á 33. món Lameyro: parad deanato de'la iglesia catedral de Mondo— Sedo, por muerte de D. Lilis Ramos, y renuncia de D. Antonio Josef de León, á D. Andrés Alvarez Lorenzana: para el .árce- ANUNCIOS. dianato de Trasancos, dignidad dé la m…</t>
  </si>
  <si>
    <t>…ca. 20,290— 500...................... Puerto deSta.María. —Método de Cuenta y Razón , ó curso completo del sistema de 20,545— goo..—............. ..... Cádiz/' partida doble , por D. Ramón Valdés, dedicado al Rey nuestro 17,386.... 500........................ Idem. Señor. Esta obra es un curso completo de enseñanza del sistema 1,650.... 500........................... Madrid. de partida doble. Los principios de la Cuenta y Razón son unas definiciones e…</t>
  </si>
  <si>
    <t>Valdivieso, Bernardino Martinez</t>
  </si>
  <si>
    <t>Bernardino Martinez Valdivieso</t>
  </si>
  <si>
    <t>…sido expresamente eximido de todo presentó la nueva bandera á los voluntarios; y entregada después pago por S. M. ál batallón, la recibió este con aquel entusiasmo propio solo de D. Bernardino Martinez Valdivieso, para la Flor de Lis, los leales, que escudados con el amor á sus Reyes, esran siem exento también por resolución de S. M. de 9 de Enero de 18:4. pre dispuestos á sostener con las armas el juramento que acaba D. Joaquín Espejo, para Ídem, exento también por r…</t>
  </si>
  <si>
    <t>Valdivieso, Melchor de</t>
  </si>
  <si>
    <t>Melchor de Valdivieso</t>
  </si>
  <si>
    <t>…rción de lienzos, ví obispado de Vich, á D. Antonio Maté Espina: para el de Alediveres y otros objetos, ha contribuido con i69: los empleados naceli de la misma iglesia, por la de D. Melchor de Valdivieso al de palacio se han suscrito por la cantidad de 59: Mr. Humbert, deanato de Orihuela, á D. Alillan Villarroya: para dos canondirector del colegio de estampas, ha dado 300 francos, produc.-. gías de ella, por promoción del referido Corcuera, y fallecimien to…</t>
  </si>
  <si>
    <t>Valen, Juan Bautista de</t>
  </si>
  <si>
    <t>Juan Bautista de Valen</t>
  </si>
  <si>
    <t>…ulas de 16 de Julio de t8o¿ y 31 de Mayo su Real resolución de 12 de Octubre de 1823, para clasificar á de i8i¿. Jos individuos del cuerpo de Guardias de su Real Persona , con Por D. Juan Bautista de Valen zátegui, administrador de la sujeción á las bases marcadas; ha correspondido á las esperanzas Real Encomienda de Castilla, que en la villa de Villarejo de Sal- deS. M., viendo acreditado en los documentos exhibidos el acier vanés disfruta «1 Scrmo. Sr. Infant…</t>
  </si>
  <si>
    <t>Valencia, Arzobispo de</t>
  </si>
  <si>
    <t>Arzobispo de Valencia</t>
  </si>
  <si>
    <t>…con ebseguádo se t^niq — Respuesta y reflexiones sotre las cartas de D. Roque Leal observado qqc.erajjtna.i.pitniqn de 11,6 á,lq mas 13., Asimis-, acerca de la representación del Sr. Arzobispo de Valencia á Jas mo asegura que jsjn^dificultad puede este ponerscen parangón, y cortes, por el R. P. Fr. Juan de S. Andrés, definidor general aun desafiar al gran cqlosp;de óptica que se conoce: esto es, al de Carmelita^ Descalzos.El método conciso, exacto y demostra t…</t>
  </si>
  <si>
    <t>Valencia, Car</t>
  </si>
  <si>
    <t>Car Valencia</t>
  </si>
  <si>
    <t>…de Valencia. Por otro Real decreto de 27 del mismo Sevilla................................................................ i Idem. mes de Enero, se ha servido conceder al teniente coronel D. Car Valencia............................................................ % ídem. los Buil, espitan de granaderos á caballo de la Guardia Real, Barcelona á rs. vn,......................................... 00 el gobierno político y militar de la ciudad de Huesca , en Ara Id…</t>
  </si>
  <si>
    <t>Valentía</t>
  </si>
  <si>
    <t>…re por el orden que señalan las leyes citadas, y demas instrucciones laciones de vicisitudes presentadas ante la Junta de purificaciones comunicadas. Madrid 19 de Octubre de 1815.=D. Valentía de militares de dicha provincia, existen varias de Oficiales que est Piniila. consecuencia de diferentes Reales órdenes, han pasado á otras NOTICIAS EXTRANGERAS. provincias, y destinos, unos antes de expedirse la .Real orden de 22 de Abril último, que fijaba…</t>
  </si>
  <si>
    <t>Valentín</t>
  </si>
  <si>
    <t>…mpo de su prisión: sobreseí Vales comunes Setiembre............................ 14J valor. da, y aprobada en 27 de Diciembre. No consolidados...................... 13 á 12!. La de D. Valentín y D. Juan Izquierdo y su criada María Consolidados................................................... 27* á 28*. Antonia Martínez, de este vecindario , sobre expresiones subver sivas: sobreseida, y apercibido Josef Martínez para que en lo sucesivo no haga delaciones infundadas:…</t>
  </si>
  <si>
    <t>Válénzuela, Josef</t>
  </si>
  <si>
    <t>Josef Válénzuela</t>
  </si>
  <si>
    <t>…idem ídem. do á ios párrocos y prelados de las comunidades, y todos estos, D. Franciscofipnzalez, ídem de jdem ¡dem, como también varios otros se préstaron con el mayor zcloa pro D. Josef Válénzuela idem de idem idem. porcionar á la juventud suficientes recursos para el cumplimien D. Juatííéraandez, idem de ídem ídem. to de esta disposición del piadósó Monarca, que toma tanto ín ; D. Juan Alyaréz , idem de ¡den» ídem. teres en haderla verdaderamente sabi…</t>
  </si>
  <si>
    <t>Valera, Josef María</t>
  </si>
  <si>
    <t>Josef María Valera</t>
  </si>
  <si>
    <t>…ntes D. Félix González y D. Antonio Gil: heridas causadas á un tambor del ejército aliado, se sobreseyó por no haberse podido descubrir aquellos.el de tenientes á loj subtenientes D. Josef María Valera y Don Juan Fernandez, de edaí de 32 años, natural y vecino deJosef Gregorio Rodriguez; y e! de subtenientes á los cadetes Don esta plaza, de estado soltero^ ejercicio albañil, acusado de haFrancisco Callejas, D. Jo*n Chehard, y los sargentos primeros ber gritado viva la constituc…</t>
  </si>
  <si>
    <t>ValerioGomez</t>
  </si>
  <si>
    <t>…on las revolucio las mas vivas diligencias para la captura del general Bessieres, el nes, redoblan al presente sus esfuerzos para introducir la des coronel D. Francisco Barros, el comandante D. ValerioGomez, unión entre los españoles, precipitándolos por este medio en un los tenientes D. Josef Velasco y D. Simón Torres, el ayudante abismo de males:'la confianza que le prestan vuestra honradez D. Francisco Ortega, el sargento Julio Cesar y tres soldados y lealtad…</t>
  </si>
  <si>
    <t>Valero</t>
  </si>
  <si>
    <t>…n arrojar á la entrada del escuadra es mandada por el chileno Blanco, y las fuerzas de tier puerto para impedir la salida á Jas naves grandes. Uno de ello* ra de 43 hombres por el general Valero. Se opina sin embargo solamente fue asaltado en su retirada por una nave de la escua que como los patriotas no tienen medios suficientes para sostener dra de Egipto con 400 albaneses, los cuales mataron á toda la un sitio regular , y por otra parte el castill…</t>
  </si>
  <si>
    <t>Valero, Fernando</t>
  </si>
  <si>
    <t>Fernando Valero</t>
  </si>
  <si>
    <t>…, haremos observar á nuestros lectores que ese terreno, meros D. Josef Sevillano, 13. Josef Casas, D. Miguel Ribí y que las aguas estancadas han convertido casi en un desierto, es D. Fernando Valero, grado de subteniente de idem. un pais sumamente clásico, comprendiendo una gran parte de Primer batallón del regimiento de Cantabria. Comandante Don aquel antiguo Lacio, tan célebre en los primeros siglos de la his Antonio Tur, teniente coronel mayor del mis…</t>
  </si>
  <si>
    <t>Valje, Manuel Delgado</t>
  </si>
  <si>
    <t>Manuel Delgado Valje</t>
  </si>
  <si>
    <t>…por muerte de D. Lorenzo Sánchez Piúúeia yá D. Juan Amstcrdam. • ItSSSSSSSSSIMSISSVMKM» • ÓO V Santo» Andrea i para la da arcediano de Lcdetnaa de la mi»ma, Hamburgo... portalada D. Manuel Delgado Valje, á D. Lúea» ¡Costilla, ton Genova...... !•••«••••• *••»•••• »••«««•' ■ 00 retención déla canongía que obtiene en ella: para una media'; Cádiz.......... ................................ • ii daño. ración de la propia iglesia catedral, por fallecimiento de D. M…</t>
  </si>
  <si>
    <t>Vallcjo, Josef Mariano</t>
  </si>
  <si>
    <t>Josef Mariano Vallcjo</t>
  </si>
  <si>
    <t>…de fiesta, y cho Yélamos de arriba. en ir á la escuela. _Tratado elemental de Matemáticas, escrito de orden de S. M. Mr. Laing opina que el ejemplo de una nación libre del in por D. Josef Mariano Vallcjo: tomo i.°, pane 2.a, 3 1 edición, terior que adoptase por sí las leyes, la industria y religión de los corregida y considerablemente aumentada. Se hallara en Madrid blancos, produciría el resultado mas feliz. en fas librerías de Sojo, Gómez, Orea y Paz; en Cá…</t>
  </si>
  <si>
    <t>Vallejó, Josef Mariano</t>
  </si>
  <si>
    <t>Josef Mariano Vallejó</t>
  </si>
  <si>
    <t>…iel licor conocido bajo el nombre Teoría de la lectura ó método analítico' para ‘enseñar y de reactivo de Latarraque , en la curación de ciertas, úlceras, por aprender á leer, por D. Josef Mariano Vallejó. St hallará en el Dr. Cullerier. (Vide Archñes genérales de médedne , tít. i.°, pá Madrid en las librerías de Sojo, Gómez y Orea, y en laspringina 438; y Analei de la médeciue fhysiologique. Abril de 1823.) cipales de las ciudades del reinó, 4 5 rs. ftn rústi…</t>
  </si>
  <si>
    <t>Vallejo, Petronila</t>
  </si>
  <si>
    <t>Petronila Vallejo</t>
  </si>
  <si>
    <t>…e 2 rs. diarios. y Gefes militares, y otras varias personas que con t3n plausible ■ Doña Antonia Baude 1800 rs. anuales. motivo cumplimentaron á SS. MM. y AA., quienes se dignaron Doña Petronila Vallejo 2500 rs. ídem. admitir con su bondad característica á los que tuvieron la honra Antonia Izquierdo 2 rs. diarios. de besar sus Reales manos. Ignacia Perera, Rosa Febrer, Manuela Espona, Francisca Maguet, Francisca Codina y Inés Vidal 4 rs. ídem. El Gobierno ac…</t>
  </si>
  <si>
    <t>Vallejq, Pascual</t>
  </si>
  <si>
    <t>Pascual Vallejq</t>
  </si>
  <si>
    <t>…edía el estado comunicareis á quien corresponda para su cumplimiento. Pala &lt;de luto de nuestra corte. cio 17 de Marzo de 181$.=: A D. Francisco ge Zea Bermudez, Idem 34. El Excmo. Sr. D. Pascual Vallejq presentó ayer i S. M. en Habiendo tenido i bien nombrar i D. Ant0ni9 .de Ugarte y audiencia particular jas nuevas credenciales que le confirman en Larrazabal mí Enviado extraordinario y Ministro plenipotencia calidad de embajador extraordinario y plenipotenci…</t>
  </si>
  <si>
    <t>Valles, Diego de</t>
  </si>
  <si>
    <t>Diego de Valles</t>
  </si>
  <si>
    <t>…prefijado para lq exhibición de acciones y sor del patronato Real de Legos, que en la de Arganda fundó poderes, á recoger el que hubiere otorgado, entregando la pape el presbítero D. Diego de Valles , y en el dia posee el presbítero leta de su apoderado, sin cuyo requisito no se dará al propieta D. Jacinto Milano, por quien se ha obtenido Real cédula para rio la papeleta que le corresponde. que se le reciba información de la utilidad que se seguirá al pa…</t>
  </si>
  <si>
    <t>Valles, María</t>
  </si>
  <si>
    <t>María Valles</t>
  </si>
  <si>
    <t>…ditor abrir una encima del prado de Villarnalea á mano derecha, dentro del ca suscripción periódica. En este concepto se darán á luz dos can mino que va á Meco, linda mayorazgo de Doña María Valles, ciones cada mes, que saldrán en los dias 15 y 30 , menos las dos de Andrés Echevarría, mayorazgo de Rosado y monjas de Santa primeras, que se darán reunidas el dia 30 del corriente Enero, Clara.=Otra de dos y media en la senda del prado Carnicero, lin á 24 r…</t>
  </si>
  <si>
    <t>Valon, Félix</t>
  </si>
  <si>
    <t>Félix Valon</t>
  </si>
  <si>
    <t>…4, antes que estuviesen esta amonestándola para que en adelante no dé ocasión con sus pala blecidas las asignaciones para usarla. , bras á que se sospeche de su conducta política. D. Félix Valon, barón de Mora, para la Flor de Lis: pagó Otra contra D. Eusebio Mauleon, alcalde de la ciudad de en 3 de Febrero de 1817 3© rs. al hospital General. Viana, de estado casado, hacendado , acusado de haber tolerado ' El Excmo. Sr. D. Antonio Correa para la Gran…</t>
  </si>
  <si>
    <t>Vapacho, Bruno</t>
  </si>
  <si>
    <t>Bruno Vapacho</t>
  </si>
  <si>
    <t>…mi Consejo da : D. Francisco Marín, del Consejo y Cámara de Castilla: de Ministros, ni el zelo de cada uno de mis Secretarios del Des Don Josef Hevia y Noriega, del mismo Consejo: D. Bruno Vapacho, ocupados sin descanso en los trabajos espinosos y ejecuti liarino, del Consejo de Indias: D. Jacobo María Parga, del vos de mi Gobierno. Es preciso auxiliarles con otros súgeros es Consejo de Hacienda: Don Antonio de Elola, Intendente da cogidos por su fidel…</t>
  </si>
  <si>
    <t>Varela</t>
  </si>
  <si>
    <t>…io últimos, prohibiendo la circulación del pe 25 dias. riódico el Havanero, que publica en los Estados-Unidos el ex— _Cartas particulares de París anuncian que es muy probable que diputado Varela, y otro de LónJres, titulado Ocios de los es S. A. R. el Delfín visite dentro de poco tiempo la Inglaterra. pañoles emigrados. __Los electores deSouthwark tuvieron un banquete en KenningExcmo. Sr.: Ha llegado á noticia del Rey nuestro Señor que ton, al que as…</t>
  </si>
  <si>
    <t>Varela, Claudio</t>
  </si>
  <si>
    <t>Claudio Varela</t>
  </si>
  <si>
    <t>…r. SS. MM. y AA. pasaron seguidamente á pie á la Regimiento infantería de Fernando vu, segundo batallón. Ca casa inmediata almacén de cristales de las Reales fábricas de San pitán D. Claudio Varela, grado de teniente coronel de infante Ildefonso y de china de la Moncloa, entre los vivas y aplausos ría: subtenientes D. Josef Sandoval y D. Bernardino Cornejo, .de la multitud de gente que se había reunido pava ver de cerca á grado de teniente de idem. tus…</t>
  </si>
  <si>
    <t>Varela, Félix</t>
  </si>
  <si>
    <t>Félix Varela</t>
  </si>
  <si>
    <t>…deSouthwark tuvieron un banquete en KenningExcmo. Sr.: Ha llegado á noticia del Rey nuestro Señor que ton, al que asistió sir Roberto Wilson, sir Francisco Burdett, el presbítero D. Félix Varela, ex-diputado de las llamadas cor Mr. Hobhouse, Mr. Lambton &amp;c. Todos estos personages dis tes, y refugiado actualmente en los Estados-Unidos de América, tinguidos no han sido nada escasos en prodigarse elogios reci está publicando en aquel pais un folleto tit…</t>
  </si>
  <si>
    <t>Varela, Josef</t>
  </si>
  <si>
    <t>Josef Varela</t>
  </si>
  <si>
    <t>…as nongías de la iglesia colegial de Sta. María de Junquera de Ara á estos actos religiosos. Las repetidas salvas de artillería que to bia, en el obispado de Orense, por muerte de D. Josef Varela, dos los fuertes y baluartes hacían, y que anunciaban lo gran y promoción de D. Juan Bautista Torres á otra de la catedral dioso del objeto, y la orquesta de 40 músicos cantando el le deSegorve, á D. Tomas García Muñoz y D. Juan Ramón Deum entre las hermosas…</t>
  </si>
  <si>
    <t>Varela, Juan</t>
  </si>
  <si>
    <t>Juan Varela</t>
  </si>
  <si>
    <t>…aciendo le parará el perjuicio que hayq capitán general, y señalado para su cumplimiento el presidio de lugar. Alhucemas. En virtud de Real facultad de S. M. y Sres. de su Real Cá D. Juan Varela , vecino de Ronda, edad 28 años, acusado mara, y por auto del señor juez de lo civil de la ciudad de Cá de haber proferido expresiones subversivas: fue sentenciado en 12' diz, dictado ante el escribano del número de la misma D. Bar de Enero corriente á dos añ…</t>
  </si>
  <si>
    <t>Varela, Manuel Fernandez de</t>
  </si>
  <si>
    <t>Manuel Fernandez de Varela</t>
  </si>
  <si>
    <t>…'francés por'madama Genlis , y tradu Con igual motivo del feliz cumpleaños de nuestro augusto cida al castellano por' M; A. M.: dos tomos en 8.°. Se hallará de .Soberano, el limo. Sr. D. Manuel Fernandez de Varela, comi- Venta en la librería dé Viilareal,-y en Cádiz en la dé Pajares. sariy general de la Santa Cruzada., en uso de las facultades apos Joarmis De-uotiVInstitutionum eanonicarum, editio 5.* Romana: tólicas que le están cometidas, y.con especial beneplácito d…</t>
  </si>
  <si>
    <t>Vargas</t>
  </si>
  <si>
    <t>…................................. 1,100. ANUNCIOS. Cueros de Buenos-Aires............... 2l4,73n'i del Brasil................................ Í5.448-1 En virtud de providencia del Sr. Vargas, asesor general de la de la India.............................. 7,600.1 guardia Real y su juzgado privativo, se cita y emplaza á los in de la Inglaterra...................... 499,944- teresados que se consideren con derecho á los bienes quedados j N. de Europ…</t>
  </si>
  <si>
    <t>…la abolida constitu ción : fue puesto en libertad por no haberse probado suficiente ANUNCIOS. mente la acusación que se le hizo: aprobada en 27 de No En virtud de providencia del Sr. Vargas, asesor general de viembre. la Guardia Real y su juzgado privativo, se cita y emplaza á los La de Antonio Arroyo, alias Salinas, vecino de Lorca, so bre expresiones subversivas: sentenciado á dos años de presidio que se consideren con defecho á los bienes que…</t>
  </si>
  <si>
    <t>Vargas, Federico</t>
  </si>
  <si>
    <t>Federico Vargas</t>
  </si>
  <si>
    <t>…elo, Josef María Castilla y Jacinto Alartinez: Tripulación 5IJ Lisboa 9 de Noviembre. hombres. El dia 4 del corriente entraron en la Torre de Belen, proce Se quedaron por enfermos D. Federico Vargas, el guardián de ntes del Brasil, las naves Prudente Josef de Egipto y ia Con- y cirujano D. Dionisio Baldonado: vino en su lugar D. Maria deiíi: la primera llegó desde el puerto de los Santos en 34 dias no Santamaría. con géneros del pais, y la segunda de Rio…</t>
  </si>
  <si>
    <t>Vargas, Josef de</t>
  </si>
  <si>
    <t>Josef de Vargas</t>
  </si>
  <si>
    <t>…ncés al ingles y al castellano,Vicente Alonso Andrade: pata el corregimiento de letras de la toca especialmente á los gefes de cuerpos, oficiales de Estado ma ciudad de Patencia á D. Josef de Vargas: para el de Niebla á yor , ayudantes &amp;c. Comprende las circunstancias que deben te D. Joaquín Martínez Diaz Campa y a: para el de la Puebla, de. nerse presentes, para colocar los puestos avanzados del modo mas Alcocer á D. Josef,Benito Pensado: para la vara d…</t>
  </si>
  <si>
    <t>Vargas, Manuel</t>
  </si>
  <si>
    <t>Manuel Vargas</t>
  </si>
  <si>
    <t>…piloto graduado de alf érez de navio , explicó los Julián Moya, grado de teniente coronel de caballería: ayudante fundamentos de las dos cartas de las costas de los Estados-Unidos D. Manuel Vargas, grado de capitán de idem: tenientes D. An de América una ya grabada, y otra que está trazando actualmen gel Frazaqui, D. Juan de Dios Arteaga y D. Valentín Boza, te. D. Miguel Moreno, primer piloto graduado de teniente de grado de capitán de idem: alféreces…</t>
  </si>
  <si>
    <t>Vargas, Mariano</t>
  </si>
  <si>
    <t>Mariano Vargas</t>
  </si>
  <si>
    <t>…inas, instrumentos y demas expresado, graduando su mérito D. Vicente Echaran i, grado de capitán de ídem: subteniente y elogiando el establecimiento con expresiones que aumenta la D. Mariano Vargas y D. Juan Francisco Garay , grado de te aplicación y constancia, y recompensa dignamente los trabajos de niente de Ídem: sargentos primeros D. Aniceto Láreazabal y todos los gefes y oficiales, que tributando los respetos de su mas D.'Josef Castellano |: grado de subteniente de ídem. c…</t>
  </si>
  <si>
    <t>VARIEDADES, Josef</t>
  </si>
  <si>
    <t>Josef VARIEDADES</t>
  </si>
  <si>
    <t>…dimiento por no poderse probar el de teniente coronel al capitán D. Juan Muñoz: id. de espitan al delito. (Se continuará■) * teniente D. Luis García: el de teniente al subteniente D. Josef VARIEDADES. Fernandez Velasco, y el de subteniente al cadete D. Tomas Luis García y al sargento i.° Fernando Delgado. Mr. Labarraque, farmacéutico de Paris, á invitación de la ' En el batallan ligero expedicionario de Tarragona. Grado de sociedad de fomento de la indust…</t>
  </si>
  <si>
    <t>Varona, Francisco Jerez y</t>
  </si>
  <si>
    <t>Francisco Jerez y Varona</t>
  </si>
  <si>
    <t>…la de Oro: pago en 13 de oficiales sobrantes del ejército. (Núm. ¿.) Setiembre de 1817 38 rs. para el hospital General. Real orden para que se abonen los préstamos exigidos por el D. Francisco Jerez y Varona para usar la Flor de Lis: por gobierno revolucionario. ( Núm. 6.) haber pagado en 21 de Diciembre de 1816 igual cantidad. Otra sobre fomento de las minas de Rio Tinto. (Núm. .y y Al Excmo. Sr. D.Juan de Henestrosa por la Gran Cruz de siguientes.) Torre y Espa…</t>
  </si>
  <si>
    <t>Vasconguiente, Juan de Manos y</t>
  </si>
  <si>
    <t>Juan de Manos y Vasconguiente</t>
  </si>
  <si>
    <t>…el mal no ha dejado ver. Y atendiendo ai mérito , instrucción y demas cualidades de hacer espantosos progresos. De ello se puede juzgar por el si que concurren en las personas de D. Juan de Manos y Vasconguiente artículo que un periódico ingles dedica á este objeto. cellos Barbosa de Magaihaes, de mi consejo, mi juez del pala ,,¿En qué consiste que esta terrible caries seca, de que ninguna cio, y Canciller de la casa de Suplicación; de Pedro Alvarez Diniz, otra poten…</t>
  </si>
  <si>
    <t>Vayon, Vicente Martin</t>
  </si>
  <si>
    <t>Vicente Martin Vayon</t>
  </si>
  <si>
    <t>…iente, de dos fanegas y media; la disfruta Rafael ditando'ademas su buena, conducta, dirigirán sus solicitudes á Escovar. = Otra en, los Cerra jones, de tres fanegas, que se halla D. Vicente Martin Vayon, decano del cabildo; teniendo pre erial.^Otra lindando con la anterior, de cuatro fanegas, que dis sente qué dicha plaza sé proveerá el 16 de Mayo. fruta Rafael Escoyar.=Otra donde llaman el Cerro del Olivar* ^.Exposición métrica, sucinta y exacta de todos lo…</t>
  </si>
  <si>
    <t>Vaz, Jacinto</t>
  </si>
  <si>
    <t>Jacinto Vaz</t>
  </si>
  <si>
    <t>…ual salió en el año 1811. empleado para ia isla de aa: para una canongía dé la propia Jgjejjc catedral, por rnrerte Puerto-Rico, hará un particular favor comunicándolo.á la se ele D. Jacinto Vaz, 4 D, Gabriel Htíiguero; para el arcedianato cretaría de embajada de ia Nunciatura de S. S. en esta corte. látular de la iglesia catedral de Tenerife,;, por muerte de D. Cris- A ia Vejez Viruelas. Comedia original en tres actos: por tcbal Betóncr.jr, á D. Isi…</t>
  </si>
  <si>
    <t>Vázquez, Fausto</t>
  </si>
  <si>
    <t>Fausto Vázquez</t>
  </si>
  <si>
    <t>…nuestro Señor en obsequiar á su augus cisco Puyo], teniente coronel mayor de ídem : capitanes D. Juan to Suegro el Sermo. Sr. Príncipe Maximiliano de Sajoaia y á Manuel Aldecoa y D. Fausto Vázquez, grado de teniente „oro- S. A. R. la Princesa Amalia , se dignó acompañarlo con la Rei nel de ídem: tenientes D. Laureano Aguirre, D. Manuel Sosa- na nuestra Señora y toda la Real Familia á visitar la dirección do y D. Manuel Saya, grado de capitán de Ídem: c…</t>
  </si>
  <si>
    <t>VeDespués, Santiago</t>
  </si>
  <si>
    <t>Santiago VeDespués</t>
  </si>
  <si>
    <t>…mente colgada, y en la obtuvieron D. Josef Angleí, D. Andrés Tovar , D. Esteban marcha resonaron varias veces los gritos de la legitimidad. Parrondo, D. Juan Jro, D. Felipe Gómez, D. Santiago VeDespués de celebrada una solemne misa por el prior del ca lazquez, D. Josef Adaro, D. Antonio Menendez, D. Braulio bildo, y cantado el Te Dcum, se retiró el ayuntamiento con Ja García, D. Ignacio Alvarez, D. Manuel Rodríguez, D. Pedro misma comitiva. Espina, D Felisi…</t>
  </si>
  <si>
    <t>Vega, Agustín</t>
  </si>
  <si>
    <t>Agustín Vega</t>
  </si>
  <si>
    <t>…un destacamento de obreros de D. Miguel Hcrrca y D. Añádete Gutiérrez, grado de teniente la 4.a compañía:-una compañía del4.0 escuadrón del tren de-ar de ídem: sargentos primeros D. Agustín Vega, D. Felipe Larrus tillería: una brigada de caballerías de carga: dos compañías da y D. Juan López, grado'de subteniente dé ídem. zapadores , y un destacamento de gendarmas Reales. Batallón de Arequipa. Capitadés D. Antonio Marco y Don Esta .división, que-debe…</t>
  </si>
  <si>
    <t>Vega, Domingo Antonio</t>
  </si>
  <si>
    <t>Domingo Antonio Vega</t>
  </si>
  <si>
    <t>…do que su criada era1 la que entraba, se halló 'con 4 D. Francisco Javier Sánchez Ferrer: para la de Vega de Valdicha muger L.... Entonces saltó de la cama, y echándose un carce á D. Domingo Antonio Vega : para la de Jarandilla á Don mantón sobre los hombros se disponía para hacerla salir; pero al Josef González: para la de Arroyo del Puerco á D.Pedro Cano: punto la acometió su rival, y quitándole el mantón, Je arrojó para la de Cerezo á D. Manuel Martínez: p…</t>
  </si>
  <si>
    <t>Vega, Lucas</t>
  </si>
  <si>
    <t>Lucas Vega</t>
  </si>
  <si>
    <t>…en presencia de las médicos y cirujanos Bernabé Vaca, grado de teniente coronel: teniente D. Cosme del Rey y otros facultativos célebres, se le cogió y pulverizó la Vaca: alférez D. Lucas Vega , grado de teniente. (Se continuará.') piedra en un instante y sin grandes dolores: á la segunda sesión, que para completar la cura se verificó cuatro dias después, se Las últimas noticias de Méjico, que alcanzan hasta el 2 de presentó una circunstancia parti…</t>
  </si>
  <si>
    <t>Veíásco, Josef</t>
  </si>
  <si>
    <t>Josef Veíásco</t>
  </si>
  <si>
    <t>…mismo que . se. hizo gentos rrimefos D. Francisco Capitán, D. Rafael Cabrera, Don católica apostólica romana ,mas por el ejemplo que daban aque Vicente Cuba, D. Di eco Gutiérrez, D. Josef Veíásco, D. Blas llos virtuosos varones que por las palabras. El desinterés, la Platón y Q. Mariano Fuentes, grado de subteniente de ídem. continencia, la humildad y fraternidad &amp;c., todo contribuía á Batallón dé Vitoria." .Subteniente D. Rafael Sago,,.grado da manif…</t>
  </si>
  <si>
    <t>Veidrof, Luis</t>
  </si>
  <si>
    <t>Luis Veidrof</t>
  </si>
  <si>
    <t>…ondecoración: pagó nario de Dolores de María Santísima: 20 tomos en 8 su au igual suma en r 1 de Diciembre de j8iJ. tor el M. R. P. Fr. Sebastian Sánchez Sobrino: se hallará en la D. Luis Veidrof por la misma condecoración: satisfizo 3500 librería de la viuda de Barco López. &gt; reales en 18 de Enero de 1825 por ser la concesión anterior á la Gramática latina en castellano, dispuesta por el R. P, Fr. fecha del decreto. Josef Carrillo, del orden de S. Fr…</t>
  </si>
  <si>
    <t>Veladiez, Bernabé María</t>
  </si>
  <si>
    <t>Bernabé María Veladiez</t>
  </si>
  <si>
    <t>…po en que han de dar principio los suministros, lo á todos los acreedores á los bienes quedados por fallecimiento de cual tendrá efecto desde que se estipule en dicho remate; pero D. Bernabé María Veladiez, para que dentro de ellos acudan ¿ sin perjuicio de la competente soberana resolución de S. M. Se reclamar sus créditos con presentación de los documentos qu« admitirán las proposiciones que se hagan siendo arregladas; y en los legitimen por dicho juzgado y e…</t>
  </si>
  <si>
    <t>…eal cédula de erección del Banco, la primero de corregidor de esta villa, por los acreedores á la tes cual facultad se ha derogado por el capítulo 3.0 del reglamento tamentaría de D. Bernabé María Veladiez, se cita y emplaza por de juntas generales; y no se admitirán sustituciones de poderes el término perentorio de 20 dias contados desde hoy á todos los de unos á otros, habiéndose prohibido este medio por «1 capítu que se consideren con créditos contra la expr…</t>
  </si>
  <si>
    <t>Velarde, Josef</t>
  </si>
  <si>
    <t>Josef Velarde</t>
  </si>
  <si>
    <t>…dueño D. Joa colegial de Talavera, en el arzobispado de Toledo, vacantes por quín de Trueba, del comercio de esta plaza. Dice dicho capitán, muerte de D. Ignacio Trucho García, y D. Josef Velarde, y que en aquel puerto se gozaba de la mas completa tranquilidad. promoción de D. Josef Hernández, R. Josef Juanes y D; Do Que habiendo salido de Puerto Cabello una expedición de varios mingo Sánchez Gijon, á D. Josef Ramón Romeral, D. Venan transportes para…</t>
  </si>
  <si>
    <t>Vélasco, Agustín</t>
  </si>
  <si>
    <t>Agustín Vélasco</t>
  </si>
  <si>
    <t>…ner los sagrados objetos de En el' batallón milicias infantería de Puerto Príncipe. Grado nuestra sagrada religión , los indestructibles derechos de la Sobe de teniente coronel al capitán D. Agustín Vélasco: el de capitán ranía absoluta de: nuestro idolatrado Monarca el Sr. JD. Fer- Veterano al teniente D. Francisco Sánchez': el decapitan volunta NAfciioAni y la observancia de nuestras-antiguas leyes .y costum rio al subteniente Di Estéban dé la Torre: el de ten…</t>
  </si>
  <si>
    <t>Velasco, Josef</t>
  </si>
  <si>
    <t>Josef Velasco</t>
  </si>
  <si>
    <t>…ente sus esfuerzos para introducir la des coronel D. Francisco Barros, el comandante D. ValerioGomez, unión entre los españoles, precipitándolos por este medio en un los tenientes D. Josef Velasco y D. Simón Torres, el ayudante abismo de males:'la confianza que le prestan vuestra honradez D. Francisco Ortega, el sargento Julio Cesar y tres soldados y lealtad á nuestro augusto Soberano, le obligan á que se en mas, todos (excepto el general y coronel) del regimiento i.° d…</t>
  </si>
  <si>
    <t>…ea, en Getafe. D. Antonio Perantón, Comandante departida en Extremadura en 1820 y 24, ea Madrid. D. Francisco Ortega, Ayudante del regimiento de caballería i.° de línea, en Getafe D. Josef Velasco, Teniente, ídem ídem. D. Miguel Cisvona, ídem, Lealtad infantería 6.° de línea, en Madrid, D. Stmori Torres, idem, caballería i.° de línea, en Getafe. Molina de Aragón 26 de Agosto de iSzj.crConde de España.*. EN LA IMPRENTA REAL.</t>
  </si>
  <si>
    <t>Velasco, Josef María</t>
  </si>
  <si>
    <t>Josef María Velasco</t>
  </si>
  <si>
    <t>…á continuación traducido literalmente. D. Celestino Perez, grado de capitán de idem. subtenientes Don „En conformidad de una resolución del Senado y de la junta Diego Gutiérrez y D. Josef María Velasco, grado de teniente de ciudadanos de 3 de Diciembre del presente año , todos v cuan de id. tos pilotages gaste un capitán con el objeto de llegar al puerto Imperial Alejandro. Capitán D. Antonio Pacheco , grado de de su destino quedan exclusivamente por cuenta…</t>
  </si>
  <si>
    <t>Velasco, Josef María de</t>
  </si>
  <si>
    <t>Josef María de Velasco</t>
  </si>
  <si>
    <t>…asado por. sus esfuerzos en la época pasada *n Vales comunes Setiembre............................ 144 valor. favor de la justa causa. No consolidados.......!............ n-fá 13. D. Josef María de Velasco para la cruz de la-Concepción de Consolidados...................................... 264 á 18. Villaviciosa de Portugal: ha pagado en 14 de Abril pasado los Intereses de vales............. .................... 4 por too. 3500 rs. asignados á su uso. Excmo.’Sr.…</t>
  </si>
  <si>
    <t>Velasco, Manuel de</t>
  </si>
  <si>
    <t>Manuel de Velasco</t>
  </si>
  <si>
    <t>…o S. M. aprobar este pensamiento, y conce Por el presente se cita y emplaza á los acreedores á la testa der su ejecución á la referida casa, ha empezado esta á estable mentaría de D. Manuel de Velasco y Doña Joaquina de Aína— cerlos; y lo avisa á los comerciantes y demas personas á quienes tita , su muger, vecinos y del comercio que fueron de ésta corte; convenga la noticia, y quieran asegurar sus embarcaciones con para que en el término de 30 dias acudan á usar de su derecho tra…</t>
  </si>
  <si>
    <t>Velasco, Pedro Fernandez de</t>
  </si>
  <si>
    <t>Pedro Fernandez de Velasco</t>
  </si>
  <si>
    <t>…n médicas acudirán á recoger el tomo 27 4- la librería-de-Calleja, cisco de Mendoza y D. Alfonso de Cartagena. y en las provincias á lo*piintos donde sé hubieren suscrito. Con 18. D. Pedro Fernandez de Velasco, Juan Sebastian del Ca tiene este tonto los importíintevartículos:de (órgano del), no, Fr. Melchor Cano, el P. Alfonso Salmerón, D. Bernardo idem (enfermedades del), ojo, ojos (enfermedades de los), o-ewradeValhuena y D. Felipe Gil de Taboada. eion, operador,…</t>
  </si>
  <si>
    <t>Velaunde, F. Grimaud de</t>
  </si>
  <si>
    <t>F. Grimaud de Velaunde</t>
  </si>
  <si>
    <t>…en la fragata Vitoria —Los suscriptorés á la novela del vizconde d*Alencourt, titula •1 22 de Abril último. (Correo Mere.y da el Renegado, traducida de la 8.a edición francesa por D. F. Grimaud de Velaunde, anunciada con elogió en la gaceta de 29 San Lorenzo 6 de Octubre. de Setiembre último, acudirán á recoger el tomo 2.0, y adelan S. M. continúa con alivio, y se ha levantado. tar el importe del 3.0 y último, que se entregará sin falta el 25 La Reina nuestra S…</t>
  </si>
  <si>
    <t>Velazqucz, Diego</t>
  </si>
  <si>
    <t>Diego Velazqucz</t>
  </si>
  <si>
    <t>…de Ja guerra de la inaependencia, como posteriormente, y .y Francisco Pizarro. durante la llamada constitución, asi por la contaduría delMon- 12. Jósef Ribera, Pablo de Céspedes, D. Diego Velazqucz te, como por la tesorería general, pagaduría de Hacienda ó por de Silva, Alonso Cano, Bartolomé de Murillo y Juan de Her cualquiera otra autoridad del establecimiento. rera. 3.° Los documentos referidos en el anterior artículo, que no 13. D. Iñigo Lofez de Me…</t>
  </si>
  <si>
    <t>Velazquez</t>
  </si>
  <si>
    <t>…á 30 rs.rrBaco Angel de Izu, María Ana Rodríguez y Teresa Oteruiin a coronando á los Borrachos, de 15 líneas y 5 pulgadas de alto, reales idem. 21 y 9 líneas de ancho: pintada por D. Velazquez, y grabada Doña Martina de Irure 4 rs. idem. por M. Carmona, á 34 rs.=El Charlatán ó Sacamuelss, de 15 pul Juan Pedro Léanos y Martina Orayen 2 rs. idem. gadas y 3 líneas de alto, 21 y 7 de ancho: pintada por T. Ro Diego Azcarate y María Blasa González 3 rs.…</t>
  </si>
  <si>
    <t>…uiendo en ramo separado la causa contra su hermano. ao rs.= Del Bobo de Coria, de 12 pulgadas y 7 líneas de alto, Manuel, reo principal en ella. 9’y 8 líneas de ancho: pintado por D. Velazquez, y grabado Doña Gertrudis de Aguirre, vecina de la ciudad de Vitoria, por L. Croutelle, á J4rs.=De un Enano, de 12 pulgadas y 6 acusada de haber proferido expresiones contra el Rey nuestro Se líneas de alto, 9 y 8 líneas de ancho: pintado por D. Velazquez, ño…</t>
  </si>
  <si>
    <t>…De Menipo, de 20 de Madrid 16 rs. franco de porte. pulgadas y 8 líneas de alto, 10 y 3 líneas de ancho: pintado por Precio de suscripción del Diario literario mercantil: 16 rs. de D. Velazquez, y grabado por M. Esqiiivel, 4 24 rs.=De Barbavn. al mes llevado a las casas de los Sres. suscriptores, y fuera de roja, de 19 pulgadas y 4 líneas de alto, 12 pulgadas de ancho: Madrid 20 rs. vn., siendo de cuenta de los que se suscriban el pintado por D. Vel…</t>
  </si>
  <si>
    <t>Velazquez, Diego</t>
  </si>
  <si>
    <t>Diego Velazquez</t>
  </si>
  <si>
    <t>…Continúa la venta de ¡as estampas en la Imprenta Real. lomón , y las mas importantes al hombre para gobernarse sabia mente, y consideraciones sobre las mismas máximas: traducida» D. Diego Velazquez retratando á la Infanta Doña Margari por ei P. Fr. Tomas Crosset, recoleto franciscano, un tomo en ta , hija de Felipe iv, de 19 pulgadas y 9 líneas de alto, 16 y 8 8.° Se hallará en la imprenta de Dávila, y en la» librerías d* de ancho, pintada por Uibíno, y…</t>
  </si>
  <si>
    <t>Velazrs</t>
  </si>
  <si>
    <t>…Navarro. * En pliego de matea imperial. De Esopo, de 20 pulgadas y 8 Precio de suscripción del Diario de avisos de Madrid: ocho líneas de alto, 10 y 3 líneas de ancho: pintado por D. Velazrs. vn. al mes llevado á las casas de losSres. suscriptores, y fuera quez, y grabado por M. Esquive!, á 24 rs.=sDe Menipo, de 20 de Madrid 16 rs. franco de porte. pulgadas y 8 líneas de alto, 10 y 3 líneas de ancho: pintado por Precio de suscripción del Diario l…</t>
  </si>
  <si>
    <t>Velóla, Josef</t>
  </si>
  <si>
    <t>Josef Velóla</t>
  </si>
  <si>
    <t>….................................. 134 idem. D. Pablo Cayon, cabo segundo de idem idem. Consolidados............................. 264 á 27D. Pedro Cermeño, guardia , de idem idem. D. Josef Velóla, idem de idem idem. D. Júifn Conde, Ídem de ídem idem. ANUNCIOS. D. Melchor OChoa, idem de idfem idem. En virtud de Real orden se saca i pública subasta las obras D. Candido Aparicio, ídem de ídem ídem. necesarias para que sirva de cuartel en el Real sitio de…</t>
  </si>
  <si>
    <t>Venadito, Conde del</t>
  </si>
  <si>
    <t>Conde del Venadito</t>
  </si>
  <si>
    <t>…lo que llaman principios añejos de aquellos D. Isidoro Denche para idem: exento por igual gracia de S. M. que no quieren reconocer ,, la legitimidad de los gobiernos que El Excmo. Sr. Conde del Venadito para idem: exento por traen su origen del pueblo soberano.” (Es discurso muy pro ser de concesión anterior á toda imposición. pio de Ja cabeza del cura Morelos ó Ramos Arispe.) D. Joaquín de Calera para idem: pagó en 28 de Mayo d* 1816 3© rs. al hospital. NOT…</t>
  </si>
  <si>
    <t>Venan</t>
  </si>
  <si>
    <t>…ranquilidad. promoción de D. Josef Hernández, R. Josef Juanes y D; Do Que habiendo salido de Puerto Cabello una expedición de varios mingo Sánchez Gijon, á D. Josef Ramón Romeral, D. Venan transportes para Panamá con tropas en socorro de Bolivar, se cioGarcía, D. Sebastian Vicente Cabañas, D. Manuel Juan Be dispersaron aquellos de resultas de un recio temporal, y dos de nito Rena y D. josef Ventura de Marcos: para otra del colegio ellos entraro…</t>
  </si>
  <si>
    <t>Ventura', Joaquín</t>
  </si>
  <si>
    <t>Joaquín Ventura'</t>
  </si>
  <si>
    <t>…..... 44.630 al 44,695 Bilbao. •la iglesia árchicofradía de S: Josef, cuyo instituto és vestir'á los 1,240........ Del ........ 72,442 al 72,293 Barcelona. desnudos;; por el Padre D. Joaquín Ventura', teatirio: es1 uñ rDel ........ 60,476 al 60,481 Madrid. . compendio de la vida de aquel gran Pontífice, y- una apología de 1.055... .....«-Del ....... €0,482 al 60,525 Cádiz. su pontificado, y del primado del Papa , que ha merecido el apre 810... ..... Del .…</t>
  </si>
  <si>
    <t>Vera, Bernardo</t>
  </si>
  <si>
    <t>Bernardo Vera</t>
  </si>
  <si>
    <t>…isma también ha debido disminuiir-7 dos individuos habían intentado asesinar á losdiputados D. Joa se el precio de los frutos de la tierra, y causar el trastornó’ f quín Campiño y D. Bernardo Vera; pero no habiendo podido desorden general que aflige ¿ la Polonia, y á casi todas las na ejecutar su proyecto fuetoh presos inmediatamente. ciones europeas. Del interrogatorio resulta que el diputado Argomendo era ¿Y es este el único daño qüe les ha causado,…</t>
  </si>
  <si>
    <t>Vera, Pedro Isidoro de</t>
  </si>
  <si>
    <t>Pedro Isidoro de Vera</t>
  </si>
  <si>
    <t>…cresía; y después que hayan ten Acuña: para una medía ración de la de Córdoba, por muerte dido sus lazos, cuando sean dueños de las avenidas del Trono, de, D. Francisco Negrete, á D. Pedro Isidoro de Vera: para mudarán repentinamente de lenguage, y proclamarán sus secretos la dignidad de tesorero y una ración de la iglesia colegial de horrorosos. Bribiesca, en el arzobispado de Burgos, vacante por muerte ds Cuál de las dos revolucionas es pues mas temible; jla…</t>
  </si>
  <si>
    <t>Vérastegui, Valentín</t>
  </si>
  <si>
    <t>Valentín Vérastegui</t>
  </si>
  <si>
    <t>…s términos mas respetuosos y enérgicos. También lo ha hecho la M. N. y M. L. provincia de Alava En virtud de providencia del Sr. Galindo, teniente primero por medio de su diputado general D. Valentín Vérastegui; y en de corregidor de esta muy heroica villa, y escribanía de número su sumisa y expresiva exposición se hallan los bien sentidos pa de D. Jacinto Gaona y Loeches, se cita y emplaza á D. Cárlos Guardia y demas interesados á seis vales Reales de 50 pesos cons…</t>
  </si>
  <si>
    <t>Verda, Casimiro</t>
  </si>
  <si>
    <t>Casimiro Verda</t>
  </si>
  <si>
    <t>…e los proveedores es chas de S. Pedro.=Otra de ocho fanegas en los propios parages, pañoles. linda tierras de vecinos de Meco, otra de la Vitoria, y otra de Traducción de la nota. D. Casimiro Verda, (J&gt; continuará.') „Ejército francés en España.rsEstado mayor general. =E1 Te niente general vizconde Digeon, comandante en gefe del ejérci ANUNCIOS. to francés en España, habiendo sido informado de que agentes de Se halla vacante la plaza de maestro de prime…</t>
  </si>
  <si>
    <t>…as miento de dicha villa, francos de porte, en todo el presente mes de S. Justo, y de D. Casimiro Verda.rrÓtra como de seis fane de Enero. gas, que se dice intrusa en la que posee D. Casimiro Verda en Se halla -vacante el magisterio' de primeras letras de la vil!* aquel s¡tio.=Otra de dos idem en los salobrales, linda la citada de Belmonte, cbh la dotación de 300 ducados anuales, y la casasenda, Doña Rufina Estrada, y monjas de la Imágen.rsOtra de coleg…</t>
  </si>
  <si>
    <t>Verda.rrÓtra, Casimiro</t>
  </si>
  <si>
    <t>Casimiro Verda.rrÓtra</t>
  </si>
  <si>
    <t>…girán sus pretensiones al ayunta canto^rOtra de tres idem en la Galiana, linda con ella, tierras miento de dicha villa, francos de porte, en todo el presente mes de S. Justo, y de D. Casimiro Verda.rrÓtra como de seis fane de Enero. gas, que se dice intrusa en la que posee D. Casimiro Verda en Se halla -vacante el magisterio' de primeras letras de la vil!* aquel s¡tio.=Otra de dos idem en los salobrales, linda la citada de Belmonte, cbh la dotación de 300 duca…</t>
  </si>
  <si>
    <t>Vergara, Vicente María de</t>
  </si>
  <si>
    <t>Vicente María de Vergara</t>
  </si>
  <si>
    <t>…na de humo: lo propio se observo en otra peú^ este ejército y reino. Se dió principio por un discurso, que leyó que estaba mas al oriente é inmediata á dicho camino, de la cual el secretario D. Vicente María de Vergara, en que procuró ma principió á salir luego una columna de fuego vomitando lava nifestar cuán satisfactorio era para la sociedad el que los traba con dirección de oriente. jos de sus individuos hubieran podido contribuir en este año pa Convencidas ias autorida…</t>
  </si>
  <si>
    <t>Verplata, Vicente</t>
  </si>
  <si>
    <t>Vicente Verplata</t>
  </si>
  <si>
    <t>…te año. bres de los que aspiren ó concurran á los premios que quedan in Educación. Diez y seis premios de banda y una medalla de dicados, se dirigirán al secretario de la sociedad D. Vicente Verplata á los 16 niños y niñas que resulten mas sobresalientes en gara hasta el dia último de Octubre de este af.o , término peren doctrina cristiana. torio , ocultando el nombre de los autores de las memorias, para Agricultura. La patente de socio de mérito y 29 rs.…</t>
  </si>
  <si>
    <t>Vi</t>
  </si>
  <si>
    <t>…po á D. Tadeo Rico y Bononat: para el de Tordesillas á Don Chacón-, .D; Bernardino de Rebolledo y D. Luis.de. Góngo.ra. .0 Francisco Javier García dé Zamora: para el de Lucena a- D. Vi 6¡° - D. Alonso Tostado ,'Luis Vives, D. Diego: Hurtad,qrde¡ cente Girón; Villamandos: para el de Logroño á D. Josef Mace- Mendoza, D. Gerónimo de Zurita, D. Diego Saavedra FajítdO) da y Gómez : para la Vara, de-alcalde mayor de Purchena á-Don y D. Alvaro Nav…</t>
  </si>
  <si>
    <t>Vi, Antonio</t>
  </si>
  <si>
    <t>Antonio Vi</t>
  </si>
  <si>
    <t>…minuir la fuerza del Teresa Puigcerver, agraciados con el de tercera clase. volcan, y á las dos de la siguiente mañana ya no se veian mas Agricultura. Patente de socio de mérito á D. Antonio Vi que las ascuas de las aberturas y de la lava que habia corrido , su ves por haber presentado una memoria para ilustrar el expedien cediendo un ruido subterráneo espantoso, que volvió ¿ aterrar á te que pende en el Real y Supremo Consejo sobre la siembra y los…</t>
  </si>
  <si>
    <t>…, sobre berano, y á Jos.ministros que en su Real nombre están encarga pago de maravedises-, se ha mandado citar á este último, para dos del gobierno de sus respectivos reinos: por D. Antonio Vi que en el término-de 15 dias se presente á exponer lo que tenga lla y Canips, presbítero. Un tomo, en 4.0 chico. Se hallará en la por conveniente; apercibido que de lo- contrario se sentenciara librería de Escribano, á 14 rs. en pasta y 10 en rústica. EN LA I…</t>
  </si>
  <si>
    <t>Vial, Juan Nepomúceno de</t>
  </si>
  <si>
    <t>Juan Nepomúceno de Vial</t>
  </si>
  <si>
    <t>…egión ai convento para cerciorarse que los españoles refugiados en él no de Honor: pagó en 24 de Enero de 1823 42) rs. tenían armas ningunas. Dejáronlos por el momento tranquilos, D. Juan Nepomúceno de Vial, idem, idem, idem. y como el ejército Real se retiró al valle de Jauja, los traslada D. Salvador de Zea Bermudez para usar la cruz de oficial de ron por la noche ál parque de artillería y á un ponton de puerto la Legión de Honor idem, idem. de Luzon. D. Josef…</t>
  </si>
  <si>
    <t>Víale, Gregorio</t>
  </si>
  <si>
    <t>Gregorio Víale</t>
  </si>
  <si>
    <t>…ble la unión deseada por el Rey y por los que quieren gidor de esta dicha villa, y escribanía de Diaz de Antoñana si la felicidad de la España.” guen con aquellos los herederos de D. Gregorio Víale, sobre A Dios y al Rey se ha de dejar el castigo de los delitos; á pago de tnrs.; apercibidos que pasado sin haberlo hecho, sin mas Dios, que sin duda ninguna hará una justicia terrible en el tiem citarles ni emplazarles , se sustanciarán los autos en los est…</t>
  </si>
  <si>
    <t>Viano, Ana</t>
  </si>
  <si>
    <t>Ana Viano</t>
  </si>
  <si>
    <t>…arácter de Mr Canning, Marta de Zavala 4 rs. diarios. estamos bien convencidos de que jamas se degradará con (al Félix Virgili y Rosa Julia 3 rs. ídem: 'bajeza. Santiago Villada y Doña Ana Viano a rs. ídem. Y1 por último lo hemos visto ir á la Cádiara y perorar en Juan Vilánova 40 rs: mensuales. defensa de los católicos, cuando el estado de su salud nó solo Ana Torrent 2 rs. ídem. hubiera justificado- su ausencia, sino qué parecía imposibilitarlo Fra…</t>
  </si>
  <si>
    <t>Vicario</t>
  </si>
  <si>
    <t>…e Febrero anuncia con extraor luntarios Realistas de esta villa en la iglesia- parroquia), cele dinaria alegría que había nevado allí después de uña sequía no in brando la misa el señor Vicario de ella, y se pronunció un dis terrumpida de 8* dias. curso análogo á las circunstancias, concurriendo á esta función __La época de la coronación, señalad* para el 3 de Mayo, pare todas las autoridades y un numeroso pueblo. Una compañía de ce haberse fijado a…</t>
  </si>
  <si>
    <t>Vicente</t>
  </si>
  <si>
    <t>…Manuel Valverde, grado de subteniente dé ídem. Aliento de D. Domingo Ruiz, i D. Simon Bech: para otra va Ingenieros y Zapadores. Subteniente D. Pedro Alcántara Borcante por el de D. Vicente fiuach, á D. Ramón Llóreos: para ges, grado de teniente de ídem: sargento primero D. Mariano otra por el de D. Magín Jobani, á D. Juan Caballé ; y para otra G'oll, grado de subteniente de idem. .</t>
  </si>
  <si>
    <t>…prohibido: fue sentenciado á seis años de á vista de Jamaica el mismo año, se servirá dar aviso en el tér presidio, con aprobación del Excmo. Sr. cápiran general. mino de un mes á D. Vicente de la Llave, notario mayor de U Joaquín Vizcaya, de edad de 24 años, natural del Puerto vicaría eclesiástica de Madrid, donde pende.el expediente susci de Sta. María, vecino de esta plaza, de estado casado, y ejerci tado por Doña María Muñoz, esposa del D. Ni…</t>
  </si>
  <si>
    <t>…a Las naves de guerra de Ibrahim, que se creyó habían tomado de Salazar. el rumbo de Prevesa, fueron á Zante para escoltar ios trasportes He venido en nombrar al mariscal de campo D. Vicente que han provisto abundantemente de vituallas á Patrás. Osorio gefe de brigada de la caballería de mi guardia Real. Ibrahim tiene á sus órdenes la escuadra egipcia, la cual se Tendreislo entendido, y dispondréis lo conveniente á su cumpli- compone de 70 armame…</t>
  </si>
  <si>
    <t>…-pro Tercero. Concedo la cruz de cuarta clase de la Real y mili pias para excitar en ellos la mayor fermentación. Frustradas sus tar Orden de S. Fernando á los mariscales de campo D. Vicente mas caras esperanzas, é insultados por.las importunas demostra Osorio y D. Carlos Sexti. ciones de júbilo de sus enemigos, se temia ,que diesen muestras, Cuarto. Concedo la cruz de tercera clase de la misma Orden de un vivo resentimiento; pero tenemos la.mayo…</t>
  </si>
  <si>
    <t>Vicente.Tosca, Tomas</t>
  </si>
  <si>
    <t>Tomas Vicente.Tosca</t>
  </si>
  <si>
    <t>…Alcalde-y .Martínez:... para, elrPt, Fr. Josef de Sígüenza, D. Diego Covarrubias. y-Leiva; Juaíb la -’d e 'Ve ray Mo j a car á D. -Antonio Rico y Gómez: para la de Urbina y el P. D. Tomas Vicente.Tosca. (Se continuará.') , 7 In Vill»franca;.de,Córdoba á D. Miguel Villasecá y Rodríguez : pa —' ^-------- ------7--- ------------- ------^------------ ' Vr--'.----radla dkÁiUoníá-D. Tomas:Oviedo: para la de Almendralejo á ' : Por-- providencia del subdelegado, ge…</t>
  </si>
  <si>
    <t>Victoria, Francisco</t>
  </si>
  <si>
    <t>Francisco Victoria</t>
  </si>
  <si>
    <t>…itual, Barcelona i pesos fuertes..................... y después de una solemne misa, Te-Deum, y oración alusiva, Zaragoza............................................... . que dijo D. Francisco Victoria, cpr* párroco de Sta. María Bilbao............................................. la Mayor, capellán del batallón de Voluntarios, prestaron estos Corufia................................................... . Tf ; el juramento de ordenanza á la vista de un numero…</t>
  </si>
  <si>
    <t>Victoria, María</t>
  </si>
  <si>
    <t>María Victoria</t>
  </si>
  <si>
    <t>…ertad «n 3 de Diciembre y grabado por F. Ribera , á 14 rs. por no habérsele probado el delito. Dl Matías de Eraso, alcalde de la villa de Labraza, en la Ignorándose el paradero de Doña María Victoria. Carmona, provincia de Alava, por indicios de haber proferido expresiones viuda del intendente de ejército D. Manuel Machón, seda cita subversivas y alarmantes contra el legítimo Gobierno de S. M., y emplaza por este periódico para que en el término de 15 dia…</t>
  </si>
  <si>
    <t>Vidal, Benigno Martínez</t>
  </si>
  <si>
    <t>Benigno Martínez Vidal</t>
  </si>
  <si>
    <t>…para la de Espejo á D. Miguel María de Luque: para la de Veger á D. Francisco Josef Arjona: para la de Villa Por despachos que acaba de recibir el Gobierno , con fecha 29 diego á D. Benigno Martínez Vidal; y para la de Villarejo de de Agosto próximo pasado desde el Callao, se sabe que el ejerci Fuentes á D. Juan Vila y Cedrón. to Real del norte del Perú se halla operando desde el 6 del mis mo mes al frente del rebelde Bolívar, y que todos sus movi Siguen las g…</t>
  </si>
  <si>
    <t>Vidart, Josef Domingo</t>
  </si>
  <si>
    <t>Josef Domingo Vidart</t>
  </si>
  <si>
    <t>…sta aquí en avería gruesa y abonado en ella. Regimiento de caballería Granaderos de ¡a Guardia. Teniente ,,La presente ordenanza tendrá fuerza de ley desde j.° de Ju coronel mayor D. Josef Domingo Vidart, grado de coronel de lio de 1825. caballería: capitanes D. Antonio Jurado, D. Ramón Soler y „Dada en nuestra junta del Senado á 17 de Diciembre D. Manuel Cosío, grado de tenientes coroneles de idem: tenien de 1824.” tes D. Valentín Rubio y D. Tomas Castillo,…</t>
  </si>
  <si>
    <t>Vigil, Ildefonso Cañedo y</t>
  </si>
  <si>
    <t>Ildefonso Cañedo y Vigil</t>
  </si>
  <si>
    <t>…rono sobre el cadalso mismo. Rey nuestro Señor elegir para la iglesia y obispado de Málaga, ‘ No lo dudemos: la dignidad Real ha debido siempre y debe en lugar y por traslación de D. Ildefonso Cañedo y Vigil al ar todos sus triunfos á su propia excelencia; y si nosotros hemos zobispado de Burgos, al Riño. P. Mtro. Fr. Manuel Martínez, presenciado la mas admirable restauración, después de la mas ih- Mercenario calzado: para la dignidad de chantre de la iglesia Cre…</t>
  </si>
  <si>
    <t>Viguera, Hipólito García</t>
  </si>
  <si>
    <t>Hipólito García Viguera</t>
  </si>
  <si>
    <t>…personas político de la plaza de Gerona. de ambos sexos. Los pretendientes se dirigirán en el término de 20 dias al cabildo eclesiástico de dicha villa, por el conducto de AVISOS. D. Hipólito García Viguera. La presentación se hará por la co En Guaddajara se enagena por la Real Hacienda, á censo re munidad el dia 15 de Diciembre próx¡mo.=En la misma villa servativo, con réditos al 3 por 100, una casa sita en el arrabal de Haro se halla vacante la plaza de catedr…</t>
  </si>
  <si>
    <t>Vilaprefio, Gaspar</t>
  </si>
  <si>
    <t>Gaspar Vilaprefio</t>
  </si>
  <si>
    <t>…ial ce 12.981.. .. 500........................... Idem. Cardona , diócesis de Soisona, vacante por fallecimiento de Don tr»533»". Jce........................ Idem. Rafael Besér, á D. Gaspar Vilaprefio: para otra de la misma 18.532.. .. 500........................... Idem. iglesia, vacante por el de D. Celedonio Puig, á D. Josef Casa- 10.475.. .. 5°°........................... Idem. des y Goncer; y para otra de la propia iglesia, vacante por fa 16,990 ... 5…</t>
  </si>
  <si>
    <t>Viley, Salvador</t>
  </si>
  <si>
    <t>Salvador Viley</t>
  </si>
  <si>
    <t>…ciados que do S. M. nombrar para una canongía de la iglesia colegía! de aquella ha hecho, se compromete su crédito en las almas débiles Manresa, diócesis de Vi'ch, por renuncia de D. Salvador Viley en los espíritus crédulos. Mas este es precisamente el resultado 11a, á D. Juan Baquer: para la'dignidad de sacristán de la igle que debe mirar la restauración. Necesario es que ¿n lo venidero se sia catedral de Teruel, Vacante por fallecimiento de D. Fernan…</t>
  </si>
  <si>
    <t>Villa, Antonio Rentero y</t>
  </si>
  <si>
    <t>Antonio Rentero y Villa</t>
  </si>
  <si>
    <t>$24 Palma del Rio á D. Antonio Rentero y Villa: para la de Bor- CAMBIOS DEL DIA l8. jios á D. Pedro Gallardo tucena: para la de Colmenar de Oreja Lón&lt;!re«...................................................... ......... 38! i h á D. Antonio Fernandez Villanueva : para la de Tolo* y Mon Paris...............…</t>
  </si>
  <si>
    <t>Villachica.rrOtra, Ramón</t>
  </si>
  <si>
    <t>Ramón Villachica.rrOtra</t>
  </si>
  <si>
    <t>…hijo; y ademas concede S. M. la tro fanegas en Sta. Rosa, linda con D. Gregorio de Calzada, extraordinaria recompensa de nobleza hereditaria a ios referidos Francisco Terreros, y D. Ramón Villachica.rrOtra de cinco fa sus padres, para ellos y descendientes; mandando se haga noto negas en la Garena, lindante viña de D. Josef Calderón, la Gario todo por la gaceta del Gobierno en demostración de lo muy rena y S. Justo.=Otra de ocho celemines ídem, linda camino de…</t>
  </si>
  <si>
    <t>Villachíca.rrOtra, Ramón Manuel de</t>
  </si>
  <si>
    <t>Ramón Manuel de Villachíca.rrOtra</t>
  </si>
  <si>
    <t>…de uno de los mejores profesores de esta corte. Deseando dres Victorios; otra que administra D. Juan Manuel Díaz y con esta empresa «tisfacer á los aficionados y profesores, tanto D. Ramón Manuel de Villachíca.rrOtra de dos idem, y media •spañoles como extrengeros, ha determinado el editor abrir una encima del prado de Villarnalea á mano derecha, dentro del ca suscripción periódica. En este concepto se darán á luz dos can mino que va á Meco, linda mayorazgo de Doña María…</t>
  </si>
  <si>
    <t>Villagomez, Miguel Alfonso</t>
  </si>
  <si>
    <t>Miguel Alfonso Villagomez</t>
  </si>
  <si>
    <t>…erpo de Ingenieros. Cruz de la Real orden Americana ’ En consideración á quedos ministros jubilados del Consejo de Isabel la Católica al brigadier D. Anastasio de Arango; gra Real D. Miguel Alfonso Villagomez, D. Josef Antonio Lat- do de coronel al teniente coronel D. Manuel Castilla; y el de te nimbide;y D. Francisco Marín, y ios padres maestros Fr. Cle niente coronel a! espitan D. Manuel Pastor. mente Barbagero, ex-general de la orden de S. Bernardo, y Fr. En el…</t>
  </si>
  <si>
    <t>Villagrasa, Antonio</t>
  </si>
  <si>
    <t>Antonio Villagrasa</t>
  </si>
  <si>
    <t>…r usar de cruces 6 condecoraciones dinarios de cada clase, y los extraordinarios de conducta, que fue txtrangtras. una medalla de plata con esta leyenda: nulld pallescere culpa; y D. Antonio Villagrasa, para usar la Flor de Lis, sin pago, de doctrina . ristiana con esta: doctrina suá noscetur vir. El nume por haber sido la concesión anterior al establecimiento de asig roso con. : que ha asistido á estos exámenes, que se hacen á naciones. puerta abierta, y c…</t>
  </si>
  <si>
    <t>Villahermosa, Duque de</t>
  </si>
  <si>
    <t>Duque de Villahermosa</t>
  </si>
  <si>
    <t>…de la dicha suma: asi es un error el creer que la exportación del oro que se ha verifica Parir g de Diciembre. do, proviene de haber expendido el banco mayor cantidad de El Excmo. Sr. Duque de Villahermosa, Embajador de la corpapel. te de España, ha presentado al Rey en audiencia particular una También trae un largo artículo sobre el estado de parálisis en carta de S. M. Católica.que se halla el mercado de los fondos en esta capital, diciendo A vista del peligr…</t>
  </si>
  <si>
    <t>Villamil, Cayetano Fernandez</t>
  </si>
  <si>
    <t>Cayetano Fernandez Villamil</t>
  </si>
  <si>
    <t>…pasta.(Secontinuará.} en los dias 31 de Julio último y i.° del corriente, por mañana y tarde. Dióse principio por un papel alusivo al objeto, que le yó el primer maestro director D. Cayetano Fernandez Villamil. Está vacante la plaza de médico de la villa de Val de Santo Fueron examinados 24 jóvenes en los diferentes ramos que abra Domingo, provincia de Toledo, cuya dotación es de 8300 rea za el plan de esta enseñanza, y son : aritmética, álgebra , geo les anuales l…</t>
  </si>
  <si>
    <t>Villamtdio, Josef del Castillo</t>
  </si>
  <si>
    <t>Josef del Castillo Villamtdio</t>
  </si>
  <si>
    <t>…á partida alguna en que no Rubalcava, viuda de D. Juan FranciscoCreagh , auditor de guer resulte á favor de un sugeto, corporación ó comunidad, el últi ra que fóé de Puerto-Rico , D. Josef del Castillo Villamtdio, mo endoso ó encabezamiento en cada uno de los vales que la regidor de aquella ciudad, y el Sr. fiscal, sobre confirmación dé compongan. ■n oficio de regidor del ayuntamiento de la ciudad de Santia Séptima. A los tesoreros.,, procuradores ó prelados, de. las…</t>
  </si>
  <si>
    <t>Villanova, Tomas</t>
  </si>
  <si>
    <t>Tomas Villanova</t>
  </si>
  <si>
    <t>…tienen vivas las esperanzas de los Realis martas, jueves y sábados de cada semana que no sean festivos, tas, que no son pocos en este pais. por el profesor de dicha ciencia el Dr. D. Tomas Villanova, En Colombia reina el mismo desorden y despoblación: Car médico de Cámara de S. M., y de número de su Real familia. tagena ha decaído enteramente de su antiguo esplendor; y Cara El dia 7 de Noviembre á las 12 de la,mañana dará principio cas no debe menos su a…</t>
  </si>
  <si>
    <t>Villanueva, Antonio Fernandez</t>
  </si>
  <si>
    <t>Antonio Fernandez Villanueva</t>
  </si>
  <si>
    <t>…ara la de Bor- CAMBIOS DEL DIA l8. jios á D. Pedro Gallardo tucena: para la de Colmenar de Oreja Lón&lt;!re«...................................................... ......... 38! i h á D. Antonio Fernandez Villanueva : para la de Tolo* y Mon Paris..................................................................... 16 1 á 2. da á D. Antonio María Pacheco de Padilla-, para la de Santllla Amsterdam......................................................... 00 na á D. Isidro S…</t>
  </si>
  <si>
    <t>Villanueva, Ramón de</t>
  </si>
  <si>
    <t>Ramón de Villanueva</t>
  </si>
  <si>
    <t>…..... * idem. En Bilbao.......... D. Martin García. Barcelona á rs. vn............ 00 En Pamplona... D. Paulino Lonjas. Idem 4 pesos fuertes........ * beneficio. En Burgos........ D. Ramón de Villanueva. Vales comunes Setiembre. 14! valor. En Borcelana.... D. JuanFranciscoPiterreryD.TomasGaspar. No consolidados............... 12* 413*. Consolidados................. 28 á 29.En Zaragoza.... D. Angel Polo. En Valencia...... Doña Micaela Marti de Cabrerizo. Inte…</t>
  </si>
  <si>
    <t>Villar, Valentín</t>
  </si>
  <si>
    <t>Valentín Villar</t>
  </si>
  <si>
    <t>…y las naves de guerra fondeadas en Moreda;'y ho resultando de las diligencias practicadas cuál sea el este puerto. El -cuerpo diplomático y un gran número de ,perso paradero dél1 D. Valentín Villar, ha acordado e! propio Conse nas de alta distinción pasaron al Real palacio de Bexnppsta á jo se.le llame y emplace para'que en el término de 30 días, con cumplimentar á S. M. y AA. por tan faustp motivo. tados desdé" el de su publicación én los papeles de es…</t>
  </si>
  <si>
    <t>Villareal, Antonio</t>
  </si>
  <si>
    <t>Antonio Villareal</t>
  </si>
  <si>
    <t>…alusivas á sostener la abo S.. M. que las juntas generales de. primavera se celebren en esta lida constitución. corte, dándose principio á las sesiones, según práctica, el dia 25 D. Antonio Villareal, natural deja villa del Ciego, por de Abril próximo: lo que se avisa á todos los dueños de ganado interceptación de una carta que contenia una proclama falsa, se merino trashumante, y demas hermanos del mismo Concejo para diciosa , alarmante y denigrativa con…</t>
  </si>
  <si>
    <t>Villaronte, Josef</t>
  </si>
  <si>
    <t>Josef Villaronte</t>
  </si>
  <si>
    <t>…frescarse los labios en la misma carta , D. Manuel Sebastian, D. Francisco Antiga, D. Francisco fuente, á la cual refiriéndose aquel célebre poeta dijo: Costa, D. Josef Carpenter, D. Josef Villaronte, grado de te Ora manusque tua lavitnus, Feronia limpha. niente coronel de infantería: tenientes D. Juan Morato , Don Francisco Serralta , D. Pedro Barriento, D. Josef Cristau, Don Las personas á quienes no interesan demasiado las noticias Simón Poch, D. Agust…</t>
  </si>
  <si>
    <t>Villarroya, Alillan</t>
  </si>
  <si>
    <t>Alillan Villarroya</t>
  </si>
  <si>
    <t>…uido con i69: los empleados naceli de la misma iglesia, por la de D. Melchor de Valdivieso al de palacio se han suscrito por la cantidad de 59: Mr. Humbert, deanato de Orihuela, á D. Alillan Villarroya: para dos canondirector del colegio de estampas, ha dado 300 francos, produc.-. gías de ella, por promoción del referido Corcuera, y fallecimien to de una colección hecha por ios profesores y discípulos. En to de D. Lope Moreno, áD. Antonio Alonso y D. juan A…</t>
  </si>
  <si>
    <t>Villasse</t>
  </si>
  <si>
    <t>…violentos, y en un instante destruye fá estas reclamaciones son muy moderadas y respetuosas. cilmente los atrincheramientos donde se creían inexpugnables los helenos. El valiente coronel Villasse hizo ver á Colocotroni INGLATERRA. el peligro de su posición, si el bajá los atacaba por la espalda Ldndres jo de Agosto.del monte; y efectivamente este era el proyecto de Ibrahim, se gún confesó él mismo después. El general griego se hizo cargo de En los fon…</t>
  </si>
  <si>
    <t>Villaverde, Alejandro</t>
  </si>
  <si>
    <t>Alejandro Villaverde</t>
  </si>
  <si>
    <t>…hora á decir que este S. P.-layo al deanato de la propia iglesia, á D. Manuel Ramírez, navio condujo á Lisboa al caballero Carlos Stuart, autorizado P. Pedro Caracclolo Iglesias y D. Alejandro Villaverde : para con los poderes de S. M. Británica como comisario mediador y otra canonjía de la de Plasencia , por promoción de D. Tomas plenipotenciario para poner termino á las disensiones entre Por González á la macstrcscolía de ella , á D. Joaquín de Andrc* tugal…</t>
  </si>
  <si>
    <t>Villavicencio, Juan María</t>
  </si>
  <si>
    <t>Juan María Villavicencio</t>
  </si>
  <si>
    <t>…. Sr. D. Luis María de Salazar, Secre cadetes D. Dámaso Olmos y D. Josef María Faíon, grado de tario de Estado y del Despacho de Marina, por el Excmo. Señor alférez de caballería. D. Juan María Villavicencio, director general de la Real Ar Dragones de! Perú. Distinguido D. Cayetano Multra, alfé mada , por el mayor general de ella D. Antonio Pilón, por el rez efectivo dei mismo cuerpo. brigadier D.Diego Butrón, y por el director del mismo estableci Escuadrón Drago…</t>
  </si>
  <si>
    <t>Villazati, Faustino</t>
  </si>
  <si>
    <t>Faustino Villazati</t>
  </si>
  <si>
    <t>…sugetoS hon-f- Josef MozotS : para otras dos de la dé Coria, pór muerte do -«dos; pero el tiempo y fa experiencia rite han enseñado á júzgáá D. FeliX Sánchez Martin y promoción de D. Faustino Villazati eón mas rectitud dé las Cobas.” (Apladsos.) ■ 1 • '• í canodgía dé íá de Cádiz, a D. Bruno Joaquín Espadero y Don El orador pide éñ su éóñseéúehcia que nó se créa que ite ar Andrés García Cardéñosa: para otra de la iglesia colegial 'do rastran mirás ds ningún…</t>
  </si>
  <si>
    <t>Villegas, Alfonso de</t>
  </si>
  <si>
    <t>Alfonso de Villegas</t>
  </si>
  <si>
    <t>…aguna, Fernando Nuñez sentarán con las mismas carpetas, acreditando los herederos el de Guzman, D. Fr. Bartolomé de las Casas, Francisco Sánchez derecho que califique su acción. y D. Alfonso de Villegas. Vo Será igualmente baja en los ajustes lo que percibieron las 1 g. Ñuño Nuñez Rasura, Lain Calvo, Pedro Navarro, Don viudas y huérfanos en la corte por via de socorro y decreto del Juan Bautista Perez, D. Gerónimo Gómez de Huerta y Don Rey intruso, para lo q…</t>
  </si>
  <si>
    <t>Villegas, Tomas</t>
  </si>
  <si>
    <t>Tomas Villegas</t>
  </si>
  <si>
    <t>…o, luego que se fija en una cantidad cisco Narvaez, grado de coronel de infantería: capitanes D. Ni determinada, ya puede disponer de ella libremente. La lista civil colás Salas y D. Tomas Villegas, grado de teniente coronel de concluye con el Rey : el patrimonio de la Corona pasa á sus su idem: tenientes D. Josef Abeleira y D. Manuel Sagaruaga, cesores- La una es temporal, la otra perpetua. grado de espitan de idem : subtenientes D. Sebastian Palomino…</t>
  </si>
  <si>
    <t>Villena, Andrés Torrente de</t>
  </si>
  <si>
    <t>Andrés Torrente de Villena</t>
  </si>
  <si>
    <t>…oismo con que los padres de la Merced calzada á D. Manuel Martin Bayon: para la vara de alcalde mayor de de Lima salvaron la vida á unos 800 ó id europeos, es un hecho Cartagena á D. Andrés Torrente de Villena: para la de Cazorla grabado en el corazón de cuanios lo han presenciado; pero que ¿ D. Francisco Cenon Hinojo: para la de Fuentidueña, en Cas hasta ahora no ha tenido la publicidad que merece. tilla, á D. Telesforo Contreras: para la de Lora del Rio á Don Cua…</t>
  </si>
  <si>
    <t>Villette, Pedro Giroud de</t>
  </si>
  <si>
    <t>Pedro Giroud de Villette</t>
  </si>
  <si>
    <t>…ares de Fernando, irji. Sargento primero distinguido Don ce dignó pasar á visitar la Real fábrica de papeles pintados, pro Juan Antonio Larrina, alférez efectivo del mismo. pia de D. Pedro Giroud de Villette, adornista de la Reitl Casa Regimiento caballería, granaderos de ¡a Guardia. Coronel gra y Cámara; SS. MM. y A-A. Fueron recibidos á la entrada de la duado teniente coronel,mayor D. VaLsniui Ferraz, coronel del casa por D. Segismundo Qiroud de Villette, hijo…</t>
  </si>
  <si>
    <t>Villette, Segismundo Qiroud de</t>
  </si>
  <si>
    <t>Segismundo Qiroud de Villette</t>
  </si>
  <si>
    <t>…aballería, granaderos de ¡a Guardia. Coronel gra y Cámara; SS. MM. y A-A. Fueron recibidos á la entrada de la duado teniente coronel,mayor D. VaLsniui Ferraz, coronel del casa por D. Segismundo Qiroud de Villette, hijo del fabricante, mismo regimiento: comandante del tercer'escuadrón D. Josef y por el encargado D. Gerónimo Sertour. Desde luego los in.-- Domingo Vidart. teniente corone! maypr de idem: capitanes tródujeron enla saiadeLgyampado, y SS- MM. y AA. vierost D…</t>
  </si>
  <si>
    <t>Villórdon, Manuel</t>
  </si>
  <si>
    <t>Manuel Villórdon</t>
  </si>
  <si>
    <t>…en» ídem. teres en haderla verdaderamente sabia. La comunión se verifico D. Josef Marques, idem de ídem ídem. esta mañana en la capilla de la universidad, en la misa que cele- , t D. Manuel Villórdon, ídem de ideín ídem. , bró, acompañado de dos doctores; el cancelario dé ella, y abad ^ D. Rafael González, ¡dem de idem ídem. . , mayor de la.iglesia magistral él.Df. D. Josef Gátcía Sánchez; ... i ;D. Josef Simoa, ídem de ídem ídem. ■ de cuya mano1 recibier…</t>
  </si>
  <si>
    <t>Villoría, Antonio</t>
  </si>
  <si>
    <t>Antonio Villoría</t>
  </si>
  <si>
    <t>…la iglesia catedral de carácter de los franceses y faventinos desde la ocupación de esta Ciudad-Rodrigo, por promoción de D. Bernardo del Rio al arplaza. cedianato de Caiatayud, á D. Antonio Villoría: para otra de la A este fin la autoridad francesa dispuso en el glacis de la ciu- propia iglesia, por la de D. Juan Antonio Prieto Sollozo á la dadela de esta plaza un altar magnífico, y en frente de él una abadía de la iglesia colegial de Covadonga, á D. Fra…</t>
  </si>
  <si>
    <t>Villota, Pedro Santiago de</t>
  </si>
  <si>
    <t>Pedro Santiago de Villota</t>
  </si>
  <si>
    <t>…rlos. Es, dicen, valiente ¿intrépi y un efecto contra esta villa, cuyos bienes,1 pertenecientes á las do en las accinr.es de guerra, como humanó con todos los que vinculaciones de D. Pedro Santiago de Villota y D. Santiago Ber .no abusan de su generosidad: virtudes todas bien merecidas de nardo V-illota , resultan de dicha denuncia que últimamente los los que ha pasado ¡í gobernar; tuvo y poseyó D. Ramón Santa María Hoyos, vecino de la ciudad de Santiago, capital del reino de Chile…</t>
  </si>
  <si>
    <t>Vilomara, Juan</t>
  </si>
  <si>
    <t>Juan Vilomara</t>
  </si>
  <si>
    <t>…eniente D-.Francisco Labrace,,grado de via á una doma de Sta. Pau , 1 D. Martin OH ver: para otra!va- capitán de ídem: subteniente D. Pascual Marquesada, grado de -cante por la de D. Juan Vilomara á canongía de la catedral de teniente de ídem: sargentos primeros D. Francisco Díaz y Don Gerona, á D. Josef Gravóleda» para otra vacante por fallecí- Manuel Valverde, grado de subteniente dé ídem. Aliento de D. Domingo Ruiz, i D. Simon Bech: para otra va Ing…</t>
  </si>
  <si>
    <t>Viñas, Apolinar de</t>
  </si>
  <si>
    <t>Apolinar de Viñas</t>
  </si>
  <si>
    <t>…ción moriales hasta el 15 de Mayo próximo, y el empleo se dará á de D. Manuel Zoilo de Medina al de Saldañs, dignidad de la de opoíicion principiando estas el 17 de Mayo. León , Í D. Apolinar de Viñas: para la dignidad de maestre Quien supiese la existencia y paradero de D. Ramón Carpegescuela de la misma iglesia catedral de Astorga, per fallecimiento na, naturalde Roma, alférez que fue de Reales Guardias A-Va de D. Joief Santos de Prada, á D. justo Antoni…</t>
  </si>
  <si>
    <t>Vincent</t>
  </si>
  <si>
    <t>…lta: ’cuya disposición fue _El Príncipe de Metternich salió de París á las nueve de la aprobada por el Excmo. Sr. Capitán general. mañana del 21. El dia anterior comió en casa del barón Vincent. D. Antonio Alciator , natural de Cerdeña , de edad-de; 37 Los embajadores de Rusia y de Austria lo visitaron en la mis-r años, acusado de infidencia; fue absuelto de dicho cargo en 3 ma mañana antes de su salida. S. E. se detendrá en Chatillon- de Marzo de 1…</t>
  </si>
  <si>
    <t>Visita, Juan de Matas</t>
  </si>
  <si>
    <t>Juan de Matas Visita</t>
  </si>
  <si>
    <t>…canciones de presidio correccional el J7 de Setiembre, y se aprobó el 15 de constitucionales, absueltos en 23 de Agosto, por no probárseles Octubre. cosa alguna. (Se concluirá. ) D. Juan de Matas Visita, de Lora, por haber proferido ex CAMBIOS DEL DIA 26. presiones subversivas, fue destinado á dos años de presidio cor Londres................................ 3^1 á 37reccional el 30 de Agosto, y aprobada la sentencia el a a de Se París.........................…</t>
  </si>
  <si>
    <t>Viton, Ramón</t>
  </si>
  <si>
    <t>Ramón Viton</t>
  </si>
  <si>
    <t>…labradores, ó tratado comple del Carmen, núm. 4: en Eurdcos á los Sres. J. Q. A. Changeut to de agrimensura y aforage, en el que después de los principios y compañía, y en Cádiz á D. Ramón Viton. indispensables de aritmética y geometría, se trata con toda ex tensión de la medida, tasación , repartimiento, nivelación y apeo CAMBIOS DEL DIA 19. de cualquier terreno, con las reglas para levantar su plano por varios métodos; igualmente que el modo de afo…</t>
  </si>
  <si>
    <t>Vives</t>
  </si>
  <si>
    <t>…ible que en mas prudente actividad y eficacia, lo comisionó luego para que fuese de too acciones de guerra continuadas en su hoja de servicios, á las Baleares, y tratase de que el general Vives y el ejercito de autorizada por el Supremo Consejo de la Guerra, alcanzó en la aquellas islas pasasen á Cataluña; y con efecto, consiguió que vi de la independencia, terminó en esta sus hazañas militares ccvn la niese el general marques del Palacio con 5O hom…</t>
  </si>
  <si>
    <t>Vizconde’</t>
  </si>
  <si>
    <t>…ipe dar el bpízó en la escalera á la Excma. Sra. generala Garó, cipación se congratulaban en la ocasión que se les ofrecía de vene-, y la Scrma.' Sra. Princesa tomar el del Excmo. Sr. Vizconde’ derar en SS. AA. al Padre y Hermana de qna Reina, cuyas escla Reiseí, que con el Estado mayor no ha dejado á SS. AA. hasta recidas virtudes le han grangeado justamente' el afecto de todos et punto de la carretera de Mataré, llamado los Angeles, están- • los e…</t>
  </si>
  <si>
    <t>VsnguaVj, Juan de</t>
  </si>
  <si>
    <t>Juan de VsnguaVj</t>
  </si>
  <si>
    <t>…záfi de progresar, También se han remitidó'4 la oiudad de Barcelona y villa dé Ilaret^ejvgatalufifi, sfiisqogalM; los trei&gt;fuct'on&gt;r«;ih¡dpa!fih aque : '•' ANUNCIO. lla ciudad por D. Juan de VsnguaVj, admiohttadqr df. loterías, ta sala primera de alcaldes de la Real Casa y Corte ha acor y aquella Real junta de Comercio ha mandado colocar dos en el dado que mafiante.fi que no ha podido ser habido D. Josef Va jardirt botánico al fiaidado dal catedrático í&gt;.…</t>
  </si>
  <si>
    <t>VVilliam</t>
  </si>
  <si>
    <t>…e con la mayor escrupulosidad en las atencio tor Carey, pastor de una iglesia protestante, y profeso. :n el nes propias de la mas cordial hospitalidad. Nuestro amado So colegio de lord VVilliam, está él solo encargado de dirigir la tra berano ha visto seguirle á todas partes la alegría, el afecto, el ducción é impresión del antiguo testamento en J4 lenguas, y el general reconocimiento, y el lisonjero espectáculo de prosperi nuevo en ocho lenguas y t…</t>
  </si>
  <si>
    <t>Warrington</t>
  </si>
  <si>
    <t>…orprendido ¿1 ca dádero ínótivode'la vi tifa ’déF bergantín holandés, dió gracias ballero Sivori de la nota pasada por el Bey á la casa del cón al capitán por su atención y la.del caballero Warrington, y le sul ingles, comprensiva de condiciones y demandas excesivas é suplicó-le dijese, que meditan.do un ataque mas decisivo contra inadmisibles, cuando se dirigían á destruir en un todo el tratado lá ciudád, no'tardaría en volverlo á ver: que su intención no…</t>
  </si>
  <si>
    <t>Wcllington</t>
  </si>
  <si>
    <t>…a de Familia, á la cual han asis su hermosura. Lleva al matrimonio mas de cuatro millones de tido los Príncipes y Princesas de la sangre, SS. AA. RR. el Du doté! Aun no se sabe ti lord Wcllington podrá asistir a esté ma ■ , que y la Duquesa de Orleans, el Duque de Chartres" y el de trimonio. ... Borbon. __ El Diario de ¡ás tiageros que han visitado el centro del Afri A las siete de la mañana se presentaron el Delfín y la Delfina ca parecerá probableme…</t>
  </si>
  <si>
    <t>Weis, Isidoro</t>
  </si>
  <si>
    <t>Isidoro Weis</t>
  </si>
  <si>
    <t>…después de haber __Por providencia del Sr. alcalde de Corte Cavia se convoca á asistido á esas asambleas, ha vuelto á su casa mas rico y mas los acreedores de la testamentaría de D. Isidoro Weis para junta dichoso! ¡Quién ha sacado para su familia sino odios, resenti general el domingo 17 del corriente á las once de su mañana en mientos y enemistades públicas y particulares!...... ¡Creeís acaso la escribanía de provincia de Garrido. que esos oradores…</t>
  </si>
  <si>
    <t>Wellington</t>
  </si>
  <si>
    <t>…o en aquel pais un folleto titulado El Havanero, en procamente, según acostumbran. Mr. Lambton dijo que después que no contento con excitar á los fieles vasallos de S. M. á la del lord Wellington, sir Roberto Wilson era el único hombrea rebelión, lleva la osadía al punto de querer vulnerar el sagrado quien podia confiar la Inglaterra el mando de sus ejércitos (i),caso carácter de su legítimo Soberano. En consecuencia se ha servido que se viese empeñad…</t>
  </si>
  <si>
    <t>…ntoresco, todas las naves déla — El Ministro de Negocios extrangeros dió ayer un gran ban rada y la ciudad entera de Sandswich. Todo esto se reproducía quete, al que asistieron el lord Wellington, el Nuncio de S. S. y Sobre dos planos; la primera imágen parecía que estaba suspen los embajadores. dida sobre el mismo original que representaba, y la segunda co — El conde de Stackelberg, embajador de Rusia cerca de S. M. ronaba el borde superior de la nub…</t>
  </si>
  <si>
    <t>West</t>
  </si>
  <si>
    <t>…s por sus servicios á los Por cartas de Nueva-Yorck del 20 de Noviembre último se premios señalados por S. M. en su Real orden de 19 de Junio sabe que el 18 llegó á este puerto el capitán West, quien salió de 1815. eí 15 de Setiembre de Guayaquil, el 10 de Octubre de Panamá, ficticia de ¡os pueblos donde han cabido los premios mayoresy el 28 del mismo ines de Cartagena. Dice que habia entrado en Guayaquil una embarcación procedente del Callao, de d…</t>
  </si>
  <si>
    <t>Wiison, Cochrane y Roberto</t>
  </si>
  <si>
    <t>Cochrane y Roberto Wiison</t>
  </si>
  <si>
    <t>…al de artillería y fusilería de todas las «. Según escriben de Nueva-Yorck con fecha 2.de Octubre, pa— fortificaciones, de los barcos del puerto y. del cuerpo de beduinos rece que lord Cochrane y Roberto Wiison han merecido los ho acampados en la playa cerca de las murallas. Pero lejos de des nores reservados á los comandantes patriotas. Veremos si los concertarse, el caballero Manuselli mandó avanzar á fuerza de re amigos del noble lord continúan diciendo que la ve…</t>
  </si>
  <si>
    <t>Willie</t>
  </si>
  <si>
    <t>…o de .Negocios extrangeros, el teniente general, ayudante, conde Ojarowki, el consejero de Fondos púUlcos. Los tres por 100 que se han abierto esta estado conde Matuschewitz, y el barón Willie, médico de S. M. mañana á 89^ estaban á las dos á 90. Se, hacen muy pocos ne S. A. el Príncipe .Miguel de Radziwill lia llegada también á gocios. esta ciudad. „ . * .. __El Príncipe de Polignac saldrá muy en breve para Paris á fin de asistir á la coronación d…</t>
  </si>
  <si>
    <t>Wirmbs</t>
  </si>
  <si>
    <t>…a con si se suscriben por 24. Se suscribe solo en Madrid en el estable posturas de Francisco Recio , sus herederos , Sta. iglesia magis cimiento de grabado yestampadode música del profesor Wirmbs, tral y D. Gregorio de Ca!zada.=Una tierra de cuatro fanegas en calle de Hortaleza, núm. 37 , cuarto bajo, casi frente de la Esel camino de Daganzo, dentro de dicho camino á mano izquier cuela-Pia; v en el almacén de música de la Carrera de S. Ge/ • * da, ¡in…</t>
  </si>
  <si>
    <t>Wolkonsky</t>
  </si>
  <si>
    <t>…Es El día 8 pasó revista el Emperador á la guarnición de Varso- paña 57J serie 16.a Acciones del banco 2202 50 via. S. M., satisfecho de la disciplina de las tropas, manifestó —El príncipe Wolkonsky, Embajador extraordinario de S. M. por la orden del día 9 su reconocimiento á S. A. I. el gran Du el Emperador de Rusia , el duque de Northumbe-land, Embaja que Constantino, y su satisfacción al ayudante de campo ge dor extraordinario de S. M. británica, y el…</t>
  </si>
  <si>
    <t>Wolkonsky, Pedro</t>
  </si>
  <si>
    <t>Pedro Wolkonsky</t>
  </si>
  <si>
    <t>…sAlejan- gunas .noticias que interesan ,á los sabios de todas naciones. dro.=Sarscoeselo el ai de Octubre de 1824. - ■ El médico y astrónomo Olbers, célebre ya por el descubri —El príncipe Pedro Wolkonsky, gran mariscal gefe de estado miento de un planeta que tiene su nombre {Pallas Olbersiaw}, mayor general del Emperador en 18131 1814 y i8i5»esta en acaba de publicar en Brema, su ordinaria residencia, el resultado camino para felicitará S. M. Cristianísima en…</t>
  </si>
  <si>
    <t>Wurtemberg, Alejandro de</t>
  </si>
  <si>
    <t>Alejandro de Wurtemberg</t>
  </si>
  <si>
    <t>…se depo sitarán en los archivos de la dirección de los negocios eclesiás ■ las reglas siguientes: j 6.a Meritorios. Cualquiera que sea la oficina á que se des- ticos. _S. A. R. el duque Alejandro de Wurtemberg, gefe del cuerpo j tinen han de ser mayores de ió años, pero que no pasen de 25; de caminos y canales, publicó el 19 de Julio la orden del día si j han de estar completamente instruidos en la gramática y orto¡ grafía castellana, y en los elementos de la aritm…</t>
  </si>
  <si>
    <t>…empleados en ejercicio de sus respectivos su nuevo palacio. Por la noche hubo, iluminación general. ramos, ao. Los interventores de ejército entregarán á los respec — S. A. R. el duque Alejandro de Wurtemberg, presidente de tivos intendentes de ejército del distrito las listas ó nóminas del la Dirección de correos y caminos, se halla de vuelta de su viahaber mensual que hubiese correspondido á todas las clases mi ge, dirigido á inspeccionar las obras de este ramo.…</t>
  </si>
  <si>
    <t>W’eilesley, Feli S. M. Británica</t>
  </si>
  <si>
    <t>Feli S. M. Británica W’eilesley</t>
  </si>
  <si>
    <t>…a : para la dignidad de maestrescuela de la iglesia catedral de ñoras Infantas, aceptando el convite del capitán del navio de Palencia, por fallecimiento de D. Julián Mollinedo, á D. Feli S. M. Británica W’eilesley, se dignaron honrar con su presencia pe Santiago Aauado Bueno: para tres canonjías de la misma un baile que se dió á bordo del mismo en la noche del 18. En iglesia, vacantes por muerte del mismo Mollinedo y de D. Fraaun artículo separado daremos la descripció…</t>
  </si>
  <si>
    <t>X, KU</t>
  </si>
  <si>
    <t>KU X</t>
  </si>
  <si>
    <t>…jecutada en la casa. dé .Misericordia u de Misericordia , vitoreando nuevamente al Rey, y contestando Hospifio df Cádiz, con motivo .ae la .colocación aet retrato fiel Rsr nuestro Señor D. KU X.Q- p,"Gvp"efifelof de... asimismo todos los concurrentes con la mayor emoción. Acta continuo se sanarán-los pobres tn las n.e,»s, rociada» ras ilusttet bienhechores énefífá de su 'augusto ñcmlrrc. ;' y ’. ' '' de flores, y-yerbas aromáticas, como lo'estaba tod…</t>
  </si>
  <si>
    <t>Xderh</t>
  </si>
  <si>
    <t>…yo paradero se ignora también desde 1808. Si alguno tu Barcelona á rs. vn....i.................................... oo viese noticia de la existencia de ambos se servirá avisarlo á Don Xderh á pesos fuertes...................................... 4 beneficio á f. Agustín Galvez en la Imprenta Real, ó á D. Ramón Fortea, Vales comunes Setiembre.......................«.... 15 a 154 valor. én el Oratorio del Caballero de Gracia. Ño consolidados........…</t>
  </si>
  <si>
    <t>Ya, Josef</t>
  </si>
  <si>
    <t>Josef Ya</t>
  </si>
  <si>
    <t>…e la esta mañana; aparecieron ser el comandante de voluntarios Rea piedad del P-EY nuestro Señor le ha prodigado, había salido de listas de Brihuega, y d subtenienee de los mismos D. Josef Ya— Madrid en la noche anterior, después de haber enviado varios gíie y Toledo, los que se entregaron á ’lsposifcion del comandan emisarios; y recorriendo algunos pueblos de la provincia dc.Gua- te de la guardia de prevención: estos dieron noticia deque á Eesd .…</t>
  </si>
  <si>
    <t>Yañez, Eugenio</t>
  </si>
  <si>
    <t>Eugenio Yañez</t>
  </si>
  <si>
    <t>…as de Antio, de Ardea, de Lavinio y los res, grado de teniente coronel de infantería: tenientes D. Bar restos de Velitra, d j Priverno y de Ansuro forman todavía la tolomé Bravo y D. Eugenio Yañez , grado de capitán de ídem.: circunferencia de las lagunas Pontinas. La fainosa isla Oea, qu« subteniente D. Celestino Duarte, grado de teniente de idem: sar abandonada por el mar está unida al continente, se ha trasfor gentos primeros D. Josef Hortas, D. Man…</t>
  </si>
  <si>
    <t>Yañez, Gregorio</t>
  </si>
  <si>
    <t>Gregorio Yañez</t>
  </si>
  <si>
    <t>…e las Cardoso , grado de teniente. casas de religión. Compañía de la guarnición de Potosí. Capitán comandante _Hemos manifestado al público el importante descubrimiento accidental D. Gregorio Yañez, grado de teniente coronel: sub del Dr. Civiale, tan honroso para su autor, como consolante tenientes D. Dionisio Cabal y D. Fernando Lasterius , grado de para la humanidad (1); y no queremos privar á nuestros lecto teniente: capitán D. Juan Francisco Almiron…</t>
  </si>
  <si>
    <t>Yanguas, Juan de</t>
  </si>
  <si>
    <t>Juan de Yanguas</t>
  </si>
  <si>
    <t>…lencia como en otras partes, hemos estado un ins Introducción de la cochinilla en el jardín botánico de esta ciudad. tante unos sobré otros: una goleta ha zozobrado; tres berganti D. Juan de Yanguas, administrador de las Reales loterías nes y seis lanchas han sido arrojadas contra la costa; y apenas de este principado, el dia 26 de Julio próximo pasado hizo en ha quedado buque que no haya sufrido alguna pérdida. trega al jardín botánico, por medio de la…</t>
  </si>
  <si>
    <t>Yatrako</t>
  </si>
  <si>
    <t>…Alí y Selim, que estaban y aun añaden que el Rey de Ava habia hecho proposiciones en poder de los griegos, á pesar de la capitulación, por los hijos de paz. del Bey de Maina y el capitán Yatrako, cogidos en Navarino por __Según las policías recibidas de la India parece cierto que Dolos egipcios. nabew ha caido en poder de los ingleses, cuyo ejército avanza á. La Puerta acaba de recibir la noticia de que el 13 de Agosto marchas largas sobre Proma, ciu…</t>
  </si>
  <si>
    <t>Yautró, Pedro</t>
  </si>
  <si>
    <t>Pedro Yautró</t>
  </si>
  <si>
    <t>…S. M. la REiNA-y Sermos. Infantes siguen gozando dé com _.Idea sucinta de la fartida doble, ó fórmula general para apli pleta salud. carla á todos los ramos de cuenta y razón, por D. Pedro Yautró. Los voluntarios Realistas de ambas ármas han dado-la guar Véndese i 6 rs. en las librerías de la viuda de Cruz, y en la dé dia en el Real palacio con el mayor lucimiento y disciplina, cu jOr'tega. ya señalada gracia les está concedida pára tan plausible dia…</t>
  </si>
  <si>
    <t>Yay</t>
  </si>
  <si>
    <t>…a estación favorecen estas operaciones. cia, que actualmente viaja en Rusia. En este momento estamos alerta á consecuencia de otTa de sus 5-° Se entiende lo mismo de un pretendido barón Yay ó invenciones. Llenan de agua unos grandes buques en cantidad su Zay, que logró un pasaporte de la embajada de Austria en los ficiente para tener un peso enorme y no hundirse, y en seguida Países-Bajos para la Transilvania, de donde salió en 1803. los abandon…</t>
  </si>
  <si>
    <t>Yerinoloff</t>
  </si>
  <si>
    <t>…statura algo alta; tal es el retrato de la*„E1 rg de Abril dejamos á Teflis: gracias á la bondad y so mugeres persianas, entre las cuales se hallan también tantas feas licitud del general Yerinoloff, comandante en gefe del ejército como en todos los países. del Cáucaso, todo estaba dispuesto para facilitar nuestra viage. ,,'Nos estamos disponiendo para marchar dentro de dos dias ,,E1 país que se extiende entre Tetlis y Karakiisse es mon i Therañ,'desde d…</t>
  </si>
  <si>
    <t>Yorck</t>
  </si>
  <si>
    <t>…' las turbinas hidráulicas para toda especie de máquinas. Este pre — La población del alto Canadá, ó del gobierno británico de mio será de 69 francos, y se adjudicará en la sesión general Yorck, que en 1821 constaba de 13492 59 habitantes, se lía-au de 1826. mentado en tres años hasta 1519096, de los cuales 819929 son Igualmente propuso la sociedad otro premio dé 20 francos del sexo masculino , y 699168 del femenino. por la composición de cola fuert…</t>
  </si>
  <si>
    <t>Yori, Francisco</t>
  </si>
  <si>
    <t>Francisco Yori</t>
  </si>
  <si>
    <t>…ínez, D. Felipe Cándano y D. Dionisio hay tan perjudiciales á la población como la de los Estados pon Cabal, grado deteniente de ídem: sargentos primeros D. Josef tificios. López, D. Francisco Yori , D. Juan Morales, D. Simón Infan Es verdad, sin embargo, que los pantanos de Francia y aun te, D. Juan Gómez, D. Bartolomé López, D. Manuel Mateo los de España no son de tanta extensión ni tan. malsanos. No se y D. Tomas Barbé, subteniente de idem. (Se conti…</t>
  </si>
  <si>
    <t>Yray, Preboste de</t>
  </si>
  <si>
    <t>Preboste de Yray</t>
  </si>
  <si>
    <t>…ero de coches éñ Inglaterra era de '123904; la obra y el déhaütor. Esto supuesto ruego á Dios que os man en el dia llegan á 263)799, sin contar los de dos ruedas que es tenga, Sr. vizconde Preboste de Yray, en su santa guardia. Mu de 439856. nich '&amp;c.=Firmadaé=Max. Josef.” En la primera época había en .Lóndres 36 maestros de co __E1 tribunal‘córreccional de Perpiñan condenó el-p de Junio ches, que empleaban cerca de 4$) obreroS: al présente se cuentan último á…</t>
  </si>
  <si>
    <t>YVirmbs, Bartolomé</t>
  </si>
  <si>
    <t>Bartolomé YVirmbs</t>
  </si>
  <si>
    <t>…gorio Calzada y herede de ellas adecuadas para el baile, y los pedidos que se hacen de to ros de Francisco Recio.rrütra de ocho fanegas en el arco de la das partes, han animado al profesor D. Bartolomé YVirmbs, di Cuba , linda mayorazgo de Marichalar, sacramental de Santiago rector del establecimiento de grabado y estampado de música, á y tierra mostrenca.=rOtra de seis fanegas en idein, linda dicha publicar una completa colección de estas canciones, incluyendo sac…</t>
  </si>
  <si>
    <t>Zabaleta, María Josefa</t>
  </si>
  <si>
    <t>María Josefa Zabaleta</t>
  </si>
  <si>
    <t>…surte, Petra Lcgaz y Antonia García venes! La Religión, ti Rey, la Patria, ¡que de sacrificios espe 2 rs. diarios. ran dé vosotrosl Las santas aras os piden zelosos sacerdotes: la Doña María Josefa Zabaleta 3 rs. idem. enseñanza pública escritores célebres y maestros eminentes; luí Petrolina de Campos 2 rs. idem. tribunales íntegros magistrados: lis ciudades saqueadas genero Doña María de. los Dolores Nunez 2300 rs. anuales. sos, ciudadanos tía agricultura empob…</t>
  </si>
  <si>
    <t>Zaca</t>
  </si>
  <si>
    <t>…o. * la iglesia parroquial de S. Andrés, con asistencia de todo el cuer Ayer fue presentada al Rey, á Monseñor el Delfín y. á Ma po de ayuntamiento, presidido por su alcalde mayor D. Zaca dama U Delfina con todo el ceremonial de costumbre por el ba rías Romero y Velez, del teniente coronel de los Reales ejérci jan Lalive, la Excma. Sra. condesa de la Puebla del Maestre; y tos D. Pedro Alamanzon, gefe organizador de estos distinguidos én seguid…</t>
  </si>
  <si>
    <t>Zafra, Antonio Saiz de</t>
  </si>
  <si>
    <t>Antonio Saiz de Zafra</t>
  </si>
  <si>
    <t>…ra ídem: pagó en 25 S. M. stgbe con alivio y mejoría , habiendo dormido en las •de Agosto, de 1827 3^ rs. al hospital General. 'dos noches anteriores con sosiego y tranquilidad. ' D. Antonio Saiz de Zafra para idem: pagó en 5 de Agosto de 1815 39 rs. al hospital General. Segunda lista ,4* los individuos que habiendo cumplido con lo mau~ Excrno. Sr. Conde de Qfalia para usar la Gran Cruz de la dado en ti Real decreto de 7 de Diciembre último, han obtenido Legió…</t>
  </si>
  <si>
    <t>Zaidin, Manuel Valonga y</t>
  </si>
  <si>
    <t>Manuel Valonga y Zaidin</t>
  </si>
  <si>
    <t>…Jósef de Crespo. Hamburgo........................ oo Para la vara de alcalde mayor de la villa de Talarn, en Ca Génova............................. oo taluña, de nueva.creación, á D. Manuel Valonga y Zaidin: para Cádiz.................................. o i daño. la de Alcora á D. Jósef Pascual Bercher y Gaseo: para la de Sevilla................................ | á i ídem. Turis á D. Carlos Martínez ,de Visiedo: para la de Guadalet y Valencia.....................…</t>
  </si>
  <si>
    <t>Zamba-, Luis</t>
  </si>
  <si>
    <t>Luis Zamba-</t>
  </si>
  <si>
    <t>…ón á la co -iglesia catedral de Tarazona, vacante por promoción de D. Jo- misión para los fines prevenidos en el artículo precedente. sef García Linares á canongía de la misma^, á D. Luis Zamba- 9.0 El adeudo de descuentas en que quedaron los empleados ' -Jamberri: para una media capellanía racional, vacante eu la mis á sus fallecimientos, y por el que están sufriendo baja en sus viu ma por promoción de D. Carlos Duarte á canongíade la metro dedades…</t>
  </si>
  <si>
    <t>Zambrana, Alejandro</t>
  </si>
  <si>
    <t>Alejandro Zambrana</t>
  </si>
  <si>
    <t>…. Recibidos SS. MM. y AA. á la puerta de la casa por reces D. Fernando Sánchez, D. Antonio Lucero, D. Manuel el superintendente de ella el Excmo. Sr. D. Francisco de Zea Mosquera, D. Alejandro Zambrana y D. Fausto Guzman, gra Bermudez, primer secretario del Despacho Universal, asociado do de teniente de idem. de los gefes principales de Ja misma, fueron conducidos sucesi . Regimiento dragones Americanos. JD. Rufino Valle, teniente vamente á todas la* oficinas. coronel del mis…</t>
  </si>
  <si>
    <t>Zamora.seOtra, Pascual</t>
  </si>
  <si>
    <t>Pascual Zamora.seOtra</t>
  </si>
  <si>
    <t>…................. ............. ■§ p. loodañolo de Lizana en dicho camino, mayorazgo de Justa, y viñas de Zaragoza..................................................... I á ij idem.D. Pascual Zamora.seOtra de cinco fanegas en el arco de BueñaCoruña........¿............................................... i á id idem.vista, linda con la senda tierra mostrenca, herederos de Francis Murcia............ .......................................... id i 2 ídem.co Recio,…</t>
  </si>
  <si>
    <t>Zapata, Baltasar</t>
  </si>
  <si>
    <t>Baltasar Zapata</t>
  </si>
  <si>
    <t>…a villa de Pollo, provincia de .Valladolid , pro dico-fisica de Moscow por Mr. Marochctti, traducida al español cesados por haberse opuesto á una patrulla de Realistas que cui por D. Baltasar Zapata: es muy útil para conocer y curar el daba de conservar la tranquilidad pública, de cuyas resultas fue anal de rabia por un método sencillo. Se vende á 2 rs. en la li muerto un voluntario y herido otro; fueron sentenciados el ho brería de Collado, y pncdeJr en…</t>
  </si>
  <si>
    <t>Zapata, Josef</t>
  </si>
  <si>
    <t>Josef Zapata</t>
  </si>
  <si>
    <t>…s terio de primeras, letras, dotado en ocho reales diarios: los que saben, es el grito de desesperación de Jos gobiernos revoluciona quieran pretenderlo se dirigirán á su director D. Josef Zapata y rios en las postreras convulsiones de su agonía. ¿áceres, abad de la misma villa. EN LA IMPRENTA REAL.</t>
  </si>
  <si>
    <t>Zapata, Juan</t>
  </si>
  <si>
    <t>Juan Zapata</t>
  </si>
  <si>
    <t>…llantes, y se aumentan, con menos rapidez que bajo el Impe en 16 de Setiembre de 1813 3© rs. al hospital Genera!. rio; pero es general el bienestar: las cadenas de la industria se D. Juan Zapata para idem: pagó en 15 de Abril de 1817 q© han quebrado, y yo no.sé que haya un. solo pueblo en la anti rs. al hospital General. ó gua Europa que no sea tributario de nuestras manufacturas.” D. Josef Bravo y Torices para idem: pagó en 9 de Abril de —las última…</t>
  </si>
  <si>
    <t>Zaragoza, Francisca</t>
  </si>
  <si>
    <t>Francisca Zaragoza</t>
  </si>
  <si>
    <t>…a Tlopis, Isabel- Suso1 y Francisca nerse sin aquel, i Es pues creible que en semejante posición había Miguel 2 rs. ídem. de renunciar á unos sentimientos que tanto le han honrado Doña Francisca Zaragoza y Doña Vicenta -Basanli 3600 rs. siempre! anuales. Por lo que nosotros conocemos del carácter de Mr Canning, Marta de Zavala 4 rs. diarios. estamos bien convencidos de que jamas se degradará con (al Félix Virgili y Rosa Julia 3 rs. ídem: 'bajeza. Santiago Villada y Doña Ana…</t>
  </si>
  <si>
    <t>Zaragoza, Josef Jurado de</t>
  </si>
  <si>
    <t>Josef Jurado de Zaragoza</t>
  </si>
  <si>
    <t>…....................................... 865 caballería. Húsares de Fernando vil. Capitán, ayudante del comandante NOTICIAS DE ESPAÑA. general de la primera división de infantería, D. Josef Jurado de Zaragoza 4 de Enero. los Reyes, gracb de teniente coronel de caballería. Imperial. Teniente graduado de capitán ayudante de ídem El día 7 de Diciembre último á las tres y media de la tarde D. Manuel Bayon, capitán efectivo de infantería. se reunieron en el magnífico s…</t>
  </si>
  <si>
    <t>Zarate, Natalia Ortiz de</t>
  </si>
  <si>
    <t>Natalia Ortiz de Zarate</t>
  </si>
  <si>
    <t>…rrs, Lorenzo Zabalza, Pedro Henandez el aspecto de los negocios en general es muy favorable,y queno y Antonia Marimon 2 rs idem. pueden menos de vencer los griegos.” Tqmas Martí y Doña Natalia Ortiz de Zarate 4 rs. idem. NOTICIAS DE ESPAÑA. Teresa Puig Gairis y Coll 6600 rs. anuales. Doña Catalina Mendez 2500 rs. anuales. Madrid si de Marzo. Bárbara Moscoso 2 rs. diarios. En una gaceta de Hamburgo se habla dicho que la Prusia ha Teresa Estéban 4 rs. ídem. bía nomb…</t>
  </si>
  <si>
    <t>Zarca, Antonio Sánchez</t>
  </si>
  <si>
    <t>Antonio Sánchez Zarca</t>
  </si>
  <si>
    <t>…btuvo el efimero triunfo de Josué Alonso: para la de Riaza y Riofrio á D. Josef Cuenca ocupar á Lima, se quedaron bien á su pesar algunos europeos esSaiz: para la de Santisteban á D. Antonio Sánchez Zarca: para pañoles en aquella capital del Perú, tan célebre antes por su es la de Tenerife á D. Diego de Lora y Cáceres; y para ia de Ve- tupenda opulencia , y reducida hoy á la miseria por el furor re lorado á D. Francisco Benito Perez. volucionario. Al acercarse…</t>
  </si>
  <si>
    <t>Zavala, Pedro</t>
  </si>
  <si>
    <t>Pedro Zavala</t>
  </si>
  <si>
    <t>…e en avería gruesa: al contrario, el Compañía de caballería de la guardia de honor del Excmo. Se pilotage que se desembolse con el objeto de entrar en un puerto ñor Virey. Capitán D. Pedro Zavala, grado de teniente coronel de arribada, con excepción del puerto de su destino , será repar de caballería. tido como hasta aquí en avería gruesa y abonado en ella. Regimiento de caballería Granaderos de ¡a Guardia. Teniente ,,La presente ordenanza tendrá fuer…</t>
  </si>
  <si>
    <t>Zea, Rafael</t>
  </si>
  <si>
    <t>Rafael Zea</t>
  </si>
  <si>
    <t>…ur ,y la otra se 1 educe al gran grado de teniente coronel de infantería, id',n: primer ayudante de estanque del suelo pontino con todas las ver'ientes que le D, Juan Sauri, idem: teniente D. Rafael Zea, grado de capitán inundan; pero los sabios hallarán un gran número de planos re de infantería! segundo ayudante 13. Vicente García, idem: sub lativos á las operaciones de los ingenieros. tenientes D. Sebastian García, ,D. Marcelino Ponta yD. Juan Para ocuparn…</t>
  </si>
  <si>
    <t>Zegarra, Bruno</t>
  </si>
  <si>
    <t>Bruno Zegarra</t>
  </si>
  <si>
    <t>…raiecs de la li Vitoria. Tenientes D. Félix Candel y D. Manuel Arrese, cencia que se introdujeron en ella los años pasados, bendice al grado de capitán de infantería: subteniente D. Bruno Zegarra, Sorrrano que ha dispuesto el modo de hacer devotos y pruden grado de teniente de ídem. tes á Jos que después han de servir á la Religión y al Estado, Cazadores. Capitanes D. Ramón Gómez y D. Antonio MaMadrid 12 de Enero. ceira , grado de teniente coronel de…</t>
  </si>
  <si>
    <t>Zequeira, Simón</t>
  </si>
  <si>
    <t>Simón Zequeira</t>
  </si>
  <si>
    <t>…públicas, con aprobación del Excmo. Sr. capitán general.tín de Salazar y D. Diego Baquero; y el de subtenientes á'Tosca Ramón Pinillo y Manuel Pórtela, naturales y vecinos dedetes D. Simón Zequeira, D. Ignacio Salazar , y lossargenlos pri meros Pedro García Arenas y Josef Gutiérrez. esta plaza, de estado solteros, y ejercicio carpinteros, acusados de haber dado voces subversivas en su carpintería: se sobreseyó En el de infantería de Cuba. Grado de coron…</t>
  </si>
  <si>
    <t>Zuazo, Pedro de Loredo y</t>
  </si>
  <si>
    <t>Pedro de Loredo y Zuazo</t>
  </si>
  <si>
    <t>…amente los represente, á CAMBIOS DEI DIA II. fin de que acudan á D. Tomas de Arrarte de dicho vecindario de Londres................................. 37b Santurce , como albacea de D. Pedro de Loredo y Zuazo , presbí París....................................... tero, difunto, á cuyo cargo ha estado la administración de di Amsterdam.......................... 00 chos efectos raíces. Hamburgo............................ 00 Los suscriptores al tratado de medicina prá…</t>
  </si>
  <si>
    <t>Zubiaga, Antonio</t>
  </si>
  <si>
    <t>Antonio Zubiaga</t>
  </si>
  <si>
    <t>…ldés y Olañeta tuvieron un banquete marcial, cu vincia de la Paz, para que fue nombrado por la Regencia del yos brindis por Ffrnakbo ni, virey Laserna y oficiales realisr Reino, á D. Antonio Zubiaga; y en atención á los servicios y tas del Perú, fueron seguidos de abrazos de eterna unión, y Val- circíñstancias de D. Antonio Garfias, D. Ramón dei Valle des se retiró, según nos dicen, de Jujui, con refexncia á carta González y D. Ramón de la Sierra Madrazo…</t>
  </si>
  <si>
    <t>Zubieta, Vicenta de</t>
  </si>
  <si>
    <t>Vicenta de Zubieta</t>
  </si>
  <si>
    <t>…e el tomo a.° se empezará á pu blicar la lista de suscriptores, que se ha dignado honrar S. M. ANUNCIOS. con la gracia de que te inscriba al frente su Real Biblioteca de Se cita á Doña Vicenta de Zubieta y condesa viuda de Torres, Cámara Las personas.que gusten no detenerse al tomar sus bi iúlti mos tenedores de tres vales Reales, números 248654, 188099 lletes podrán entregar en el acto una targeta ó esquela con sus y 98146; el primero de 100 pesos, de Enero…</t>
  </si>
  <si>
    <t>Zuntz</t>
  </si>
  <si>
    <t>…es franceses no ha dejado de chocarles ñez Cardoza para Gibraltat; Abraham Bussac en Liorna ; el doc la pompa de que se hallaba rodeado: sus reposadas ceremonias, tor E. Gans y el profesor Zuntz en Berlín; y León Woolf en su almohadón de terciopelo y la fastidiosa repetición de sus ora Hamburgo. Ademas autoriza por su edicto al consistorio de Paris ciones. El Doctor ha predicado de su misión y de sí mismo. El do para nombrar tres sugetos que visiten…</t>
  </si>
  <si>
    <t>Zurita, Gerónimo de</t>
  </si>
  <si>
    <t>Gerónimo de Zurita</t>
  </si>
  <si>
    <t>…er García dé Zamora: para el de Lucena a- D. Vi 6¡° - D. Alonso Tostado ,'Luis Vives, D. Diego: Hurtad,qrde¡ cente Girón; Villamandos: para el de Logroño á D. Josef Mace- Mendoza, D. Gerónimo de Zurita, D. Diego Saavedra FajítdO) da y Gómez : para la Vara, de-alcalde mayor de Purchena á-Don y D. Alvaro NaviaOsorio. ,, ¡: ;¡,o Diego López. A'rjona: para- la de Santa Cruz de Mndela.’á'Don &gt; ' 7;.° D. Luis de¡.Requeséns , D. Bartolomé. Leonardo dei ArAlonso Ra…</t>
  </si>
  <si>
    <t>Fuentes oficiales y criterio de elaboración · 1825</t>
  </si>
  <si>
    <t>158 archivos · 630 páginas · enlaces al facsímil oficial</t>
  </si>
  <si>
    <t>Archivo</t>
  </si>
  <si>
    <t>Páginas PDF</t>
  </si>
  <si>
    <t>Registros del índice</t>
  </si>
  <si>
    <t>Facsímil completo</t>
  </si>
  <si>
    <t>GMD-1825-1.pdf</t>
  </si>
  <si>
    <t>GMD-1825-2.pdf</t>
  </si>
  <si>
    <t>GMD-1825-3.pdf</t>
  </si>
  <si>
    <t>GMD-1825-4.pdf</t>
  </si>
  <si>
    <t>GMD-1825-5.pdf</t>
  </si>
  <si>
    <t>GMD-1825-6.pdf</t>
  </si>
  <si>
    <t>GMD-1825-7.pdf</t>
  </si>
  <si>
    <t>GMD-1825-8.pdf</t>
  </si>
  <si>
    <t>GMD-1825-9.pdf</t>
  </si>
  <si>
    <t>GMD-1825-10.pdf</t>
  </si>
  <si>
    <t>GMD-1825-11.pdf</t>
  </si>
  <si>
    <t>GMD-1825-12.pdf</t>
  </si>
  <si>
    <t>GMD-1825-13.pdf</t>
  </si>
  <si>
    <t>GMD-1825-14.pdf</t>
  </si>
  <si>
    <t>GMD-1825-15.pdf</t>
  </si>
  <si>
    <t>GMD-1825-16.pdf</t>
  </si>
  <si>
    <t>GMD-1825-17.pdf</t>
  </si>
  <si>
    <t>GMD-1825-18.pdf</t>
  </si>
  <si>
    <t>GMD-1825-19.pdf</t>
  </si>
  <si>
    <t>GMD-1825-20.pdf</t>
  </si>
  <si>
    <t>GMD-1825-21.pdf</t>
  </si>
  <si>
    <t>GMD-1825-22.pdf</t>
  </si>
  <si>
    <t>GMD-1825-23.pdf</t>
  </si>
  <si>
    <t>GMD-1825-24.pdf</t>
  </si>
  <si>
    <t>GMD-1825-25.pdf</t>
  </si>
  <si>
    <t>GMD-1825-26.pdf</t>
  </si>
  <si>
    <t>GMD-1825-27.pdf</t>
  </si>
  <si>
    <t>GMD-1825-28.pdf</t>
  </si>
  <si>
    <t>GMD-1825-29.pdf</t>
  </si>
  <si>
    <t>GMD-1825-30.pdf</t>
  </si>
  <si>
    <t>GMD-1825-31.pdf</t>
  </si>
  <si>
    <t>GMD-1825-32.pdf</t>
  </si>
  <si>
    <t>GMD-1825-33.pdf</t>
  </si>
  <si>
    <t>GMD-1825-34.pdf</t>
  </si>
  <si>
    <t>GMD-1825-35.pdf</t>
  </si>
  <si>
    <t>GMD-1825-36.pdf</t>
  </si>
  <si>
    <t>GMD-1825-37.pdf</t>
  </si>
  <si>
    <t>GMD-1825-38.pdf</t>
  </si>
  <si>
    <t>GMD-1825-39.pdf</t>
  </si>
  <si>
    <t>GMD-1825-40.pdf</t>
  </si>
  <si>
    <t>GMD-1825-41.pdf</t>
  </si>
  <si>
    <t>GMD-1825-42.pdf</t>
  </si>
  <si>
    <t>GMD-1825-43.pdf</t>
  </si>
  <si>
    <t>GMD-1825-44.pdf</t>
  </si>
  <si>
    <t>GMD-1825-45.pdf</t>
  </si>
  <si>
    <t>GMD-1825-46.pdf</t>
  </si>
  <si>
    <t>GMD-1825-47.pdf</t>
  </si>
  <si>
    <t>GMD-1825-48.pdf</t>
  </si>
  <si>
    <t>GMD-1825-49.pdf</t>
  </si>
  <si>
    <t>GMD-1825-50.pdf</t>
  </si>
  <si>
    <t>GMD-1825-51.pdf</t>
  </si>
  <si>
    <t>GMD-1825-52.pdf</t>
  </si>
  <si>
    <t>GMD-1825-53.pdf</t>
  </si>
  <si>
    <t>GMD-1825-54.pdf</t>
  </si>
  <si>
    <t>GMD-1825-55.pdf</t>
  </si>
  <si>
    <t>GMD-1825-56.pdf</t>
  </si>
  <si>
    <t>GMD-1825-57.pdf</t>
  </si>
  <si>
    <t>GMD-1825-58.pdf</t>
  </si>
  <si>
    <t>GMD-1825-59.pdf</t>
  </si>
  <si>
    <t>GMD-1825-60.pdf</t>
  </si>
  <si>
    <t>GMD-1825-61.pdf</t>
  </si>
  <si>
    <t>GMD-1825-62.pdf</t>
  </si>
  <si>
    <t>GMD-1825-63.pdf</t>
  </si>
  <si>
    <t>GMD-1825-64.pdf</t>
  </si>
  <si>
    <t>GMD-1825-65.pdf</t>
  </si>
  <si>
    <t>GMD-1825-66.pdf</t>
  </si>
  <si>
    <t>GMD-1825-67.pdf</t>
  </si>
  <si>
    <t>GMD-1825-68.pdf</t>
  </si>
  <si>
    <t>GMD-1825-69.pdf</t>
  </si>
  <si>
    <t>GMD-1825-70.pdf</t>
  </si>
  <si>
    <t>GMD-1825-71.pdf</t>
  </si>
  <si>
    <t>GMD-1825-72.pdf</t>
  </si>
  <si>
    <t>GMD-1825-73.pdf</t>
  </si>
  <si>
    <t>GMD-1825-74.pdf</t>
  </si>
  <si>
    <t>GMD-1825-75.pdf</t>
  </si>
  <si>
    <t>GMD-1825-76.pdf</t>
  </si>
  <si>
    <t>GMD-1825-77.pdf</t>
  </si>
  <si>
    <t>GMD-1825-78.pdf</t>
  </si>
  <si>
    <t>GMD-1825-79.pdf</t>
  </si>
  <si>
    <t>GMD-1825-80.pdf</t>
  </si>
  <si>
    <t>GMD-1825-81.pdf</t>
  </si>
  <si>
    <t>GMD-1825-82.pdf</t>
  </si>
  <si>
    <t>GMD-1825-83.pdf</t>
  </si>
  <si>
    <t>GMD-1825-84.pdf</t>
  </si>
  <si>
    <t>GMD-1825-85.pdf</t>
  </si>
  <si>
    <t>GMD-1825-86.pdf</t>
  </si>
  <si>
    <t>GMD-1825-87.pdf</t>
  </si>
  <si>
    <t>GMD-1825-88.pdf</t>
  </si>
  <si>
    <t>GMD-1825-89.pdf</t>
  </si>
  <si>
    <t>GMD-1825-90.pdf</t>
  </si>
  <si>
    <t>GMD-1825-91.pdf</t>
  </si>
  <si>
    <t>GMD-1825-92.pdf</t>
  </si>
  <si>
    <t>GMD-1825-93.pdf</t>
  </si>
  <si>
    <t>GMD-1825-94.pdf</t>
  </si>
  <si>
    <t>GMD-1825-95.pdf</t>
  </si>
  <si>
    <t>GMD-1825-96.pdf</t>
  </si>
  <si>
    <t>GMD-1825-97.pdf</t>
  </si>
  <si>
    <t>GMD-1825-98.pdf</t>
  </si>
  <si>
    <t>GMD-1825-99.pdf</t>
  </si>
  <si>
    <t>GMD-1825-100.pdf</t>
  </si>
  <si>
    <t>GMD-1825-101.pdf</t>
  </si>
  <si>
    <t>GMD-1825-102.pdf</t>
  </si>
  <si>
    <t>GMD-1825-103.pdf</t>
  </si>
  <si>
    <t>GMD-1825-104E.pdf</t>
  </si>
  <si>
    <t>GMD-1825-105.pdf</t>
  </si>
  <si>
    <t>GMD-1825-106.pdf</t>
  </si>
  <si>
    <t>GMD-1825-107.pdf</t>
  </si>
  <si>
    <t>GMD-1825-108.pdf</t>
  </si>
  <si>
    <t>GMD-1825-109.pdf</t>
  </si>
  <si>
    <t>GMD-1825-110.pdf</t>
  </si>
  <si>
    <t>GMD-1825-111.pdf</t>
  </si>
  <si>
    <t>GMD-1825-112.pdf</t>
  </si>
  <si>
    <t>GMD-1825-113.pdf</t>
  </si>
  <si>
    <t>GMD-1825-114.pdf</t>
  </si>
  <si>
    <t>GMD-1825-115.pdf</t>
  </si>
  <si>
    <t>GMD-1825-116.pdf</t>
  </si>
  <si>
    <t>GMD-1825-117.pdf</t>
  </si>
  <si>
    <t>GMD-1825-118.pdf</t>
  </si>
  <si>
    <t>GMD-1825-119.pdf</t>
  </si>
  <si>
    <t>GMD-1825-120.pdf</t>
  </si>
  <si>
    <t>GMD-1825-121.pdf</t>
  </si>
  <si>
    <t>GMD-1825-122.pdf</t>
  </si>
  <si>
    <t>GMD-1825-123.pdf</t>
  </si>
  <si>
    <t>GMD-1825-124.pdf</t>
  </si>
  <si>
    <t>GMD-1825-125.pdf</t>
  </si>
  <si>
    <t>GMD-1825-126.pdf</t>
  </si>
  <si>
    <t>GMD-1825-127.pdf</t>
  </si>
  <si>
    <t>GMD-1825-128.pdf</t>
  </si>
  <si>
    <t>GMD-1825-129.pdf</t>
  </si>
  <si>
    <t>GMD-1825-130.pdf</t>
  </si>
  <si>
    <t>GMD-1825-131.pdf</t>
  </si>
  <si>
    <t>GMD-1825-132.pdf</t>
  </si>
  <si>
    <t>GMD-1825-133.pdf</t>
  </si>
  <si>
    <t>GMD-1825-134.pdf</t>
  </si>
  <si>
    <t>GMD-1825-135.pdf</t>
  </si>
  <si>
    <t>GMD-1825-136.pdf</t>
  </si>
  <si>
    <t>GMD-1825-137.pdf</t>
  </si>
  <si>
    <t>GMD-1825-138.pdf</t>
  </si>
  <si>
    <t>GMD-1825-139.pdf</t>
  </si>
  <si>
    <t>GMD-1825-140.pdf</t>
  </si>
  <si>
    <t>GMD-1825-141.pdf</t>
  </si>
  <si>
    <t>GMD-1825-142.pdf</t>
  </si>
  <si>
    <t>GMD-1825-143.pdf</t>
  </si>
  <si>
    <t>GMD-1825-144.pdf</t>
  </si>
  <si>
    <t>GMD-1825-145.pdf</t>
  </si>
  <si>
    <t>GMD-1825-146.pdf</t>
  </si>
  <si>
    <t>GMD-1825-147.pdf</t>
  </si>
  <si>
    <t>GMD-1825-148.pdf</t>
  </si>
  <si>
    <t>GMD-1825-149.pdf</t>
  </si>
  <si>
    <t>GMD-1825-150.pdf</t>
  </si>
  <si>
    <t>GMD-1825-151.pdf</t>
  </si>
  <si>
    <t>GMD-1825-152.pdf</t>
  </si>
  <si>
    <t>GMD-1825-153.pdf</t>
  </si>
  <si>
    <t>GMD-1825-154.pdf</t>
  </si>
  <si>
    <t>GMD-1825-155.pdf</t>
  </si>
  <si>
    <t>GMD-1825-156.pdf</t>
  </si>
  <si>
    <t>GMD-1825-157.pdf</t>
  </si>
  <si>
    <t>GMD-1825-158.pdf</t>
  </si>
  <si>
    <t>Criterios, alcance y limitaciones</t>
  </si>
  <si>
    <t>Cobertura</t>
  </si>
  <si>
    <t>Se incluyen los 158 archivos localizados en la hemeroteca oficial entre el 1 de enero y el 31 de diciembre de 1825, incluida 1 edición extraordinaria.</t>
  </si>
  <si>
    <t>Cabeceras</t>
  </si>
  <si>
    <t>Gaceta de Madrid (158 archivos).</t>
  </si>
  <si>
    <t>Numeración</t>
  </si>
  <si>
    <t>La numeración y la edición extraordinaria se distinguen en la columna de publicación.</t>
  </si>
  <si>
    <t>Inclusión</t>
  </si>
  <si>
    <t>Se recogen nombres propios detectados tras tratamientos, cargos y títulos. Una misma persona puede aparecer varias veces en una página cuando el OCR ofrece variantes; dentro de cada página se eliminan duplicados idénticos.</t>
  </si>
  <si>
    <t>Orden</t>
  </si>
  <si>
    <t>La primera columna propone un orden por apellido estimado. En nombres extranjeros, nobiliarios o deteriorados por el OCR, el orden puede no coincidir con el uso catalográfico.</t>
  </si>
  <si>
    <t>Se muestra la página impresa cuando el encabezado pudo leerse con suficiente claridad; en caso contrario se indica la página interna del PDF.</t>
  </si>
  <si>
    <t>Enlaces</t>
  </si>
  <si>
    <t>Cada registro abre directamente el PDF oficial en la página interna correspondiente; la hoja de fuentes enlaza también el documento completo.</t>
  </si>
  <si>
    <t>OCR</t>
  </si>
  <si>
    <t>La ortografía histórica y los defectos de impresión producen variantes, cortes y errores. El extracto original permite valorar cada lectura sin ocultar esa incertidumbre.</t>
  </si>
  <si>
    <t>Uso recomendado</t>
  </si>
  <si>
    <t>Para citas académicas, jurídicas o genealógicas, comprobar siempre nombre, fecha y página en el facsímil enlazado.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</si>
</sst>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 &quot;de&quot;\ mmmm\ &quot;de&quot;\ yyyy"/>
  </numFmts>
  <fonts count="11">
    <font>
      <sz val="11"/>
      <name val="Carlito"/>
    </font>
    <font>
      <b/>
      <sz val="18"/>
      <color rgb="FFFFFFFF"/>
      <name val="Calibri"/>
    </font>
    <font>
      <sz val="11"/>
      <color rgb="FF1F1F1F"/>
      <name val="Calibri"/>
    </font>
    <font>
      <b/>
      <sz val="10"/>
      <color rgb="FF7F6000"/>
      <name val="Calibri"/>
    </font>
    <font>
      <b/>
      <sz val="10"/>
      <color rgb="FF375623"/>
      <name val="Calibri"/>
    </font>
    <font>
      <b/>
      <sz val="10"/>
      <color rgb="FFFFFFFF"/>
      <name val="Calibri"/>
    </font>
    <font>
      <sz val="9"/>
      <name val="Calibri"/>
    </font>
    <font>
      <sz val="11"/>
      <name val="Calibri"/>
    </font>
    <font>
      <b/>
      <sz val="11"/>
      <color rgb="FFFFFFFF"/>
      <name val="Arial"/>
    </font>
    <font>
      <b/>
      <sz val="10"/>
      <color rgb="FF1F4E78"/>
      <name val="Arial"/>
    </font>
    <font>
      <sz val="10"/>
      <color rgb="FF000000"/>
      <name val="Arial"/>
    </font>
  </fonts>
  <fills count="10">
    <fill>
      <patternFill patternType="none"/>
    </fill>
    <fill>
      <patternFill patternType="gray125"/>
    </fill>
    <fill>
      <patternFill patternType="solid">
        <fgColor rgb="FF1F4E78"/>
      </patternFill>
    </fill>
    <fill>
      <patternFill patternType="solid">
        <fgColor rgb="FFD9EAF7"/>
      </patternFill>
    </fill>
    <fill>
      <patternFill patternType="solid">
        <fgColor rgb="FFFFF2CC"/>
      </patternFill>
    </fill>
    <fill>
      <patternFill patternType="solid">
        <fgColor rgb="FFE2F0D9"/>
      </patternFill>
    </fill>
    <fill>
      <patternFill patternType="solid">
        <fgColor rgb="FF4472C4"/>
      </patternFill>
    </fill>
    <fill>
      <patternFill patternType="solid">
        <fgColor rgb="FF4472C4"/>
      </patternFill>
    </fill>
    <fill>
      <patternFill patternType="solid">
        <fgColor rgb="FFDDEBF7"/>
      </patternFill>
    </fill>
    <fill>
      <patternFill patternType="solid">
        <fgColor rgb="FFFFFFFF"/>
      </patternFill>
    </fill>
  </fills>
  <borders count="5">
    <border>
      <left/>
      <right/>
      <top/>
      <bottom/>
      <diagonal/>
    </border>
    <border>
      <left style="thin">
        <color rgb="FF9DC3E6"/>
      </left>
      <right/>
      <top style="thin">
        <color rgb="FF9DC3E6"/>
      </top>
      <bottom style="thin">
        <color rgb="FF9DC3E6"/>
      </bottom>
      <diagonal/>
    </border>
    <border>
      <left/>
      <right/>
      <top style="thin">
        <color rgb="FF9DC3E6"/>
      </top>
      <bottom style="thin">
        <color rgb="FF9DC3E6"/>
      </bottom>
      <diagonal/>
    </border>
    <border>
      <left/>
      <right style="thin">
        <color rgb="FF9DC3E6"/>
      </right>
      <top style="thin">
        <color rgb="FF9DC3E6"/>
      </top>
      <bottom style="thin">
        <color rgb="FF9DC3E6"/>
      </bottom>
      <diagonal/>
    </border>
    <border>
      <left style="thin">
        <color rgb="FF9DC3E6"/>
      </left>
      <right style="thin">
        <color rgb="FF9DC3E6"/>
      </right>
      <top style="thin">
        <color rgb="FF9DC3E6"/>
      </top>
      <bottom style="thin">
        <color rgb="FF9DC3E6"/>
      </bottom>
      <diagonal/>
    </border>
  </borders>
  <cellStyleXfs count="1">
    <xf numFmtId="0" fontId="0" fillId="0" borderId="0"/>
  </cellStyleXfs>
  <cellXfs count="19">
    <xf numFmtId="0" fontId="0" fillId="0" borderId="0" xfId="0"/>
    <xf numFmtId="0" fontId="5" fillId="6" borderId="0" xfId="0" applyFont="1" applyFill="1" applyAlignment="1">
      <alignment horizontal="center" vertical="center" wrapText="1"/>
    </xf>
    <xf numFmtId="0" fontId="6" fillId="0" borderId="0" xfId="0" applyFont="1" applyAlignment="1">
      <alignment vertical="top" wrapText="1"/>
    </xf>
    <xf numFmtId="0" fontId="6" fillId="0" borderId="0" xfId="0" applyFont="1" applyAlignment="1">
      <alignment horizontal="center" vertical="top" wrapText="1"/>
    </xf>
    <xf numFmtId="164" fontId="6" fillId="0" borderId="0" xfId="0" applyNumberFormat="1" applyFont="1" applyAlignment="1">
      <alignment vertical="top" wrapText="1"/>
    </xf>
    <xf numFmtId="14" fontId="6" fillId="0" borderId="0" xfId="0" applyNumberFormat="1" applyFont="1" applyAlignment="1">
      <alignment horizontal="center" vertical="top" wrapText="1"/>
    </xf>
    <xf numFmtId="14" fontId="6" fillId="0" borderId="0" xfId="0" applyNumberFormat="1" applyFont="1" applyAlignment="1">
      <alignment vertical="top" wrapText="1"/>
    </xf>
    <xf numFmtId="164" fontId="9" fillId="8" borderId="4" xfId="0" applyNumberFormat="1" applyFont="1" applyFill="1" applyBorder="1" applyAlignment="1">
      <alignment vertical="top" wrapText="1"/>
    </xf>
    <xf numFmtId="0" fontId="1" fillId="2" borderId="0" xfId="0" applyFont="1" applyFill="1" applyAlignment="1">
      <alignment vertical="center"/>
    </xf>
    <xf numFmtId="0" fontId="2" fillId="3" borderId="0" xfId="0" applyFont="1" applyFill="1" applyAlignment="1">
      <alignment vertical="center"/>
    </xf>
    <xf numFmtId="0" fontId="3" fillId="4" borderId="0" xfId="0" applyFont="1" applyFill="1" applyAlignment="1">
      <alignment vertical="center" wrapText="1"/>
    </xf>
    <xf numFmtId="0" fontId="4" fillId="5" borderId="0" xfId="0" applyFont="1" applyFill="1" applyAlignment="1">
      <alignment vertical="center"/>
    </xf>
    <xf numFmtId="0" fontId="7" fillId="3" borderId="0" xfId="0" applyFont="1" applyFill="1" applyAlignment="1">
      <alignment vertical="center"/>
    </xf>
    <xf numFmtId="164" fontId="8" fillId="7" borderId="1" xfId="0" applyNumberFormat="1" applyFont="1" applyFill="1" applyBorder="1" applyAlignment="1">
      <alignment vertical="center" wrapText="1"/>
    </xf>
    <xf numFmtId="0" fontId="8" fillId="7" borderId="2" xfId="0" applyFont="1" applyFill="1" applyBorder="1" applyAlignment="1">
      <alignment vertical="center" wrapText="1"/>
    </xf>
    <xf numFmtId="0" fontId="8" fillId="7" borderId="2" xfId="0" applyFont="1" applyFill="1" applyBorder="1" applyAlignment="1">
      <alignment horizontal="center" vertical="center" wrapText="1"/>
    </xf>
    <xf numFmtId="0" fontId="8" fillId="7" borderId="3" xfId="0" applyFont="1" applyFill="1" applyBorder="1" applyAlignment="1">
      <alignment horizontal="center" vertical="center" wrapText="1"/>
    </xf>
    <xf numFmtId="0" fontId="10" fillId="9" borderId="4" xfId="0" applyFont="1" applyFill="1" applyBorder="1" applyAlignment="1">
      <alignment vertical="top" wrapText="1"/>
    </xf>
    <xf numFmtId="0" fontId="10" fillId="9" borderId="4" xfId="0" applyFont="1" applyFill="1" applyBorder="1" applyAlignment="1">
      <alignment horizontal="center" vertical="top" wrapText="1"/>
    </xf>
  </cellXfs>
  <cellStyles count="1">
    <cellStyle name="Normal" xfId="0" builtinId="0"/>
  </cellStyles>
  <dxfs count="1">
    <dxf>
      <font>
        <b/>
        <color rgb="FFC00000"/>
      </font>
      <fill>
        <patternFill patternType="solid">
          <bgColor rgb="FFFCE4D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IndiceOnomasticoAnual1825" displayName="IndiceOnomasticoAnual1825" ref="A6:K3294" totalsRowShown="0">
  <autoFilter ref="A6:K3294" xr:uid="{00000000-0009-0000-0100-000001000000}"/>
  <tableColumns count="11">
    <tableColumn id="1" xr3:uid="{00000000-0010-0000-0000-000001000000}" name="Apellidos y nombre (orden estimado)"/>
    <tableColumn id="2" xr3:uid="{00000000-0010-0000-0000-000002000000}" name="Nombre leído"/>
    <tableColumn id="3" xr3:uid="{00000000-0010-0000-0000-000003000000}" name="Motivo de aparición"/>
    <tableColumn id="4" xr3:uid="{00000000-0010-0000-0000-000004000000}" name="Organismo o sección"/>
    <tableColumn id="5" xr3:uid="{00000000-0010-0000-0000-000005000000}" name="Fecha"/>
    <tableColumn id="6" xr3:uid="{00000000-0010-0000-0000-000006000000}" name="Publicación y nº"/>
    <tableColumn id="7" xr3:uid="{00000000-0010-0000-0000-000007000000}" name="Página"/>
    <tableColumn id="8" xr3:uid="{00000000-0010-0000-0000-000008000000}" name="Observaciones"/>
    <tableColumn id="9" xr3:uid="{00000000-0010-0000-0000-000009000000}" name="Extracto original OCR"/>
    <tableColumn id="10" xr3:uid="{00000000-0010-0000-0000-00000A000000}" name="Facsímil (página)"/>
    <tableColumn id="11" xr3:uid="{00000000-0010-0000-0000-00000B000000}" name="Estado de lectura"/>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FuentesGacetaAnual1825" displayName="FuentesGacetaAnual1825" ref="A4:F162" totalsRowShown="0">
  <autoFilter ref="A4:F162" xr:uid="{00000000-0009-0000-0100-000002000000}"/>
  <tableColumns count="6">
    <tableColumn id="1" xr3:uid="{00000000-0010-0000-0100-000001000000}" name="Fecha"/>
    <tableColumn id="2" xr3:uid="{00000000-0010-0000-0100-000002000000}" name="Publicación y nº"/>
    <tableColumn id="3" xr3:uid="{00000000-0010-0000-0100-000003000000}" name="Archivo"/>
    <tableColumn id="4" xr3:uid="{00000000-0010-0000-0100-000004000000}" name="Páginas PDF"/>
    <tableColumn id="5" xr3:uid="{00000000-0010-0000-0100-000005000000}" name="Registros del índice"/>
    <tableColumn id="6" xr3:uid="{00000000-0010-0000-0100-000006000000}" name="Facsímil completo"/>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F4E78"/>
  </sheetPr>
  <dimension ref="A1:K8846"/>
  <sheetViews>
    <sheetView showGridLines="0" tabSelected="1" workbookViewId="0">
      <pane xSplit="2" ySplit="6" topLeftCell="C7" activePane="bottomRight" state="frozen"/>
      <selection pane="topRight"/>
      <selection pane="bottomLeft"/>
      <selection pane="bottomRight" activeCell="C7" sqref="C7"/>
    </sheetView>
  </sheetViews>
  <sheetFormatPr baseColWidth="10" defaultColWidth="9" defaultRowHeight="14.25"/>
  <cols>
    <col min="1" max="1" width="31" customWidth="1"/>
    <col min="2" max="2" width="28" customWidth="1"/>
    <col min="3" max="3" width="42" customWidth="1"/>
    <col min="4" max="4" width="38" customWidth="1"/>
    <col min="5" max="5" width="20" customWidth="1"/>
    <col min="6" max="6" width="30" customWidth="1"/>
    <col min="7" max="7" width="13" customWidth="1"/>
    <col min="8" max="8" width="38" customWidth="1"/>
    <col min="9" max="9" width="45" customWidth="1"/>
    <col min="10" max="10" width="18" customWidth="1"/>
    <col min="11" max="11" width="17" customWidth="1"/>
  </cols>
  <sheetData>
    <row r="1" spans="1:11" ht="30" customHeight="1">
      <c r="A1" s="8" t="s">
        <v>0</v>
      </c>
      <c r="B1" s="8"/>
      <c r="C1" s="8"/>
      <c r="D1" s="8"/>
      <c r="E1" s="8"/>
      <c r="F1" s="8"/>
      <c r="G1" s="8"/>
      <c r="H1" s="8"/>
      <c r="I1" s="8"/>
      <c r="J1" s="8"/>
      <c r="K1" s="8"/>
    </row>
    <row r="2" spans="1:11" ht="21.95" customHeight="1">
      <c r="A2" s="9" t="s">
        <v>1</v>
      </c>
      <c r="B2" s="9"/>
      <c r="C2" s="9"/>
      <c r="D2" s="9"/>
      <c r="E2" s="9"/>
      <c r="F2" s="9"/>
      <c r="G2" s="9"/>
      <c r="H2" s="9"/>
      <c r="I2" s="9"/>
      <c r="J2" s="9"/>
      <c r="K2" s="9"/>
    </row>
    <row r="3" spans="1:11" ht="33.950000000000003" customHeight="1">
      <c r="A3" s="10" t="s">
        <v>2</v>
      </c>
      <c r="B3" s="10"/>
      <c r="C3" s="10"/>
      <c r="D3" s="10"/>
      <c r="E3" s="10"/>
      <c r="F3" s="10"/>
      <c r="G3" s="10"/>
      <c r="H3" s="10"/>
      <c r="I3" s="10"/>
      <c r="J3" s="10"/>
      <c r="K3" s="10"/>
    </row>
    <row r="4" spans="1:11" ht="21.95" customHeight="1">
      <c r="A4" s="11" t="s">
        <v>3</v>
      </c>
      <c r="B4" s="11"/>
      <c r="C4" s="11"/>
      <c r="D4" s="11"/>
      <c r="E4" s="11"/>
      <c r="F4" s="11"/>
      <c r="G4" s="11"/>
      <c r="H4" s="11"/>
      <c r="I4" s="11"/>
      <c r="J4" s="11"/>
      <c r="K4" s="11"/>
    </row>
    <row r="6" spans="1:11" ht="32.1" customHeight="1">
      <c r="A6" s="1" t="s">
        <v>4</v>
      </c>
      <c r="B6" s="1" t="s">
        <v>5</v>
      </c>
      <c r="C6" s="1" t="s">
        <v>6</v>
      </c>
      <c r="D6" s="1" t="s">
        <v>7</v>
      </c>
      <c r="E6" s="1" t="s">
        <v>8</v>
      </c>
      <c r="F6" s="1" t="s">
        <v>9</v>
      </c>
      <c r="G6" s="1" t="s">
        <v>10</v>
      </c>
      <c r="H6" s="1" t="s">
        <v>11</v>
      </c>
      <c r="I6" s="1" t="s">
        <v>12</v>
      </c>
      <c r="J6" s="1" t="s">
        <v>13</v>
      </c>
      <c r="K6" s="1" t="s">
        <v>14</v>
      </c>
    </row>
    <row r="7" spans="1:11" ht="42" customHeight="1">
      <c r="A7" s="2" t="s">
        <v>15</v>
      </c>
      <c r="B7" s="2" t="s">
        <v>15</v>
      </c>
      <c r="C7" s="2" t="s">
        <v>16</v>
      </c>
      <c r="D7" s="2" t="s">
        <v>17</v>
      </c>
      <c r="E7" s="5">
        <v>-27120</v>
      </c>
      <c r="F7" s="3" t="s">
        <v>18</v>
      </c>
      <c r="G7" s="3" t="s">
        <v>19</v>
      </c>
      <c r="H7" s="2" t="s">
        <v>20</v>
      </c>
      <c r="I7" s="2" t="s">
        <v>21</v>
      </c>
      <c r="J7" s="3" t="str">
        <f>HYPERLINK("https://www.boe.es/gazeta/dias/1825/09/29/pdfs/GMD-1825-118.pdf#page=4","Abrir facsímil")</f>
        <v>Abrir facsímil</v>
      </c>
      <c r="K7" s="3" t="s">
        <v>22</v>
      </c>
    </row>
    <row r="8" spans="1:11" ht="42" customHeight="1">
      <c r="A8" s="2" t="s">
        <v>23</v>
      </c>
      <c r="B8" s="2" t="s">
        <v>24</v>
      </c>
      <c r="C8" s="2" t="s">
        <v>25</v>
      </c>
      <c r="D8" s="2" t="s">
        <v>17</v>
      </c>
      <c r="E8" s="5">
        <v>-27283</v>
      </c>
      <c r="F8" s="3" t="s">
        <v>26</v>
      </c>
      <c r="G8" s="3" t="s">
        <v>19</v>
      </c>
      <c r="H8" s="2" t="s">
        <v>27</v>
      </c>
      <c r="I8" s="2" t="s">
        <v>28</v>
      </c>
      <c r="J8" s="3" t="str">
        <f>HYPERLINK("https://www.boe.es/gazeta/dias/1825/04/19/pdfs/GMD-1825-47.pdf#page=4","Abrir facsímil")</f>
        <v>Abrir facsímil</v>
      </c>
      <c r="K8" s="3" t="s">
        <v>29</v>
      </c>
    </row>
    <row r="9" spans="1:11" ht="42" customHeight="1">
      <c r="A9" s="2" t="s">
        <v>30</v>
      </c>
      <c r="B9" s="2" t="s">
        <v>31</v>
      </c>
      <c r="C9" s="2" t="s">
        <v>32</v>
      </c>
      <c r="D9" s="2" t="s">
        <v>33</v>
      </c>
      <c r="E9" s="5">
        <v>-27045</v>
      </c>
      <c r="F9" s="3" t="s">
        <v>34</v>
      </c>
      <c r="G9" s="3" t="s">
        <v>19</v>
      </c>
      <c r="H9" s="2" t="s">
        <v>27</v>
      </c>
      <c r="I9" s="2" t="s">
        <v>35</v>
      </c>
      <c r="J9" s="3" t="str">
        <f>HYPERLINK("https://www.boe.es/gazeta/dias/1825/12/13/pdfs/GMD-1825-150.pdf#page=4","Abrir facsímil")</f>
        <v>Abrir facsímil</v>
      </c>
      <c r="K9" s="3" t="s">
        <v>29</v>
      </c>
    </row>
    <row r="10" spans="1:11" ht="42" customHeight="1">
      <c r="A10" s="2" t="s">
        <v>36</v>
      </c>
      <c r="B10" s="2" t="s">
        <v>37</v>
      </c>
      <c r="C10" s="2" t="s">
        <v>32</v>
      </c>
      <c r="D10" s="2" t="s">
        <v>33</v>
      </c>
      <c r="E10" s="5">
        <v>-27321</v>
      </c>
      <c r="F10" s="3" t="s">
        <v>38</v>
      </c>
      <c r="G10" s="3" t="s">
        <v>39</v>
      </c>
      <c r="H10" s="2" t="s">
        <v>27</v>
      </c>
      <c r="I10" s="2" t="s">
        <v>40</v>
      </c>
      <c r="J10" s="3" t="str">
        <f>HYPERLINK("https://www.boe.es/gazeta/dias/1825/03/12/pdfs/GMD-1825-31.pdf#page=3","Abrir facsímil")</f>
        <v>Abrir facsímil</v>
      </c>
      <c r="K10" s="3" t="s">
        <v>29</v>
      </c>
    </row>
    <row r="11" spans="1:11" ht="42" customHeight="1">
      <c r="A11" s="2" t="s">
        <v>41</v>
      </c>
      <c r="B11" s="2" t="s">
        <v>41</v>
      </c>
      <c r="C11" s="2" t="s">
        <v>32</v>
      </c>
      <c r="D11" s="2" t="s">
        <v>33</v>
      </c>
      <c r="E11" s="5">
        <v>-27265</v>
      </c>
      <c r="F11" s="3" t="s">
        <v>42</v>
      </c>
      <c r="G11" s="3" t="s">
        <v>39</v>
      </c>
      <c r="H11" s="2" t="s">
        <v>20</v>
      </c>
      <c r="I11" s="2" t="s">
        <v>43</v>
      </c>
      <c r="J11" s="3" t="str">
        <f>HYPERLINK("https://www.boe.es/gazeta/dias/1825/05/07/pdfs/GMD-1825-55.pdf#page=3","Abrir facsímil")</f>
        <v>Abrir facsímil</v>
      </c>
      <c r="K11" s="3" t="s">
        <v>22</v>
      </c>
    </row>
    <row r="12" spans="1:11" ht="42" customHeight="1">
      <c r="A12" s="2" t="s">
        <v>44</v>
      </c>
      <c r="B12" s="2" t="s">
        <v>45</v>
      </c>
      <c r="C12" s="2" t="s">
        <v>46</v>
      </c>
      <c r="D12" s="2" t="s">
        <v>17</v>
      </c>
      <c r="E12" s="5">
        <v>-27311</v>
      </c>
      <c r="F12" s="3" t="s">
        <v>47</v>
      </c>
      <c r="G12" s="3" t="s">
        <v>39</v>
      </c>
      <c r="H12" s="2" t="s">
        <v>20</v>
      </c>
      <c r="I12" s="2" t="s">
        <v>48</v>
      </c>
      <c r="J12" s="3" t="str">
        <f>HYPERLINK("https://www.boe.es/gazeta/dias/1825/03/22/pdfs/GMD-1825-35.pdf#page=3","Abrir facsímil")</f>
        <v>Abrir facsímil</v>
      </c>
      <c r="K12" s="3" t="s">
        <v>22</v>
      </c>
    </row>
    <row r="13" spans="1:11" ht="42" customHeight="1">
      <c r="A13" s="2" t="s">
        <v>49</v>
      </c>
      <c r="B13" s="2" t="s">
        <v>50</v>
      </c>
      <c r="C13" s="2" t="s">
        <v>32</v>
      </c>
      <c r="D13" s="2" t="s">
        <v>33</v>
      </c>
      <c r="E13" s="5">
        <v>-27372</v>
      </c>
      <c r="F13" s="3" t="s">
        <v>51</v>
      </c>
      <c r="G13" s="3" t="s">
        <v>39</v>
      </c>
      <c r="H13" s="2" t="s">
        <v>20</v>
      </c>
      <c r="I13" s="2" t="s">
        <v>52</v>
      </c>
      <c r="J13" s="3" t="str">
        <f>HYPERLINK("https://www.boe.es/gazeta/dias/1825/01/20/pdfs/GMD-1825-9.pdf#page=3","Abrir facsímil")</f>
        <v>Abrir facsímil</v>
      </c>
      <c r="K13" s="3" t="s">
        <v>22</v>
      </c>
    </row>
    <row r="14" spans="1:11" ht="42" customHeight="1">
      <c r="A14" s="2" t="s">
        <v>53</v>
      </c>
      <c r="B14" s="2" t="s">
        <v>54</v>
      </c>
      <c r="C14" s="2" t="s">
        <v>32</v>
      </c>
      <c r="D14" s="2" t="s">
        <v>33</v>
      </c>
      <c r="E14" s="5">
        <v>-27122</v>
      </c>
      <c r="F14" s="3" t="s">
        <v>55</v>
      </c>
      <c r="G14" s="3" t="s">
        <v>19</v>
      </c>
      <c r="H14" s="2" t="s">
        <v>20</v>
      </c>
      <c r="I14" s="2" t="s">
        <v>56</v>
      </c>
      <c r="J14" s="3" t="str">
        <f>HYPERLINK("https://www.boe.es/gazeta/dias/1825/09/27/pdfs/GMD-1825-117.pdf#page=4","Abrir facsímil")</f>
        <v>Abrir facsímil</v>
      </c>
      <c r="K14" s="3" t="s">
        <v>22</v>
      </c>
    </row>
    <row r="15" spans="1:11" ht="42" customHeight="1">
      <c r="A15" s="2" t="s">
        <v>57</v>
      </c>
      <c r="B15" s="2" t="s">
        <v>58</v>
      </c>
      <c r="C15" s="2" t="s">
        <v>59</v>
      </c>
      <c r="D15" s="2" t="s">
        <v>17</v>
      </c>
      <c r="E15" s="5">
        <v>-27314</v>
      </c>
      <c r="F15" s="3" t="s">
        <v>60</v>
      </c>
      <c r="G15" s="3" t="s">
        <v>19</v>
      </c>
      <c r="H15" s="2" t="s">
        <v>20</v>
      </c>
      <c r="I15" s="2" t="s">
        <v>61</v>
      </c>
      <c r="J15" s="3" t="str">
        <f>HYPERLINK("https://www.boe.es/gazeta/dias/1825/03/19/pdfs/GMD-1825-34.pdf#page=4","Abrir facsímil")</f>
        <v>Abrir facsímil</v>
      </c>
      <c r="K15" s="3" t="s">
        <v>22</v>
      </c>
    </row>
    <row r="16" spans="1:11" ht="42" customHeight="1">
      <c r="A16" s="2" t="s">
        <v>62</v>
      </c>
      <c r="B16" s="2" t="s">
        <v>62</v>
      </c>
      <c r="C16" s="2" t="s">
        <v>32</v>
      </c>
      <c r="D16" s="2" t="s">
        <v>33</v>
      </c>
      <c r="E16" s="5">
        <v>-27358</v>
      </c>
      <c r="F16" s="3" t="s">
        <v>63</v>
      </c>
      <c r="G16" s="3" t="s">
        <v>64</v>
      </c>
      <c r="H16" s="2" t="s">
        <v>20</v>
      </c>
      <c r="I16" s="2" t="s">
        <v>65</v>
      </c>
      <c r="J16" s="3" t="str">
        <f>HYPERLINK("https://www.boe.es/gazeta/dias/1825/02/03/pdfs/GMD-1825-15.pdf#page=2","Abrir facsímil")</f>
        <v>Abrir facsímil</v>
      </c>
      <c r="K16" s="3" t="s">
        <v>22</v>
      </c>
    </row>
    <row r="17" spans="1:11" ht="42" customHeight="1">
      <c r="A17" s="2" t="s">
        <v>66</v>
      </c>
      <c r="B17" s="2" t="s">
        <v>67</v>
      </c>
      <c r="C17" s="2" t="s">
        <v>32</v>
      </c>
      <c r="D17" s="2" t="s">
        <v>33</v>
      </c>
      <c r="E17" s="5">
        <v>-27372</v>
      </c>
      <c r="F17" s="3" t="s">
        <v>51</v>
      </c>
      <c r="G17" s="3" t="s">
        <v>39</v>
      </c>
      <c r="H17" s="2" t="s">
        <v>20</v>
      </c>
      <c r="I17" s="2" t="s">
        <v>68</v>
      </c>
      <c r="J17" s="3" t="str">
        <f>HYPERLINK("https://www.boe.es/gazeta/dias/1825/01/20/pdfs/GMD-1825-9.pdf#page=3","Abrir facsímil")</f>
        <v>Abrir facsímil</v>
      </c>
      <c r="K17" s="3" t="s">
        <v>22</v>
      </c>
    </row>
    <row r="18" spans="1:11" ht="42" customHeight="1">
      <c r="A18" s="2" t="s">
        <v>69</v>
      </c>
      <c r="B18" s="2" t="s">
        <v>70</v>
      </c>
      <c r="C18" s="2" t="s">
        <v>71</v>
      </c>
      <c r="D18" s="2" t="s">
        <v>72</v>
      </c>
      <c r="E18" s="5">
        <v>-27069</v>
      </c>
      <c r="F18" s="3" t="s">
        <v>73</v>
      </c>
      <c r="G18" s="3" t="s">
        <v>74</v>
      </c>
      <c r="H18" s="2" t="s">
        <v>20</v>
      </c>
      <c r="I18" s="2" t="s">
        <v>75</v>
      </c>
      <c r="J18" s="3" t="str">
        <f>HYPERLINK("https://www.boe.es/gazeta/dias/1825/11/19/pdfs/GMD-1825-140.pdf#page=3","Abrir facsímil")</f>
        <v>Abrir facsímil</v>
      </c>
      <c r="K18" s="3" t="s">
        <v>22</v>
      </c>
    </row>
    <row r="19" spans="1:11" ht="42" customHeight="1">
      <c r="A19" s="2" t="s">
        <v>76</v>
      </c>
      <c r="B19" s="2" t="s">
        <v>77</v>
      </c>
      <c r="C19" s="2" t="s">
        <v>78</v>
      </c>
      <c r="D19" s="2" t="s">
        <v>72</v>
      </c>
      <c r="E19" s="5">
        <v>-27246</v>
      </c>
      <c r="F19" s="3" t="s">
        <v>79</v>
      </c>
      <c r="G19" s="3" t="s">
        <v>19</v>
      </c>
      <c r="H19" s="2" t="s">
        <v>27</v>
      </c>
      <c r="I19" s="2" t="s">
        <v>80</v>
      </c>
      <c r="J19" s="3" t="str">
        <f>HYPERLINK("https://www.boe.es/gazeta/dias/1825/05/26/pdfs/GMD-1825-63.pdf#page=4","Abrir facsímil")</f>
        <v>Abrir facsímil</v>
      </c>
      <c r="K19" s="3" t="s">
        <v>29</v>
      </c>
    </row>
    <row r="20" spans="1:11" ht="42" customHeight="1">
      <c r="A20" s="2" t="s">
        <v>81</v>
      </c>
      <c r="B20" s="2" t="s">
        <v>82</v>
      </c>
      <c r="C20" s="2" t="s">
        <v>16</v>
      </c>
      <c r="D20" s="2" t="s">
        <v>17</v>
      </c>
      <c r="E20" s="5">
        <v>-27101</v>
      </c>
      <c r="F20" s="3" t="s">
        <v>83</v>
      </c>
      <c r="G20" s="3" t="s">
        <v>39</v>
      </c>
      <c r="H20" s="2" t="s">
        <v>20</v>
      </c>
      <c r="I20" s="2" t="s">
        <v>84</v>
      </c>
      <c r="J20" s="3" t="str">
        <f>HYPERLINK("https://www.boe.es/gazeta/dias/1825/10/18/pdfs/GMD-1825-126.pdf#page=3","Abrir facsímil")</f>
        <v>Abrir facsímil</v>
      </c>
      <c r="K20" s="3" t="s">
        <v>22</v>
      </c>
    </row>
    <row r="21" spans="1:11" ht="42" customHeight="1">
      <c r="A21" s="2" t="s">
        <v>85</v>
      </c>
      <c r="B21" s="2" t="s">
        <v>86</v>
      </c>
      <c r="C21" s="2" t="s">
        <v>32</v>
      </c>
      <c r="D21" s="2" t="s">
        <v>33</v>
      </c>
      <c r="E21" s="5">
        <v>-27374</v>
      </c>
      <c r="F21" s="3" t="s">
        <v>87</v>
      </c>
      <c r="G21" s="3" t="s">
        <v>39</v>
      </c>
      <c r="H21" s="2" t="s">
        <v>20</v>
      </c>
      <c r="I21" s="2" t="s">
        <v>88</v>
      </c>
      <c r="J21" s="3" t="str">
        <f>HYPERLINK("https://www.boe.es/gazeta/dias/1825/01/18/pdfs/GMD-1825-8.pdf#page=3","Abrir facsímil")</f>
        <v>Abrir facsímil</v>
      </c>
      <c r="K21" s="3" t="s">
        <v>22</v>
      </c>
    </row>
    <row r="22" spans="1:11" ht="42" customHeight="1">
      <c r="A22" s="2" t="s">
        <v>89</v>
      </c>
      <c r="B22" s="2" t="s">
        <v>90</v>
      </c>
      <c r="C22" s="2" t="s">
        <v>32</v>
      </c>
      <c r="D22" s="2" t="s">
        <v>33</v>
      </c>
      <c r="E22" s="5">
        <v>-27069</v>
      </c>
      <c r="F22" s="3" t="s">
        <v>73</v>
      </c>
      <c r="G22" s="3" t="s">
        <v>74</v>
      </c>
      <c r="H22" s="2" t="s">
        <v>20</v>
      </c>
      <c r="I22" s="2" t="s">
        <v>91</v>
      </c>
      <c r="J22" s="3" t="str">
        <f>HYPERLINK("https://www.boe.es/gazeta/dias/1825/11/19/pdfs/GMD-1825-140.pdf#page=3","Abrir facsímil")</f>
        <v>Abrir facsímil</v>
      </c>
      <c r="K22" s="3" t="s">
        <v>22</v>
      </c>
    </row>
    <row r="23" spans="1:11" ht="42" customHeight="1">
      <c r="A23" s="2" t="s">
        <v>92</v>
      </c>
      <c r="B23" s="2" t="s">
        <v>93</v>
      </c>
      <c r="C23" s="2" t="s">
        <v>59</v>
      </c>
      <c r="D23" s="2" t="s">
        <v>17</v>
      </c>
      <c r="E23" s="5">
        <v>-27232</v>
      </c>
      <c r="F23" s="3" t="s">
        <v>94</v>
      </c>
      <c r="G23" s="3" t="s">
        <v>95</v>
      </c>
      <c r="H23" s="2" t="s">
        <v>20</v>
      </c>
      <c r="I23" s="2" t="s">
        <v>96</v>
      </c>
      <c r="J23" s="3" t="str">
        <f>HYPERLINK("https://www.boe.es/gazeta/dias/1825/06/09/pdfs/GMD-1825-69.pdf#page=1","Abrir facsímil")</f>
        <v>Abrir facsímil</v>
      </c>
      <c r="K23" s="3" t="s">
        <v>22</v>
      </c>
    </row>
    <row r="24" spans="1:11" ht="42" customHeight="1">
      <c r="A24" s="2" t="s">
        <v>97</v>
      </c>
      <c r="B24" s="2" t="s">
        <v>98</v>
      </c>
      <c r="C24" s="2" t="s">
        <v>32</v>
      </c>
      <c r="D24" s="2" t="s">
        <v>33</v>
      </c>
      <c r="E24" s="5">
        <v>-27386</v>
      </c>
      <c r="F24" s="3" t="s">
        <v>99</v>
      </c>
      <c r="G24" s="3" t="s">
        <v>39</v>
      </c>
      <c r="H24" s="2" t="s">
        <v>20</v>
      </c>
      <c r="I24" s="2" t="s">
        <v>100</v>
      </c>
      <c r="J24" s="3" t="str">
        <f>HYPERLINK("https://www.boe.es/gazeta/dias/1825/01/06/pdfs/GMD-1825-3.pdf#page=3","Abrir facsímil")</f>
        <v>Abrir facsímil</v>
      </c>
      <c r="K24" s="3" t="s">
        <v>22</v>
      </c>
    </row>
    <row r="25" spans="1:11" ht="42" customHeight="1">
      <c r="A25" s="2" t="s">
        <v>101</v>
      </c>
      <c r="B25" s="2" t="s">
        <v>102</v>
      </c>
      <c r="C25" s="2" t="s">
        <v>59</v>
      </c>
      <c r="D25" s="2" t="s">
        <v>17</v>
      </c>
      <c r="E25" s="5">
        <v>-27190</v>
      </c>
      <c r="F25" s="3" t="s">
        <v>103</v>
      </c>
      <c r="G25" s="3" t="s">
        <v>19</v>
      </c>
      <c r="H25" s="2" t="s">
        <v>20</v>
      </c>
      <c r="I25" s="2" t="s">
        <v>104</v>
      </c>
      <c r="J25" s="3" t="str">
        <f>HYPERLINK("https://www.boe.es/gazeta/dias/1825/07/21/pdfs/GMD-1825-87.pdf#page=4","Abrir facsímil")</f>
        <v>Abrir facsímil</v>
      </c>
      <c r="K25" s="3" t="s">
        <v>22</v>
      </c>
    </row>
    <row r="26" spans="1:11" ht="42" customHeight="1">
      <c r="A26" s="2" t="s">
        <v>105</v>
      </c>
      <c r="B26" s="2" t="s">
        <v>106</v>
      </c>
      <c r="C26" s="2" t="s">
        <v>25</v>
      </c>
      <c r="D26" s="2" t="s">
        <v>17</v>
      </c>
      <c r="E26" s="5">
        <v>-27258</v>
      </c>
      <c r="F26" s="3" t="s">
        <v>107</v>
      </c>
      <c r="G26" s="3" t="s">
        <v>108</v>
      </c>
      <c r="H26" s="2" t="s">
        <v>20</v>
      </c>
      <c r="I26" s="2" t="s">
        <v>109</v>
      </c>
      <c r="J26" s="3" t="str">
        <f>HYPERLINK("https://www.boe.es/gazeta/dias/1825/05/14/pdfs/GMD-1825-58.pdf#page=4","Abrir facsímil")</f>
        <v>Abrir facsímil</v>
      </c>
      <c r="K26" s="3" t="s">
        <v>22</v>
      </c>
    </row>
    <row r="27" spans="1:11" ht="42" customHeight="1">
      <c r="A27" s="2" t="s">
        <v>110</v>
      </c>
      <c r="B27" s="2" t="s">
        <v>111</v>
      </c>
      <c r="C27" s="2" t="s">
        <v>32</v>
      </c>
      <c r="D27" s="2" t="s">
        <v>33</v>
      </c>
      <c r="E27" s="5">
        <v>-27342</v>
      </c>
      <c r="F27" s="3" t="s">
        <v>112</v>
      </c>
      <c r="G27" s="3" t="s">
        <v>39</v>
      </c>
      <c r="H27" s="2" t="s">
        <v>20</v>
      </c>
      <c r="I27" s="2" t="s">
        <v>113</v>
      </c>
      <c r="J27" s="3" t="str">
        <f>HYPERLINK("https://www.boe.es/gazeta/dias/1825/02/19/pdfs/GMD-1825-22.pdf#page=3","Abrir facsímil")</f>
        <v>Abrir facsímil</v>
      </c>
      <c r="K27" s="3" t="s">
        <v>22</v>
      </c>
    </row>
    <row r="28" spans="1:11" ht="42" customHeight="1">
      <c r="A28" s="2" t="s">
        <v>114</v>
      </c>
      <c r="B28" s="2" t="s">
        <v>115</v>
      </c>
      <c r="C28" s="2" t="s">
        <v>25</v>
      </c>
      <c r="D28" s="2" t="s">
        <v>17</v>
      </c>
      <c r="E28" s="5">
        <v>-27379</v>
      </c>
      <c r="F28" s="3" t="s">
        <v>116</v>
      </c>
      <c r="G28" s="3" t="s">
        <v>39</v>
      </c>
      <c r="H28" s="2" t="s">
        <v>20</v>
      </c>
      <c r="I28" s="2" t="s">
        <v>117</v>
      </c>
      <c r="J28" s="3" t="str">
        <f>HYPERLINK("https://www.boe.es/gazeta/dias/1825/01/13/pdfs/GMD-1825-6.pdf#page=3","Abrir facsímil")</f>
        <v>Abrir facsímil</v>
      </c>
      <c r="K28" s="3" t="s">
        <v>22</v>
      </c>
    </row>
    <row r="29" spans="1:11" ht="42" customHeight="1">
      <c r="A29" s="2" t="s">
        <v>114</v>
      </c>
      <c r="B29" s="2" t="s">
        <v>115</v>
      </c>
      <c r="C29" s="2" t="s">
        <v>46</v>
      </c>
      <c r="D29" s="2" t="s">
        <v>17</v>
      </c>
      <c r="E29" s="5">
        <v>-27178</v>
      </c>
      <c r="F29" s="3" t="s">
        <v>118</v>
      </c>
      <c r="G29" s="3" t="s">
        <v>119</v>
      </c>
      <c r="H29" s="2" t="s">
        <v>20</v>
      </c>
      <c r="I29" s="2" t="s">
        <v>120</v>
      </c>
      <c r="J29" s="3" t="str">
        <f>HYPERLINK("https://www.boe.es/gazeta/dias/1825/08/02/pdfs/GMD-1825-92.pdf#page=4","Abrir facsímil")</f>
        <v>Abrir facsímil</v>
      </c>
      <c r="K29" s="3" t="s">
        <v>22</v>
      </c>
    </row>
    <row r="30" spans="1:11" ht="42" customHeight="1">
      <c r="A30" s="2" t="s">
        <v>121</v>
      </c>
      <c r="B30" s="2" t="s">
        <v>122</v>
      </c>
      <c r="C30" s="2" t="s">
        <v>123</v>
      </c>
      <c r="D30" s="2" t="s">
        <v>17</v>
      </c>
      <c r="E30" s="5">
        <v>-27276</v>
      </c>
      <c r="F30" s="3" t="s">
        <v>124</v>
      </c>
      <c r="G30" s="3" t="s">
        <v>95</v>
      </c>
      <c r="H30" s="2" t="s">
        <v>20</v>
      </c>
      <c r="I30" s="2" t="s">
        <v>125</v>
      </c>
      <c r="J30" s="3" t="str">
        <f>HYPERLINK("https://www.boe.es/gazeta/dias/1825/04/26/pdfs/GMD-1825-50.pdf#page=1","Abrir facsímil")</f>
        <v>Abrir facsímil</v>
      </c>
      <c r="K30" s="3" t="s">
        <v>22</v>
      </c>
    </row>
    <row r="31" spans="1:11" ht="42" customHeight="1">
      <c r="A31" s="2" t="s">
        <v>126</v>
      </c>
      <c r="B31" s="2" t="s">
        <v>127</v>
      </c>
      <c r="C31" s="2" t="s">
        <v>46</v>
      </c>
      <c r="D31" s="2" t="s">
        <v>17</v>
      </c>
      <c r="E31" s="5">
        <v>-27304</v>
      </c>
      <c r="F31" s="3" t="s">
        <v>128</v>
      </c>
      <c r="G31" s="3" t="s">
        <v>19</v>
      </c>
      <c r="H31" s="2" t="s">
        <v>20</v>
      </c>
      <c r="I31" s="2" t="s">
        <v>129</v>
      </c>
      <c r="J31" s="3" t="str">
        <f>HYPERLINK("https://www.boe.es/gazeta/dias/1825/03/29/pdfs/GMD-1825-38.pdf#page=4","Abrir facsímil")</f>
        <v>Abrir facsímil</v>
      </c>
      <c r="K31" s="3" t="s">
        <v>22</v>
      </c>
    </row>
    <row r="32" spans="1:11" ht="42" customHeight="1">
      <c r="A32" s="2" t="s">
        <v>130</v>
      </c>
      <c r="B32" s="2" t="s">
        <v>131</v>
      </c>
      <c r="C32" s="2" t="s">
        <v>32</v>
      </c>
      <c r="D32" s="2" t="s">
        <v>33</v>
      </c>
      <c r="E32" s="5">
        <v>-27351</v>
      </c>
      <c r="F32" s="3" t="s">
        <v>132</v>
      </c>
      <c r="G32" s="3" t="s">
        <v>19</v>
      </c>
      <c r="H32" s="2" t="s">
        <v>20</v>
      </c>
      <c r="I32" s="2" t="s">
        <v>133</v>
      </c>
      <c r="J32" s="3" t="str">
        <f>HYPERLINK("https://www.boe.es/gazeta/dias/1825/02/10/pdfs/GMD-1825-18.pdf#page=4","Abrir facsímil")</f>
        <v>Abrir facsímil</v>
      </c>
      <c r="K32" s="3" t="s">
        <v>22</v>
      </c>
    </row>
    <row r="33" spans="1:11" ht="42" customHeight="1">
      <c r="A33" s="2" t="s">
        <v>134</v>
      </c>
      <c r="B33" s="2" t="s">
        <v>135</v>
      </c>
      <c r="C33" s="2" t="s">
        <v>32</v>
      </c>
      <c r="D33" s="2" t="s">
        <v>33</v>
      </c>
      <c r="E33" s="5">
        <v>-27342</v>
      </c>
      <c r="F33" s="3" t="s">
        <v>112</v>
      </c>
      <c r="G33" s="3" t="s">
        <v>39</v>
      </c>
      <c r="H33" s="2" t="s">
        <v>20</v>
      </c>
      <c r="I33" s="2" t="s">
        <v>136</v>
      </c>
      <c r="J33" s="3" t="str">
        <f>HYPERLINK("https://www.boe.es/gazeta/dias/1825/02/19/pdfs/GMD-1825-22.pdf#page=3","Abrir facsímil")</f>
        <v>Abrir facsímil</v>
      </c>
      <c r="K33" s="3" t="s">
        <v>22</v>
      </c>
    </row>
    <row r="34" spans="1:11" ht="42" customHeight="1">
      <c r="A34" s="2" t="s">
        <v>137</v>
      </c>
      <c r="B34" s="2" t="s">
        <v>138</v>
      </c>
      <c r="C34" s="2" t="s">
        <v>123</v>
      </c>
      <c r="D34" s="2" t="s">
        <v>17</v>
      </c>
      <c r="E34" s="5">
        <v>-27307</v>
      </c>
      <c r="F34" s="3" t="s">
        <v>139</v>
      </c>
      <c r="G34" s="3" t="s">
        <v>19</v>
      </c>
      <c r="H34" s="2" t="s">
        <v>20</v>
      </c>
      <c r="I34" s="2" t="s">
        <v>140</v>
      </c>
      <c r="J34" s="3" t="str">
        <f>HYPERLINK("https://www.boe.es/gazeta/dias/1825/03/26/pdfs/GMD-1825-37.pdf#page=4","Abrir facsímil")</f>
        <v>Abrir facsímil</v>
      </c>
      <c r="K34" s="3" t="s">
        <v>22</v>
      </c>
    </row>
    <row r="35" spans="1:11" ht="42" customHeight="1">
      <c r="A35" s="2" t="s">
        <v>141</v>
      </c>
      <c r="B35" s="2" t="s">
        <v>142</v>
      </c>
      <c r="C35" s="2" t="s">
        <v>32</v>
      </c>
      <c r="D35" s="2" t="s">
        <v>33</v>
      </c>
      <c r="E35" s="5">
        <v>-27384</v>
      </c>
      <c r="F35" s="3" t="s">
        <v>143</v>
      </c>
      <c r="G35" s="3" t="s">
        <v>64</v>
      </c>
      <c r="H35" s="2" t="s">
        <v>20</v>
      </c>
      <c r="I35" s="2" t="s">
        <v>144</v>
      </c>
      <c r="J35" s="3" t="str">
        <f>HYPERLINK("https://www.boe.es/gazeta/dias/1825/01/08/pdfs/GMD-1825-4.pdf#page=2","Abrir facsímil")</f>
        <v>Abrir facsímil</v>
      </c>
      <c r="K35" s="3" t="s">
        <v>22</v>
      </c>
    </row>
    <row r="36" spans="1:11" ht="42" customHeight="1">
      <c r="A36" s="2" t="s">
        <v>145</v>
      </c>
      <c r="B36" s="2" t="s">
        <v>145</v>
      </c>
      <c r="C36" s="2" t="s">
        <v>32</v>
      </c>
      <c r="D36" s="2" t="s">
        <v>33</v>
      </c>
      <c r="E36" s="5">
        <v>-27344</v>
      </c>
      <c r="F36" s="3" t="s">
        <v>146</v>
      </c>
      <c r="G36" s="3" t="s">
        <v>39</v>
      </c>
      <c r="H36" s="2" t="s">
        <v>20</v>
      </c>
      <c r="I36" s="2" t="s">
        <v>147</v>
      </c>
      <c r="J36" s="3" t="str">
        <f>HYPERLINK("https://www.boe.es/gazeta/dias/1825/02/17/pdfs/GMD-1825-21.pdf#page=3","Abrir facsímil")</f>
        <v>Abrir facsímil</v>
      </c>
      <c r="K36" s="3" t="s">
        <v>22</v>
      </c>
    </row>
    <row r="37" spans="1:11" ht="42" customHeight="1">
      <c r="A37" s="2" t="s">
        <v>148</v>
      </c>
      <c r="B37" s="2" t="s">
        <v>148</v>
      </c>
      <c r="C37" s="2" t="s">
        <v>16</v>
      </c>
      <c r="D37" s="2" t="s">
        <v>17</v>
      </c>
      <c r="E37" s="5">
        <v>-27314</v>
      </c>
      <c r="F37" s="3" t="s">
        <v>60</v>
      </c>
      <c r="G37" s="3" t="s">
        <v>19</v>
      </c>
      <c r="H37" s="2" t="s">
        <v>20</v>
      </c>
      <c r="I37" s="2" t="s">
        <v>149</v>
      </c>
      <c r="J37" s="3" t="str">
        <f>HYPERLINK("https://www.boe.es/gazeta/dias/1825/03/19/pdfs/GMD-1825-34.pdf#page=4","Abrir facsímil")</f>
        <v>Abrir facsímil</v>
      </c>
      <c r="K37" s="3" t="s">
        <v>22</v>
      </c>
    </row>
    <row r="38" spans="1:11" ht="42" customHeight="1">
      <c r="A38" s="2" t="s">
        <v>150</v>
      </c>
      <c r="B38" s="2" t="s">
        <v>151</v>
      </c>
      <c r="C38" s="2" t="s">
        <v>16</v>
      </c>
      <c r="D38" s="2" t="s">
        <v>17</v>
      </c>
      <c r="E38" s="5">
        <v>-27363</v>
      </c>
      <c r="F38" s="3" t="s">
        <v>152</v>
      </c>
      <c r="G38" s="3" t="s">
        <v>39</v>
      </c>
      <c r="H38" s="2" t="s">
        <v>20</v>
      </c>
      <c r="I38" s="2" t="s">
        <v>153</v>
      </c>
      <c r="J38" s="3" t="str">
        <f>HYPERLINK("https://www.boe.es/gazeta/dias/1825/01/29/pdfs/GMD-1825-13.pdf#page=3","Abrir facsímil")</f>
        <v>Abrir facsímil</v>
      </c>
      <c r="K38" s="3" t="s">
        <v>22</v>
      </c>
    </row>
    <row r="39" spans="1:11" ht="42" customHeight="1">
      <c r="A39" s="2" t="s">
        <v>154</v>
      </c>
      <c r="B39" s="2" t="s">
        <v>155</v>
      </c>
      <c r="C39" s="2" t="s">
        <v>32</v>
      </c>
      <c r="D39" s="2" t="s">
        <v>33</v>
      </c>
      <c r="E39" s="5">
        <v>-27295</v>
      </c>
      <c r="F39" s="3" t="s">
        <v>156</v>
      </c>
      <c r="G39" s="3" t="s">
        <v>39</v>
      </c>
      <c r="H39" s="2" t="s">
        <v>20</v>
      </c>
      <c r="I39" s="2" t="s">
        <v>157</v>
      </c>
      <c r="J39" s="3" t="str">
        <f>HYPERLINK("https://www.boe.es/gazeta/dias/1825/04/07/pdfs/GMD-1825-42.pdf#page=3","Abrir facsímil")</f>
        <v>Abrir facsímil</v>
      </c>
      <c r="K39" s="3" t="s">
        <v>22</v>
      </c>
    </row>
    <row r="40" spans="1:11" ht="42" customHeight="1">
      <c r="A40" s="2" t="s">
        <v>158</v>
      </c>
      <c r="B40" s="2" t="s">
        <v>159</v>
      </c>
      <c r="C40" s="2" t="s">
        <v>32</v>
      </c>
      <c r="D40" s="2" t="s">
        <v>33</v>
      </c>
      <c r="E40" s="5">
        <v>-27267</v>
      </c>
      <c r="F40" s="3" t="s">
        <v>160</v>
      </c>
      <c r="G40" s="3" t="s">
        <v>39</v>
      </c>
      <c r="H40" s="2" t="s">
        <v>20</v>
      </c>
      <c r="I40" s="2" t="s">
        <v>161</v>
      </c>
      <c r="J40" s="3" t="str">
        <f>HYPERLINK("https://www.boe.es/gazeta/dias/1825/05/05/pdfs/GMD-1825-54.pdf#page=3","Abrir facsímil")</f>
        <v>Abrir facsímil</v>
      </c>
      <c r="K40" s="3" t="s">
        <v>22</v>
      </c>
    </row>
    <row r="41" spans="1:11" ht="42" customHeight="1">
      <c r="A41" s="2" t="s">
        <v>162</v>
      </c>
      <c r="B41" s="2" t="s">
        <v>162</v>
      </c>
      <c r="C41" s="2" t="s">
        <v>46</v>
      </c>
      <c r="D41" s="2" t="s">
        <v>17</v>
      </c>
      <c r="E41" s="5">
        <v>-27052</v>
      </c>
      <c r="F41" s="3" t="s">
        <v>163</v>
      </c>
      <c r="G41" s="3" t="s">
        <v>39</v>
      </c>
      <c r="H41" s="2" t="s">
        <v>20</v>
      </c>
      <c r="I41" s="2" t="s">
        <v>164</v>
      </c>
      <c r="J41" s="3" t="str">
        <f>HYPERLINK("https://www.boe.es/gazeta/dias/1825/12/06/pdfs/GMD-1825-147.pdf#page=3","Abrir facsímil")</f>
        <v>Abrir facsímil</v>
      </c>
      <c r="K41" s="3" t="s">
        <v>22</v>
      </c>
    </row>
    <row r="42" spans="1:11" ht="42" customHeight="1">
      <c r="A42" s="2" t="s">
        <v>165</v>
      </c>
      <c r="B42" s="2" t="s">
        <v>166</v>
      </c>
      <c r="C42" s="2" t="s">
        <v>32</v>
      </c>
      <c r="D42" s="2" t="s">
        <v>33</v>
      </c>
      <c r="E42" s="5">
        <v>-27374</v>
      </c>
      <c r="F42" s="3" t="s">
        <v>87</v>
      </c>
      <c r="G42" s="3" t="s">
        <v>39</v>
      </c>
      <c r="H42" s="2" t="s">
        <v>20</v>
      </c>
      <c r="I42" s="2" t="s">
        <v>167</v>
      </c>
      <c r="J42" s="3" t="str">
        <f>HYPERLINK("https://www.boe.es/gazeta/dias/1825/01/18/pdfs/GMD-1825-8.pdf#page=3","Abrir facsímil")</f>
        <v>Abrir facsímil</v>
      </c>
      <c r="K42" s="3" t="s">
        <v>22</v>
      </c>
    </row>
    <row r="43" spans="1:11" ht="42" customHeight="1">
      <c r="A43" s="2" t="s">
        <v>168</v>
      </c>
      <c r="B43" s="2" t="s">
        <v>169</v>
      </c>
      <c r="C43" s="2" t="s">
        <v>25</v>
      </c>
      <c r="D43" s="2" t="s">
        <v>17</v>
      </c>
      <c r="E43" s="5">
        <v>-27122</v>
      </c>
      <c r="F43" s="3" t="s">
        <v>55</v>
      </c>
      <c r="G43" s="3" t="s">
        <v>19</v>
      </c>
      <c r="H43" s="2" t="s">
        <v>20</v>
      </c>
      <c r="I43" s="2" t="s">
        <v>170</v>
      </c>
      <c r="J43" s="3" t="str">
        <f>HYPERLINK("https://www.boe.es/gazeta/dias/1825/09/27/pdfs/GMD-1825-117.pdf#page=4","Abrir facsímil")</f>
        <v>Abrir facsímil</v>
      </c>
      <c r="K43" s="3" t="s">
        <v>22</v>
      </c>
    </row>
    <row r="44" spans="1:11" ht="42" customHeight="1">
      <c r="A44" s="2" t="s">
        <v>171</v>
      </c>
      <c r="B44" s="2" t="s">
        <v>172</v>
      </c>
      <c r="C44" s="2" t="s">
        <v>25</v>
      </c>
      <c r="D44" s="2" t="s">
        <v>17</v>
      </c>
      <c r="E44" s="5">
        <v>-27129</v>
      </c>
      <c r="F44" s="3" t="s">
        <v>173</v>
      </c>
      <c r="G44" s="3" t="s">
        <v>39</v>
      </c>
      <c r="H44" s="2" t="s">
        <v>20</v>
      </c>
      <c r="I44" s="2" t="s">
        <v>174</v>
      </c>
      <c r="J44" s="3" t="str">
        <f>HYPERLINK("https://www.boe.es/gazeta/dias/1825/09/20/pdfs/GMD-1825-114.pdf#page=3","Abrir facsímil")</f>
        <v>Abrir facsímil</v>
      </c>
      <c r="K44" s="3" t="s">
        <v>22</v>
      </c>
    </row>
    <row r="45" spans="1:11" ht="42" customHeight="1">
      <c r="A45" s="2" t="s">
        <v>175</v>
      </c>
      <c r="B45" s="2" t="s">
        <v>176</v>
      </c>
      <c r="C45" s="2" t="s">
        <v>71</v>
      </c>
      <c r="D45" s="2" t="s">
        <v>72</v>
      </c>
      <c r="E45" s="5">
        <v>-27384</v>
      </c>
      <c r="F45" s="3" t="s">
        <v>143</v>
      </c>
      <c r="G45" s="3" t="s">
        <v>177</v>
      </c>
      <c r="H45" s="2" t="s">
        <v>27</v>
      </c>
      <c r="I45" s="2" t="s">
        <v>178</v>
      </c>
      <c r="J45" s="3" t="str">
        <f>HYPERLINK("https://www.boe.es/gazeta/dias/1825/01/08/pdfs/GMD-1825-4.pdf#page=3","Abrir facsímil")</f>
        <v>Abrir facsímil</v>
      </c>
      <c r="K45" s="3" t="s">
        <v>29</v>
      </c>
    </row>
    <row r="46" spans="1:11" ht="42" customHeight="1">
      <c r="A46" s="2" t="s">
        <v>179</v>
      </c>
      <c r="B46" s="2" t="s">
        <v>180</v>
      </c>
      <c r="C46" s="2" t="s">
        <v>71</v>
      </c>
      <c r="D46" s="2" t="s">
        <v>72</v>
      </c>
      <c r="E46" s="5">
        <v>-27027</v>
      </c>
      <c r="F46" s="3" t="s">
        <v>181</v>
      </c>
      <c r="G46" s="3" t="s">
        <v>19</v>
      </c>
      <c r="H46" s="2" t="s">
        <v>20</v>
      </c>
      <c r="I46" s="2" t="s">
        <v>182</v>
      </c>
      <c r="J46" s="3" t="str">
        <f>HYPERLINK("https://www.boe.es/gazeta/dias/1825/12/31/pdfs/GMD-1825-158.pdf#page=4","Abrir facsímil")</f>
        <v>Abrir facsímil</v>
      </c>
      <c r="K46" s="3" t="s">
        <v>22</v>
      </c>
    </row>
    <row r="47" spans="1:11" ht="42" customHeight="1">
      <c r="A47" s="2" t="s">
        <v>183</v>
      </c>
      <c r="B47" s="2" t="s">
        <v>184</v>
      </c>
      <c r="C47" s="2" t="s">
        <v>59</v>
      </c>
      <c r="D47" s="2" t="s">
        <v>17</v>
      </c>
      <c r="E47" s="5">
        <v>-27066</v>
      </c>
      <c r="F47" s="3" t="s">
        <v>185</v>
      </c>
      <c r="G47" s="3" t="s">
        <v>19</v>
      </c>
      <c r="H47" s="2" t="s">
        <v>20</v>
      </c>
      <c r="I47" s="2" t="s">
        <v>186</v>
      </c>
      <c r="J47" s="3" t="str">
        <f>HYPERLINK("https://www.boe.es/gazeta/dias/1825/11/22/pdfs/GMD-1825-141.pdf#page=4","Abrir facsímil")</f>
        <v>Abrir facsímil</v>
      </c>
      <c r="K47" s="3" t="s">
        <v>22</v>
      </c>
    </row>
    <row r="48" spans="1:11" ht="42" customHeight="1">
      <c r="A48" s="2" t="s">
        <v>187</v>
      </c>
      <c r="B48" s="2" t="s">
        <v>188</v>
      </c>
      <c r="C48" s="2" t="s">
        <v>71</v>
      </c>
      <c r="D48" s="2" t="s">
        <v>72</v>
      </c>
      <c r="E48" s="5">
        <v>-27090</v>
      </c>
      <c r="F48" s="3" t="s">
        <v>189</v>
      </c>
      <c r="G48" s="3" t="s">
        <v>39</v>
      </c>
      <c r="H48" s="2" t="s">
        <v>20</v>
      </c>
      <c r="I48" s="2" t="s">
        <v>190</v>
      </c>
      <c r="J48" s="3" t="str">
        <f>HYPERLINK("https://www.boe.es/gazeta/dias/1825/10/29/pdfs/GMD-1825-131.pdf#page=3","Abrir facsímil")</f>
        <v>Abrir facsímil</v>
      </c>
      <c r="K48" s="3" t="s">
        <v>22</v>
      </c>
    </row>
    <row r="49" spans="1:11" ht="42" customHeight="1">
      <c r="A49" s="2" t="s">
        <v>191</v>
      </c>
      <c r="B49" s="2" t="s">
        <v>192</v>
      </c>
      <c r="C49" s="2" t="s">
        <v>32</v>
      </c>
      <c r="D49" s="2" t="s">
        <v>33</v>
      </c>
      <c r="E49" s="5">
        <v>-27318</v>
      </c>
      <c r="F49" s="3" t="s">
        <v>193</v>
      </c>
      <c r="G49" s="3" t="s">
        <v>64</v>
      </c>
      <c r="H49" s="2" t="s">
        <v>20</v>
      </c>
      <c r="I49" s="2" t="s">
        <v>194</v>
      </c>
      <c r="J49" s="3" t="str">
        <f>HYPERLINK("https://www.boe.es/gazeta/dias/1825/03/15/pdfs/GMD-1825-32.pdf#page=2","Abrir facsímil")</f>
        <v>Abrir facsímil</v>
      </c>
      <c r="K49" s="3" t="s">
        <v>22</v>
      </c>
    </row>
    <row r="50" spans="1:11" ht="42" customHeight="1">
      <c r="A50" s="2" t="s">
        <v>195</v>
      </c>
      <c r="B50" s="2" t="s">
        <v>196</v>
      </c>
      <c r="C50" s="2" t="s">
        <v>32</v>
      </c>
      <c r="D50" s="2" t="s">
        <v>33</v>
      </c>
      <c r="E50" s="5">
        <v>-27372</v>
      </c>
      <c r="F50" s="3" t="s">
        <v>51</v>
      </c>
      <c r="G50" s="3" t="s">
        <v>39</v>
      </c>
      <c r="H50" s="2" t="s">
        <v>20</v>
      </c>
      <c r="I50" s="2" t="s">
        <v>197</v>
      </c>
      <c r="J50" s="3" t="str">
        <f>HYPERLINK("https://www.boe.es/gazeta/dias/1825/01/20/pdfs/GMD-1825-9.pdf#page=3","Abrir facsímil")</f>
        <v>Abrir facsímil</v>
      </c>
      <c r="K50" s="3" t="s">
        <v>22</v>
      </c>
    </row>
    <row r="51" spans="1:11" ht="42" customHeight="1">
      <c r="A51" s="2" t="s">
        <v>198</v>
      </c>
      <c r="B51" s="2" t="s">
        <v>199</v>
      </c>
      <c r="C51" s="2" t="s">
        <v>59</v>
      </c>
      <c r="D51" s="2" t="s">
        <v>17</v>
      </c>
      <c r="E51" s="5">
        <v>-27304</v>
      </c>
      <c r="F51" s="3" t="s">
        <v>128</v>
      </c>
      <c r="G51" s="3" t="s">
        <v>19</v>
      </c>
      <c r="H51" s="2" t="s">
        <v>20</v>
      </c>
      <c r="I51" s="2" t="s">
        <v>200</v>
      </c>
      <c r="J51" s="3" t="str">
        <f>HYPERLINK("https://www.boe.es/gazeta/dias/1825/03/29/pdfs/GMD-1825-38.pdf#page=4","Abrir facsímil")</f>
        <v>Abrir facsímil</v>
      </c>
      <c r="K51" s="3" t="s">
        <v>22</v>
      </c>
    </row>
    <row r="52" spans="1:11" ht="42" customHeight="1">
      <c r="A52" s="2" t="s">
        <v>201</v>
      </c>
      <c r="B52" s="2" t="s">
        <v>202</v>
      </c>
      <c r="C52" s="2" t="s">
        <v>32</v>
      </c>
      <c r="D52" s="2" t="s">
        <v>33</v>
      </c>
      <c r="E52" s="5">
        <v>-27337</v>
      </c>
      <c r="F52" s="3" t="s">
        <v>203</v>
      </c>
      <c r="G52" s="3" t="s">
        <v>39</v>
      </c>
      <c r="H52" s="2" t="s">
        <v>20</v>
      </c>
      <c r="I52" s="2" t="s">
        <v>204</v>
      </c>
      <c r="J52" s="3" t="str">
        <f>HYPERLINK("https://www.boe.es/gazeta/dias/1825/02/24/pdfs/GMD-1825-24.pdf#page=3","Abrir facsímil")</f>
        <v>Abrir facsímil</v>
      </c>
      <c r="K52" s="3" t="s">
        <v>22</v>
      </c>
    </row>
    <row r="53" spans="1:11" ht="42" customHeight="1">
      <c r="A53" s="2" t="s">
        <v>205</v>
      </c>
      <c r="B53" s="2" t="s">
        <v>206</v>
      </c>
      <c r="C53" s="2" t="s">
        <v>59</v>
      </c>
      <c r="D53" s="2" t="s">
        <v>17</v>
      </c>
      <c r="E53" s="5">
        <v>-27188</v>
      </c>
      <c r="F53" s="3" t="s">
        <v>207</v>
      </c>
      <c r="G53" s="3" t="s">
        <v>19</v>
      </c>
      <c r="H53" s="2" t="s">
        <v>27</v>
      </c>
      <c r="I53" s="2" t="s">
        <v>208</v>
      </c>
      <c r="J53" s="3" t="str">
        <f>HYPERLINK("https://www.boe.es/gazeta/dias/1825/07/23/pdfs/GMD-1825-88.pdf#page=4","Abrir facsímil")</f>
        <v>Abrir facsímil</v>
      </c>
      <c r="K53" s="3" t="s">
        <v>29</v>
      </c>
    </row>
    <row r="54" spans="1:11" ht="42" customHeight="1">
      <c r="A54" s="2" t="s">
        <v>209</v>
      </c>
      <c r="B54" s="2" t="s">
        <v>210</v>
      </c>
      <c r="C54" s="2" t="s">
        <v>25</v>
      </c>
      <c r="D54" s="2" t="s">
        <v>17</v>
      </c>
      <c r="E54" s="5">
        <v>-27328</v>
      </c>
      <c r="F54" s="3" t="s">
        <v>211</v>
      </c>
      <c r="G54" s="3" t="s">
        <v>64</v>
      </c>
      <c r="H54" s="2" t="s">
        <v>20</v>
      </c>
      <c r="I54" s="2" t="s">
        <v>212</v>
      </c>
      <c r="J54" s="3" t="str">
        <f>HYPERLINK("https://www.boe.es/gazeta/dias/1825/03/05/pdfs/GMD-1825-28.pdf#page=2","Abrir facsímil")</f>
        <v>Abrir facsímil</v>
      </c>
      <c r="K54" s="3" t="s">
        <v>22</v>
      </c>
    </row>
    <row r="55" spans="1:11" ht="42" customHeight="1">
      <c r="A55" s="2" t="s">
        <v>213</v>
      </c>
      <c r="B55" s="2" t="s">
        <v>214</v>
      </c>
      <c r="C55" s="2" t="s">
        <v>32</v>
      </c>
      <c r="D55" s="2" t="s">
        <v>33</v>
      </c>
      <c r="E55" s="5">
        <v>-27085</v>
      </c>
      <c r="F55" s="3" t="s">
        <v>215</v>
      </c>
      <c r="G55" s="3" t="s">
        <v>19</v>
      </c>
      <c r="H55" s="2" t="s">
        <v>20</v>
      </c>
      <c r="I55" s="2" t="s">
        <v>216</v>
      </c>
      <c r="J55" s="3" t="str">
        <f>HYPERLINK("https://www.boe.es/gazeta/dias/1825/11/03/pdfs/GMD-1825-133.pdf#page=4","Abrir facsímil")</f>
        <v>Abrir facsímil</v>
      </c>
      <c r="K55" s="3" t="s">
        <v>22</v>
      </c>
    </row>
    <row r="56" spans="1:11" ht="42" customHeight="1">
      <c r="A56" s="2" t="s">
        <v>217</v>
      </c>
      <c r="B56" s="2" t="s">
        <v>218</v>
      </c>
      <c r="C56" s="2" t="s">
        <v>32</v>
      </c>
      <c r="D56" s="2" t="s">
        <v>33</v>
      </c>
      <c r="E56" s="5">
        <v>-27307</v>
      </c>
      <c r="F56" s="3" t="s">
        <v>139</v>
      </c>
      <c r="G56" s="3" t="s">
        <v>39</v>
      </c>
      <c r="H56" s="2" t="s">
        <v>20</v>
      </c>
      <c r="I56" s="2" t="s">
        <v>219</v>
      </c>
      <c r="J56" s="3" t="str">
        <f>HYPERLINK("https://www.boe.es/gazeta/dias/1825/03/26/pdfs/GMD-1825-37.pdf#page=3","Abrir facsímil")</f>
        <v>Abrir facsímil</v>
      </c>
      <c r="K56" s="3" t="s">
        <v>22</v>
      </c>
    </row>
    <row r="57" spans="1:11" ht="42" customHeight="1">
      <c r="A57" s="2" t="s">
        <v>220</v>
      </c>
      <c r="B57" s="2" t="s">
        <v>221</v>
      </c>
      <c r="C57" s="2" t="s">
        <v>32</v>
      </c>
      <c r="D57" s="2" t="s">
        <v>33</v>
      </c>
      <c r="E57" s="5">
        <v>-27370</v>
      </c>
      <c r="F57" s="3" t="s">
        <v>222</v>
      </c>
      <c r="G57" s="3" t="s">
        <v>19</v>
      </c>
      <c r="H57" s="2" t="s">
        <v>20</v>
      </c>
      <c r="I57" s="2" t="s">
        <v>223</v>
      </c>
      <c r="J57" s="3" t="str">
        <f>HYPERLINK("https://www.boe.es/gazeta/dias/1825/01/22/pdfs/GMD-1825-10.pdf#page=4","Abrir facsímil")</f>
        <v>Abrir facsímil</v>
      </c>
      <c r="K57" s="3" t="s">
        <v>22</v>
      </c>
    </row>
    <row r="58" spans="1:11" ht="42" customHeight="1">
      <c r="A58" s="2" t="s">
        <v>224</v>
      </c>
      <c r="B58" s="2" t="s">
        <v>225</v>
      </c>
      <c r="C58" s="2" t="s">
        <v>25</v>
      </c>
      <c r="D58" s="2" t="s">
        <v>17</v>
      </c>
      <c r="E58" s="5">
        <v>-27330</v>
      </c>
      <c r="F58" s="3" t="s">
        <v>226</v>
      </c>
      <c r="G58" s="3" t="s">
        <v>19</v>
      </c>
      <c r="H58" s="2" t="s">
        <v>20</v>
      </c>
      <c r="I58" s="2" t="s">
        <v>227</v>
      </c>
      <c r="J58" s="3" t="str">
        <f>HYPERLINK("https://www.boe.es/gazeta/dias/1825/03/03/pdfs/GMD-1825-27.pdf#page=4","Abrir facsímil")</f>
        <v>Abrir facsímil</v>
      </c>
      <c r="K58" s="3" t="s">
        <v>22</v>
      </c>
    </row>
    <row r="59" spans="1:11" ht="42" customHeight="1">
      <c r="A59" s="2" t="s">
        <v>228</v>
      </c>
      <c r="B59" s="2" t="s">
        <v>229</v>
      </c>
      <c r="C59" s="2" t="s">
        <v>25</v>
      </c>
      <c r="D59" s="2" t="s">
        <v>17</v>
      </c>
      <c r="E59" s="5">
        <v>-27232</v>
      </c>
      <c r="F59" s="3" t="s">
        <v>94</v>
      </c>
      <c r="G59" s="3" t="s">
        <v>19</v>
      </c>
      <c r="H59" s="2" t="s">
        <v>20</v>
      </c>
      <c r="I59" s="2" t="s">
        <v>230</v>
      </c>
      <c r="J59" s="3" t="str">
        <f>HYPERLINK("https://www.boe.es/gazeta/dias/1825/06/09/pdfs/GMD-1825-69.pdf#page=4","Abrir facsímil")</f>
        <v>Abrir facsímil</v>
      </c>
      <c r="K59" s="3" t="s">
        <v>22</v>
      </c>
    </row>
    <row r="60" spans="1:11" ht="42" customHeight="1">
      <c r="A60" s="2" t="s">
        <v>231</v>
      </c>
      <c r="B60" s="2" t="s">
        <v>232</v>
      </c>
      <c r="C60" s="2" t="s">
        <v>71</v>
      </c>
      <c r="D60" s="2" t="s">
        <v>72</v>
      </c>
      <c r="E60" s="5">
        <v>-27374</v>
      </c>
      <c r="F60" s="3" t="s">
        <v>87</v>
      </c>
      <c r="G60" s="3" t="s">
        <v>64</v>
      </c>
      <c r="H60" s="2" t="s">
        <v>20</v>
      </c>
      <c r="I60" s="2" t="s">
        <v>233</v>
      </c>
      <c r="J60" s="3" t="str">
        <f>HYPERLINK("https://www.boe.es/gazeta/dias/1825/01/18/pdfs/GMD-1825-8.pdf#page=2","Abrir facsímil")</f>
        <v>Abrir facsímil</v>
      </c>
      <c r="K60" s="3" t="s">
        <v>22</v>
      </c>
    </row>
    <row r="61" spans="1:11" ht="42" customHeight="1">
      <c r="A61" s="2" t="s">
        <v>234</v>
      </c>
      <c r="B61" s="2" t="s">
        <v>234</v>
      </c>
      <c r="C61" s="2" t="s">
        <v>32</v>
      </c>
      <c r="D61" s="2" t="s">
        <v>33</v>
      </c>
      <c r="E61" s="5">
        <v>-27384</v>
      </c>
      <c r="F61" s="3" t="s">
        <v>143</v>
      </c>
      <c r="G61" s="3" t="s">
        <v>64</v>
      </c>
      <c r="H61" s="2" t="s">
        <v>20</v>
      </c>
      <c r="I61" s="2" t="s">
        <v>235</v>
      </c>
      <c r="J61" s="3" t="str">
        <f>HYPERLINK("https://www.boe.es/gazeta/dias/1825/01/08/pdfs/GMD-1825-4.pdf#page=2","Abrir facsímil")</f>
        <v>Abrir facsímil</v>
      </c>
      <c r="K61" s="3" t="s">
        <v>22</v>
      </c>
    </row>
    <row r="62" spans="1:11" ht="42" customHeight="1">
      <c r="A62" s="2" t="s">
        <v>236</v>
      </c>
      <c r="B62" s="2" t="s">
        <v>237</v>
      </c>
      <c r="C62" s="2" t="s">
        <v>238</v>
      </c>
      <c r="D62" s="2" t="s">
        <v>17</v>
      </c>
      <c r="E62" s="5">
        <v>-27332</v>
      </c>
      <c r="F62" s="3" t="s">
        <v>239</v>
      </c>
      <c r="G62" s="3" t="s">
        <v>39</v>
      </c>
      <c r="H62" s="2" t="s">
        <v>20</v>
      </c>
      <c r="I62" s="2" t="s">
        <v>240</v>
      </c>
      <c r="J62" s="3" t="str">
        <f>HYPERLINK("https://www.boe.es/gazeta/dias/1825/03/01/pdfs/GMD-1825-26.pdf#page=3","Abrir facsímil")</f>
        <v>Abrir facsímil</v>
      </c>
      <c r="K62" s="3" t="s">
        <v>22</v>
      </c>
    </row>
    <row r="63" spans="1:11" ht="42" customHeight="1">
      <c r="A63" s="2" t="s">
        <v>241</v>
      </c>
      <c r="B63" s="2" t="s">
        <v>242</v>
      </c>
      <c r="C63" s="2" t="s">
        <v>32</v>
      </c>
      <c r="D63" s="2" t="s">
        <v>33</v>
      </c>
      <c r="E63" s="5">
        <v>-27157</v>
      </c>
      <c r="F63" s="3" t="s">
        <v>243</v>
      </c>
      <c r="G63" s="3" t="s">
        <v>19</v>
      </c>
      <c r="H63" s="2" t="s">
        <v>20</v>
      </c>
      <c r="I63" s="2" t="s">
        <v>244</v>
      </c>
      <c r="J63" s="3" t="str">
        <f>HYPERLINK("https://www.boe.es/gazeta/dias/1825/08/23/pdfs/GMD-1825-101.pdf#page=4","Abrir facsímil")</f>
        <v>Abrir facsímil</v>
      </c>
      <c r="K63" s="3" t="s">
        <v>22</v>
      </c>
    </row>
    <row r="64" spans="1:11" ht="42" customHeight="1">
      <c r="A64" s="2" t="s">
        <v>241</v>
      </c>
      <c r="B64" s="2" t="s">
        <v>242</v>
      </c>
      <c r="C64" s="2" t="s">
        <v>32</v>
      </c>
      <c r="D64" s="2" t="s">
        <v>245</v>
      </c>
      <c r="E64" s="5">
        <v>-27152</v>
      </c>
      <c r="F64" s="3" t="s">
        <v>246</v>
      </c>
      <c r="G64" s="3" t="s">
        <v>95</v>
      </c>
      <c r="H64" s="2" t="s">
        <v>20</v>
      </c>
      <c r="I64" s="2" t="s">
        <v>247</v>
      </c>
      <c r="J64" s="3" t="str">
        <f>HYPERLINK("https://www.boe.es/gazeta/dias/1825/08/28/pdfs/GMD-1825-104E.pdf#page=1","Abrir facsímil")</f>
        <v>Abrir facsímil</v>
      </c>
      <c r="K64" s="3" t="s">
        <v>22</v>
      </c>
    </row>
    <row r="65" spans="1:11" ht="42" customHeight="1">
      <c r="A65" s="2" t="s">
        <v>248</v>
      </c>
      <c r="B65" s="2" t="s">
        <v>248</v>
      </c>
      <c r="C65" s="2" t="s">
        <v>71</v>
      </c>
      <c r="D65" s="2" t="s">
        <v>72</v>
      </c>
      <c r="E65" s="5">
        <v>-27279</v>
      </c>
      <c r="F65" s="3" t="s">
        <v>249</v>
      </c>
      <c r="G65" s="3" t="s">
        <v>19</v>
      </c>
      <c r="H65" s="2" t="s">
        <v>20</v>
      </c>
      <c r="I65" s="2" t="s">
        <v>250</v>
      </c>
      <c r="J65" s="3" t="str">
        <f>HYPERLINK("https://www.boe.es/gazeta/dias/1825/04/23/pdfs/GMD-1825-49.pdf#page=4","Abrir facsímil")</f>
        <v>Abrir facsímil</v>
      </c>
      <c r="K65" s="3" t="s">
        <v>22</v>
      </c>
    </row>
    <row r="66" spans="1:11" ht="42" customHeight="1">
      <c r="A66" s="2" t="s">
        <v>251</v>
      </c>
      <c r="B66" s="2" t="s">
        <v>252</v>
      </c>
      <c r="C66" s="2" t="s">
        <v>32</v>
      </c>
      <c r="D66" s="2" t="s">
        <v>33</v>
      </c>
      <c r="E66" s="5">
        <v>-27064</v>
      </c>
      <c r="F66" s="3" t="s">
        <v>253</v>
      </c>
      <c r="G66" s="3" t="s">
        <v>19</v>
      </c>
      <c r="H66" s="2" t="s">
        <v>20</v>
      </c>
      <c r="I66" s="2" t="s">
        <v>254</v>
      </c>
      <c r="J66" s="3" t="str">
        <f>HYPERLINK("https://www.boe.es/gazeta/dias/1825/11/24/pdfs/GMD-1825-142.pdf#page=4","Abrir facsímil")</f>
        <v>Abrir facsímil</v>
      </c>
      <c r="K66" s="3" t="s">
        <v>22</v>
      </c>
    </row>
    <row r="67" spans="1:11" ht="42" customHeight="1">
      <c r="A67" s="2" t="s">
        <v>255</v>
      </c>
      <c r="B67" s="2" t="s">
        <v>256</v>
      </c>
      <c r="C67" s="2" t="s">
        <v>71</v>
      </c>
      <c r="D67" s="2" t="s">
        <v>72</v>
      </c>
      <c r="E67" s="5">
        <v>-27286</v>
      </c>
      <c r="F67" s="3" t="s">
        <v>257</v>
      </c>
      <c r="G67" s="3" t="s">
        <v>19</v>
      </c>
      <c r="H67" s="2" t="s">
        <v>20</v>
      </c>
      <c r="I67" s="2" t="s">
        <v>258</v>
      </c>
      <c r="J67" s="3" t="str">
        <f>HYPERLINK("https://www.boe.es/gazeta/dias/1825/04/16/pdfs/GMD-1825-46.pdf#page=4","Abrir facsímil")</f>
        <v>Abrir facsímil</v>
      </c>
      <c r="K67" s="3" t="s">
        <v>22</v>
      </c>
    </row>
    <row r="68" spans="1:11" ht="42" customHeight="1">
      <c r="A68" s="2" t="s">
        <v>259</v>
      </c>
      <c r="B68" s="2" t="s">
        <v>260</v>
      </c>
      <c r="C68" s="2" t="s">
        <v>32</v>
      </c>
      <c r="D68" s="2" t="s">
        <v>33</v>
      </c>
      <c r="E68" s="5">
        <v>-27267</v>
      </c>
      <c r="F68" s="3" t="s">
        <v>160</v>
      </c>
      <c r="G68" s="3" t="s">
        <v>39</v>
      </c>
      <c r="H68" s="2" t="s">
        <v>20</v>
      </c>
      <c r="I68" s="2" t="s">
        <v>261</v>
      </c>
      <c r="J68" s="3" t="str">
        <f>HYPERLINK("https://www.boe.es/gazeta/dias/1825/05/05/pdfs/GMD-1825-54.pdf#page=3","Abrir facsímil")</f>
        <v>Abrir facsímil</v>
      </c>
      <c r="K68" s="3" t="s">
        <v>22</v>
      </c>
    </row>
    <row r="69" spans="1:11" ht="42" customHeight="1">
      <c r="A69" s="2" t="s">
        <v>262</v>
      </c>
      <c r="B69" s="2" t="s">
        <v>263</v>
      </c>
      <c r="C69" s="2" t="s">
        <v>32</v>
      </c>
      <c r="D69" s="2" t="s">
        <v>33</v>
      </c>
      <c r="E69" s="5">
        <v>-27311</v>
      </c>
      <c r="F69" s="3" t="s">
        <v>47</v>
      </c>
      <c r="G69" s="3" t="s">
        <v>19</v>
      </c>
      <c r="H69" s="2" t="s">
        <v>20</v>
      </c>
      <c r="I69" s="2" t="s">
        <v>264</v>
      </c>
      <c r="J69" s="3" t="str">
        <f>HYPERLINK("https://www.boe.es/gazeta/dias/1825/03/22/pdfs/GMD-1825-35.pdf#page=4","Abrir facsímil")</f>
        <v>Abrir facsímil</v>
      </c>
      <c r="K69" s="3" t="s">
        <v>22</v>
      </c>
    </row>
    <row r="70" spans="1:11" ht="42" customHeight="1">
      <c r="A70" s="2" t="s">
        <v>265</v>
      </c>
      <c r="B70" s="2" t="s">
        <v>266</v>
      </c>
      <c r="C70" s="2" t="s">
        <v>46</v>
      </c>
      <c r="D70" s="2" t="s">
        <v>17</v>
      </c>
      <c r="E70" s="5">
        <v>-27293</v>
      </c>
      <c r="F70" s="3" t="s">
        <v>267</v>
      </c>
      <c r="G70" s="3" t="s">
        <v>19</v>
      </c>
      <c r="H70" s="2" t="s">
        <v>27</v>
      </c>
      <c r="I70" s="2" t="s">
        <v>268</v>
      </c>
      <c r="J70" s="3" t="str">
        <f>HYPERLINK("https://www.boe.es/gazeta/dias/1825/04/09/pdfs/GMD-1825-43.pdf#page=4","Abrir facsímil")</f>
        <v>Abrir facsímil</v>
      </c>
      <c r="K70" s="3" t="s">
        <v>29</v>
      </c>
    </row>
    <row r="71" spans="1:11" ht="42" customHeight="1">
      <c r="A71" s="2" t="s">
        <v>269</v>
      </c>
      <c r="B71" s="2" t="s">
        <v>269</v>
      </c>
      <c r="C71" s="2" t="s">
        <v>32</v>
      </c>
      <c r="D71" s="2" t="s">
        <v>33</v>
      </c>
      <c r="E71" s="5">
        <v>-27073</v>
      </c>
      <c r="F71" s="3" t="s">
        <v>270</v>
      </c>
      <c r="G71" s="3" t="s">
        <v>64</v>
      </c>
      <c r="H71" s="2" t="s">
        <v>20</v>
      </c>
      <c r="I71" s="2" t="s">
        <v>271</v>
      </c>
      <c r="J71" s="3" t="str">
        <f>HYPERLINK("https://www.boe.es/gazeta/dias/1825/11/15/pdfs/GMD-1825-138.pdf#page=2","Abrir facsímil")</f>
        <v>Abrir facsímil</v>
      </c>
      <c r="K71" s="3" t="s">
        <v>22</v>
      </c>
    </row>
    <row r="72" spans="1:11" ht="42" customHeight="1">
      <c r="A72" s="2" t="s">
        <v>272</v>
      </c>
      <c r="B72" s="2" t="s">
        <v>273</v>
      </c>
      <c r="C72" s="2" t="s">
        <v>71</v>
      </c>
      <c r="D72" s="2" t="s">
        <v>72</v>
      </c>
      <c r="E72" s="5">
        <v>-27129</v>
      </c>
      <c r="F72" s="3" t="s">
        <v>173</v>
      </c>
      <c r="G72" s="3" t="s">
        <v>19</v>
      </c>
      <c r="H72" s="2" t="s">
        <v>27</v>
      </c>
      <c r="I72" s="2" t="s">
        <v>274</v>
      </c>
      <c r="J72" s="3" t="str">
        <f>HYPERLINK("https://www.boe.es/gazeta/dias/1825/09/20/pdfs/GMD-1825-114.pdf#page=4","Abrir facsímil")</f>
        <v>Abrir facsímil</v>
      </c>
      <c r="K72" s="3" t="s">
        <v>29</v>
      </c>
    </row>
    <row r="73" spans="1:11" ht="42" customHeight="1">
      <c r="A73" s="2" t="s">
        <v>275</v>
      </c>
      <c r="B73" s="2" t="s">
        <v>276</v>
      </c>
      <c r="C73" s="2" t="s">
        <v>32</v>
      </c>
      <c r="D73" s="2" t="s">
        <v>33</v>
      </c>
      <c r="E73" s="5">
        <v>-27293</v>
      </c>
      <c r="F73" s="3" t="s">
        <v>267</v>
      </c>
      <c r="G73" s="3" t="s">
        <v>39</v>
      </c>
      <c r="H73" s="2" t="s">
        <v>20</v>
      </c>
      <c r="I73" s="2" t="s">
        <v>277</v>
      </c>
      <c r="J73" s="3" t="str">
        <f>HYPERLINK("https://www.boe.es/gazeta/dias/1825/04/09/pdfs/GMD-1825-43.pdf#page=3","Abrir facsímil")</f>
        <v>Abrir facsímil</v>
      </c>
      <c r="K73" s="3" t="s">
        <v>22</v>
      </c>
    </row>
    <row r="74" spans="1:11" ht="42" customHeight="1">
      <c r="A74" s="2" t="s">
        <v>278</v>
      </c>
      <c r="B74" s="2" t="s">
        <v>279</v>
      </c>
      <c r="C74" s="2" t="s">
        <v>32</v>
      </c>
      <c r="D74" s="2" t="s">
        <v>33</v>
      </c>
      <c r="E74" s="5">
        <v>-27372</v>
      </c>
      <c r="F74" s="3" t="s">
        <v>51</v>
      </c>
      <c r="G74" s="3" t="s">
        <v>39</v>
      </c>
      <c r="H74" s="2" t="s">
        <v>20</v>
      </c>
      <c r="I74" s="2" t="s">
        <v>280</v>
      </c>
      <c r="J74" s="3" t="str">
        <f>HYPERLINK("https://www.boe.es/gazeta/dias/1825/01/20/pdfs/GMD-1825-9.pdf#page=3","Abrir facsímil")</f>
        <v>Abrir facsímil</v>
      </c>
      <c r="K74" s="3" t="s">
        <v>22</v>
      </c>
    </row>
    <row r="75" spans="1:11" ht="42" customHeight="1">
      <c r="A75" s="2" t="s">
        <v>281</v>
      </c>
      <c r="B75" s="2" t="s">
        <v>281</v>
      </c>
      <c r="C75" s="2" t="s">
        <v>32</v>
      </c>
      <c r="D75" s="2" t="s">
        <v>33</v>
      </c>
      <c r="E75" s="5">
        <v>-27239</v>
      </c>
      <c r="F75" s="3" t="s">
        <v>282</v>
      </c>
      <c r="G75" s="3" t="s">
        <v>39</v>
      </c>
      <c r="H75" s="2" t="s">
        <v>20</v>
      </c>
      <c r="I75" s="2" t="s">
        <v>283</v>
      </c>
      <c r="J75" s="3" t="str">
        <f>HYPERLINK("https://www.boe.es/gazeta/dias/1825/06/02/pdfs/GMD-1825-66.pdf#page=3","Abrir facsímil")</f>
        <v>Abrir facsímil</v>
      </c>
      <c r="K75" s="3" t="s">
        <v>22</v>
      </c>
    </row>
    <row r="76" spans="1:11" ht="42" customHeight="1">
      <c r="A76" s="2" t="s">
        <v>284</v>
      </c>
      <c r="B76" s="2" t="s">
        <v>284</v>
      </c>
      <c r="C76" s="2" t="s">
        <v>16</v>
      </c>
      <c r="D76" s="2" t="s">
        <v>17</v>
      </c>
      <c r="E76" s="5">
        <v>-27258</v>
      </c>
      <c r="F76" s="3" t="s">
        <v>107</v>
      </c>
      <c r="G76" s="3" t="s">
        <v>108</v>
      </c>
      <c r="H76" s="2" t="s">
        <v>20</v>
      </c>
      <c r="I76" s="2" t="s">
        <v>285</v>
      </c>
      <c r="J76" s="3" t="str">
        <f>HYPERLINK("https://www.boe.es/gazeta/dias/1825/05/14/pdfs/GMD-1825-58.pdf#page=4","Abrir facsímil")</f>
        <v>Abrir facsímil</v>
      </c>
      <c r="K76" s="3" t="s">
        <v>22</v>
      </c>
    </row>
    <row r="77" spans="1:11" ht="42" customHeight="1">
      <c r="A77" s="2" t="s">
        <v>286</v>
      </c>
      <c r="B77" s="2" t="s">
        <v>287</v>
      </c>
      <c r="C77" s="2" t="s">
        <v>32</v>
      </c>
      <c r="D77" s="2" t="s">
        <v>33</v>
      </c>
      <c r="E77" s="5">
        <v>-27388</v>
      </c>
      <c r="F77" s="3" t="s">
        <v>288</v>
      </c>
      <c r="G77" s="3" t="s">
        <v>19</v>
      </c>
      <c r="H77" s="2" t="s">
        <v>20</v>
      </c>
      <c r="I77" s="2" t="s">
        <v>289</v>
      </c>
      <c r="J77" s="3" t="str">
        <f>HYPERLINK("https://www.boe.es/gazeta/dias/1825/01/04/pdfs/GMD-1825-2.pdf#page=4","Abrir facsímil")</f>
        <v>Abrir facsímil</v>
      </c>
      <c r="K77" s="3" t="s">
        <v>22</v>
      </c>
    </row>
    <row r="78" spans="1:11" ht="42" customHeight="1">
      <c r="A78" s="2" t="s">
        <v>290</v>
      </c>
      <c r="B78" s="2" t="s">
        <v>291</v>
      </c>
      <c r="C78" s="2" t="s">
        <v>32</v>
      </c>
      <c r="D78" s="2" t="s">
        <v>33</v>
      </c>
      <c r="E78" s="5">
        <v>-27372</v>
      </c>
      <c r="F78" s="3" t="s">
        <v>51</v>
      </c>
      <c r="G78" s="3" t="s">
        <v>39</v>
      </c>
      <c r="H78" s="2" t="s">
        <v>20</v>
      </c>
      <c r="I78" s="2" t="s">
        <v>292</v>
      </c>
      <c r="J78" s="3" t="str">
        <f>HYPERLINK("https://www.boe.es/gazeta/dias/1825/01/20/pdfs/GMD-1825-9.pdf#page=3","Abrir facsímil")</f>
        <v>Abrir facsímil</v>
      </c>
      <c r="K78" s="3" t="s">
        <v>22</v>
      </c>
    </row>
    <row r="79" spans="1:11" ht="42" customHeight="1">
      <c r="A79" s="2" t="s">
        <v>293</v>
      </c>
      <c r="B79" s="2" t="s">
        <v>294</v>
      </c>
      <c r="C79" s="2" t="s">
        <v>32</v>
      </c>
      <c r="D79" s="2" t="s">
        <v>33</v>
      </c>
      <c r="E79" s="5">
        <v>-27391</v>
      </c>
      <c r="F79" s="3" t="s">
        <v>295</v>
      </c>
      <c r="G79" s="3" t="s">
        <v>19</v>
      </c>
      <c r="H79" s="2" t="s">
        <v>20</v>
      </c>
      <c r="I79" s="2" t="s">
        <v>296</v>
      </c>
      <c r="J79" s="3" t="str">
        <f>HYPERLINK("https://www.boe.es/gazeta/dias/1825/01/01/pdfs/GMD-1825-1.pdf#page=4","Abrir facsímil")</f>
        <v>Abrir facsímil</v>
      </c>
      <c r="K79" s="3" t="s">
        <v>22</v>
      </c>
    </row>
    <row r="80" spans="1:11" ht="42" customHeight="1">
      <c r="A80" s="2" t="s">
        <v>297</v>
      </c>
      <c r="B80" s="2" t="s">
        <v>298</v>
      </c>
      <c r="C80" s="2" t="s">
        <v>16</v>
      </c>
      <c r="D80" s="2" t="s">
        <v>17</v>
      </c>
      <c r="E80" s="5">
        <v>-27090</v>
      </c>
      <c r="F80" s="3" t="s">
        <v>189</v>
      </c>
      <c r="G80" s="3" t="s">
        <v>39</v>
      </c>
      <c r="H80" s="2" t="s">
        <v>20</v>
      </c>
      <c r="I80" s="2" t="s">
        <v>299</v>
      </c>
      <c r="J80" s="3" t="str">
        <f>HYPERLINK("https://www.boe.es/gazeta/dias/1825/10/29/pdfs/GMD-1825-131.pdf#page=3","Abrir facsímil")</f>
        <v>Abrir facsímil</v>
      </c>
      <c r="K80" s="3" t="s">
        <v>22</v>
      </c>
    </row>
    <row r="81" spans="1:11" ht="42" customHeight="1">
      <c r="A81" s="2" t="s">
        <v>300</v>
      </c>
      <c r="B81" s="2" t="s">
        <v>301</v>
      </c>
      <c r="C81" s="2" t="s">
        <v>32</v>
      </c>
      <c r="D81" s="2" t="s">
        <v>33</v>
      </c>
      <c r="E81" s="5">
        <v>-27085</v>
      </c>
      <c r="F81" s="3" t="s">
        <v>215</v>
      </c>
      <c r="G81" s="3" t="s">
        <v>19</v>
      </c>
      <c r="H81" s="2" t="s">
        <v>20</v>
      </c>
      <c r="I81" s="2" t="s">
        <v>302</v>
      </c>
      <c r="J81" s="3" t="str">
        <f>HYPERLINK("https://www.boe.es/gazeta/dias/1825/11/03/pdfs/GMD-1825-133.pdf#page=4","Abrir facsímil")</f>
        <v>Abrir facsímil</v>
      </c>
      <c r="K81" s="3" t="s">
        <v>22</v>
      </c>
    </row>
    <row r="82" spans="1:11" ht="42" customHeight="1">
      <c r="A82" s="2" t="s">
        <v>303</v>
      </c>
      <c r="B82" s="2" t="s">
        <v>303</v>
      </c>
      <c r="C82" s="2" t="s">
        <v>32</v>
      </c>
      <c r="D82" s="2" t="s">
        <v>33</v>
      </c>
      <c r="E82" s="5">
        <v>-27384</v>
      </c>
      <c r="F82" s="3" t="s">
        <v>143</v>
      </c>
      <c r="G82" s="3" t="s">
        <v>64</v>
      </c>
      <c r="H82" s="2" t="s">
        <v>20</v>
      </c>
      <c r="I82" s="2" t="s">
        <v>304</v>
      </c>
      <c r="J82" s="3" t="str">
        <f>HYPERLINK("https://www.boe.es/gazeta/dias/1825/01/08/pdfs/GMD-1825-4.pdf#page=2","Abrir facsímil")</f>
        <v>Abrir facsímil</v>
      </c>
      <c r="K82" s="3" t="s">
        <v>22</v>
      </c>
    </row>
    <row r="83" spans="1:11" ht="42" customHeight="1">
      <c r="A83" s="2" t="s">
        <v>303</v>
      </c>
      <c r="B83" s="2" t="s">
        <v>303</v>
      </c>
      <c r="C83" s="2" t="s">
        <v>16</v>
      </c>
      <c r="D83" s="2" t="s">
        <v>17</v>
      </c>
      <c r="E83" s="5">
        <v>-27293</v>
      </c>
      <c r="F83" s="3" t="s">
        <v>267</v>
      </c>
      <c r="G83" s="3" t="s">
        <v>19</v>
      </c>
      <c r="H83" s="2" t="s">
        <v>20</v>
      </c>
      <c r="I83" s="2" t="s">
        <v>305</v>
      </c>
      <c r="J83" s="3" t="str">
        <f>HYPERLINK("https://www.boe.es/gazeta/dias/1825/04/09/pdfs/GMD-1825-43.pdf#page=4","Abrir facsímil")</f>
        <v>Abrir facsímil</v>
      </c>
      <c r="K83" s="3" t="s">
        <v>22</v>
      </c>
    </row>
    <row r="84" spans="1:11" ht="42" customHeight="1">
      <c r="A84" s="2" t="s">
        <v>303</v>
      </c>
      <c r="B84" s="2" t="s">
        <v>303</v>
      </c>
      <c r="C84" s="2" t="s">
        <v>238</v>
      </c>
      <c r="D84" s="2" t="s">
        <v>17</v>
      </c>
      <c r="E84" s="5">
        <v>-27281</v>
      </c>
      <c r="F84" s="3" t="s">
        <v>306</v>
      </c>
      <c r="G84" s="3" t="s">
        <v>19</v>
      </c>
      <c r="H84" s="2" t="s">
        <v>20</v>
      </c>
      <c r="I84" s="2" t="s">
        <v>307</v>
      </c>
      <c r="J84" s="3" t="str">
        <f>HYPERLINK("https://www.boe.es/gazeta/dias/1825/04/21/pdfs/GMD-1825-48.pdf#page=4","Abrir facsímil")</f>
        <v>Abrir facsímil</v>
      </c>
      <c r="K84" s="3" t="s">
        <v>22</v>
      </c>
    </row>
    <row r="85" spans="1:11" ht="42" customHeight="1">
      <c r="A85" s="2" t="s">
        <v>303</v>
      </c>
      <c r="B85" s="2" t="s">
        <v>303</v>
      </c>
      <c r="C85" s="2" t="s">
        <v>238</v>
      </c>
      <c r="D85" s="2" t="s">
        <v>17</v>
      </c>
      <c r="E85" s="5">
        <v>-27134</v>
      </c>
      <c r="F85" s="3" t="s">
        <v>308</v>
      </c>
      <c r="G85" s="3" t="s">
        <v>39</v>
      </c>
      <c r="H85" s="2" t="s">
        <v>20</v>
      </c>
      <c r="I85" s="2" t="s">
        <v>309</v>
      </c>
      <c r="J85" s="3" t="str">
        <f>HYPERLINK("https://www.boe.es/gazeta/dias/1825/09/15/pdfs/GMD-1825-112.pdf#page=3","Abrir facsímil")</f>
        <v>Abrir facsímil</v>
      </c>
      <c r="K85" s="3" t="s">
        <v>22</v>
      </c>
    </row>
    <row r="86" spans="1:11" ht="42" customHeight="1">
      <c r="A86" s="2" t="s">
        <v>303</v>
      </c>
      <c r="B86" s="2" t="s">
        <v>303</v>
      </c>
      <c r="C86" s="2" t="s">
        <v>46</v>
      </c>
      <c r="D86" s="2" t="s">
        <v>17</v>
      </c>
      <c r="E86" s="5">
        <v>-27104</v>
      </c>
      <c r="F86" s="3" t="s">
        <v>310</v>
      </c>
      <c r="G86" s="3" t="s">
        <v>19</v>
      </c>
      <c r="H86" s="2" t="s">
        <v>20</v>
      </c>
      <c r="I86" s="2" t="s">
        <v>311</v>
      </c>
      <c r="J86" s="3" t="str">
        <f>HYPERLINK("https://www.boe.es/gazeta/dias/1825/10/15/pdfs/GMD-1825-125.pdf#page=4","Abrir facsímil")</f>
        <v>Abrir facsímil</v>
      </c>
      <c r="K86" s="3" t="s">
        <v>22</v>
      </c>
    </row>
    <row r="87" spans="1:11" ht="42" customHeight="1">
      <c r="A87" s="2" t="s">
        <v>312</v>
      </c>
      <c r="B87" s="2" t="s">
        <v>313</v>
      </c>
      <c r="C87" s="2" t="s">
        <v>59</v>
      </c>
      <c r="D87" s="2" t="s">
        <v>17</v>
      </c>
      <c r="E87" s="5">
        <v>-27316</v>
      </c>
      <c r="F87" s="3" t="s">
        <v>314</v>
      </c>
      <c r="G87" s="3" t="s">
        <v>19</v>
      </c>
      <c r="H87" s="2" t="s">
        <v>27</v>
      </c>
      <c r="I87" s="2" t="s">
        <v>315</v>
      </c>
      <c r="J87" s="3" t="str">
        <f>HYPERLINK("https://www.boe.es/gazeta/dias/1825/03/17/pdfs/GMD-1825-33.pdf#page=4","Abrir facsímil")</f>
        <v>Abrir facsímil</v>
      </c>
      <c r="K87" s="3" t="s">
        <v>29</v>
      </c>
    </row>
    <row r="88" spans="1:11" ht="42" customHeight="1">
      <c r="A88" s="2" t="s">
        <v>316</v>
      </c>
      <c r="B88" s="2" t="s">
        <v>317</v>
      </c>
      <c r="C88" s="2" t="s">
        <v>71</v>
      </c>
      <c r="D88" s="2" t="s">
        <v>72</v>
      </c>
      <c r="E88" s="5">
        <v>-27286</v>
      </c>
      <c r="F88" s="3" t="s">
        <v>257</v>
      </c>
      <c r="G88" s="3" t="s">
        <v>19</v>
      </c>
      <c r="H88" s="2" t="s">
        <v>20</v>
      </c>
      <c r="I88" s="2" t="s">
        <v>318</v>
      </c>
      <c r="J88" s="3" t="str">
        <f>HYPERLINK("https://www.boe.es/gazeta/dias/1825/04/16/pdfs/GMD-1825-46.pdf#page=4","Abrir facsímil")</f>
        <v>Abrir facsímil</v>
      </c>
      <c r="K88" s="3" t="s">
        <v>22</v>
      </c>
    </row>
    <row r="89" spans="1:11" ht="42" customHeight="1">
      <c r="A89" s="2" t="s">
        <v>319</v>
      </c>
      <c r="B89" s="2" t="s">
        <v>320</v>
      </c>
      <c r="C89" s="2" t="s">
        <v>123</v>
      </c>
      <c r="D89" s="2" t="s">
        <v>17</v>
      </c>
      <c r="E89" s="5">
        <v>-27269</v>
      </c>
      <c r="F89" s="3" t="s">
        <v>321</v>
      </c>
      <c r="G89" s="3" t="s">
        <v>39</v>
      </c>
      <c r="H89" s="2" t="s">
        <v>20</v>
      </c>
      <c r="I89" s="2" t="s">
        <v>322</v>
      </c>
      <c r="J89" s="3" t="str">
        <f>HYPERLINK("https://www.boe.es/gazeta/dias/1825/05/03/pdfs/GMD-1825-53.pdf#page=3","Abrir facsímil")</f>
        <v>Abrir facsímil</v>
      </c>
      <c r="K89" s="3" t="s">
        <v>22</v>
      </c>
    </row>
    <row r="90" spans="1:11" ht="42" customHeight="1">
      <c r="A90" s="2" t="s">
        <v>323</v>
      </c>
      <c r="B90" s="2" t="s">
        <v>323</v>
      </c>
      <c r="C90" s="2" t="s">
        <v>32</v>
      </c>
      <c r="D90" s="2" t="s">
        <v>33</v>
      </c>
      <c r="E90" s="5">
        <v>-27092</v>
      </c>
      <c r="F90" s="3" t="s">
        <v>324</v>
      </c>
      <c r="G90" s="3" t="s">
        <v>64</v>
      </c>
      <c r="H90" s="2" t="s">
        <v>20</v>
      </c>
      <c r="I90" s="2" t="s">
        <v>325</v>
      </c>
      <c r="J90" s="3" t="str">
        <f>HYPERLINK("https://www.boe.es/gazeta/dias/1825/10/27/pdfs/GMD-1825-130.pdf#page=2","Abrir facsímil")</f>
        <v>Abrir facsímil</v>
      </c>
      <c r="K90" s="3" t="s">
        <v>22</v>
      </c>
    </row>
    <row r="91" spans="1:11" ht="42" customHeight="1">
      <c r="A91" s="2" t="s">
        <v>326</v>
      </c>
      <c r="B91" s="2" t="s">
        <v>327</v>
      </c>
      <c r="C91" s="2" t="s">
        <v>71</v>
      </c>
      <c r="D91" s="2" t="s">
        <v>72</v>
      </c>
      <c r="E91" s="5">
        <v>-27188</v>
      </c>
      <c r="F91" s="3" t="s">
        <v>207</v>
      </c>
      <c r="G91" s="3" t="s">
        <v>19</v>
      </c>
      <c r="H91" s="2" t="s">
        <v>20</v>
      </c>
      <c r="I91" s="2" t="s">
        <v>328</v>
      </c>
      <c r="J91" s="3" t="str">
        <f>HYPERLINK("https://www.boe.es/gazeta/dias/1825/07/23/pdfs/GMD-1825-88.pdf#page=4","Abrir facsímil")</f>
        <v>Abrir facsímil</v>
      </c>
      <c r="K91" s="3" t="s">
        <v>22</v>
      </c>
    </row>
    <row r="92" spans="1:11" ht="42" customHeight="1">
      <c r="A92" s="2" t="s">
        <v>329</v>
      </c>
      <c r="B92" s="2" t="s">
        <v>330</v>
      </c>
      <c r="C92" s="2" t="s">
        <v>16</v>
      </c>
      <c r="D92" s="2" t="s">
        <v>17</v>
      </c>
      <c r="E92" s="5">
        <v>-27337</v>
      </c>
      <c r="F92" s="3" t="s">
        <v>203</v>
      </c>
      <c r="G92" s="3" t="s">
        <v>39</v>
      </c>
      <c r="H92" s="2" t="s">
        <v>20</v>
      </c>
      <c r="I92" s="2" t="s">
        <v>331</v>
      </c>
      <c r="J92" s="3" t="str">
        <f>HYPERLINK("https://www.boe.es/gazeta/dias/1825/02/24/pdfs/GMD-1825-24.pdf#page=3","Abrir facsímil")</f>
        <v>Abrir facsímil</v>
      </c>
      <c r="K92" s="3" t="s">
        <v>22</v>
      </c>
    </row>
    <row r="93" spans="1:11" ht="42" customHeight="1">
      <c r="A93" s="2" t="s">
        <v>332</v>
      </c>
      <c r="B93" s="2" t="s">
        <v>332</v>
      </c>
      <c r="C93" s="2" t="s">
        <v>32</v>
      </c>
      <c r="D93" s="2" t="s">
        <v>33</v>
      </c>
      <c r="E93" s="5">
        <v>-27083</v>
      </c>
      <c r="F93" s="3" t="s">
        <v>333</v>
      </c>
      <c r="G93" s="3" t="s">
        <v>39</v>
      </c>
      <c r="H93" s="2" t="s">
        <v>20</v>
      </c>
      <c r="I93" s="2" t="s">
        <v>334</v>
      </c>
      <c r="J93" s="3" t="str">
        <f>HYPERLINK("https://www.boe.es/gazeta/dias/1825/11/05/pdfs/GMD-1825-134.pdf#page=3","Abrir facsímil")</f>
        <v>Abrir facsímil</v>
      </c>
      <c r="K93" s="3" t="s">
        <v>22</v>
      </c>
    </row>
    <row r="94" spans="1:11" ht="42" customHeight="1">
      <c r="A94" s="2" t="s">
        <v>335</v>
      </c>
      <c r="B94" s="2" t="s">
        <v>336</v>
      </c>
      <c r="C94" s="2" t="s">
        <v>25</v>
      </c>
      <c r="D94" s="2" t="s">
        <v>17</v>
      </c>
      <c r="E94" s="5">
        <v>-27085</v>
      </c>
      <c r="F94" s="3" t="s">
        <v>215</v>
      </c>
      <c r="G94" s="3" t="s">
        <v>19</v>
      </c>
      <c r="H94" s="2" t="s">
        <v>20</v>
      </c>
      <c r="I94" s="2" t="s">
        <v>337</v>
      </c>
      <c r="J94" s="3" t="str">
        <f>HYPERLINK("https://www.boe.es/gazeta/dias/1825/11/03/pdfs/GMD-1825-133.pdf#page=4","Abrir facsímil")</f>
        <v>Abrir facsímil</v>
      </c>
      <c r="K94" s="3" t="s">
        <v>22</v>
      </c>
    </row>
    <row r="95" spans="1:11" ht="42" customHeight="1">
      <c r="A95" s="2" t="s">
        <v>338</v>
      </c>
      <c r="B95" s="2" t="s">
        <v>339</v>
      </c>
      <c r="C95" s="2" t="s">
        <v>16</v>
      </c>
      <c r="D95" s="2" t="s">
        <v>17</v>
      </c>
      <c r="E95" s="5">
        <v>-27069</v>
      </c>
      <c r="F95" s="3" t="s">
        <v>73</v>
      </c>
      <c r="G95" s="3" t="s">
        <v>74</v>
      </c>
      <c r="H95" s="2" t="s">
        <v>20</v>
      </c>
      <c r="I95" s="2" t="s">
        <v>340</v>
      </c>
      <c r="J95" s="3" t="str">
        <f>HYPERLINK("https://www.boe.es/gazeta/dias/1825/11/19/pdfs/GMD-1825-140.pdf#page=3","Abrir facsímil")</f>
        <v>Abrir facsímil</v>
      </c>
      <c r="K95" s="3" t="s">
        <v>22</v>
      </c>
    </row>
    <row r="96" spans="1:11" ht="42" customHeight="1">
      <c r="A96" s="2" t="s">
        <v>341</v>
      </c>
      <c r="B96" s="2" t="s">
        <v>342</v>
      </c>
      <c r="C96" s="2" t="s">
        <v>238</v>
      </c>
      <c r="D96" s="2" t="s">
        <v>17</v>
      </c>
      <c r="E96" s="5">
        <v>-27386</v>
      </c>
      <c r="F96" s="3" t="s">
        <v>99</v>
      </c>
      <c r="G96" s="3" t="s">
        <v>39</v>
      </c>
      <c r="H96" s="2" t="s">
        <v>20</v>
      </c>
      <c r="I96" s="2" t="s">
        <v>343</v>
      </c>
      <c r="J96" s="3" t="str">
        <f>HYPERLINK("https://www.boe.es/gazeta/dias/1825/01/06/pdfs/GMD-1825-3.pdf#page=3","Abrir facsímil")</f>
        <v>Abrir facsímil</v>
      </c>
      <c r="K96" s="3" t="s">
        <v>22</v>
      </c>
    </row>
    <row r="97" spans="1:11" ht="42" customHeight="1">
      <c r="A97" s="2" t="s">
        <v>344</v>
      </c>
      <c r="B97" s="2" t="s">
        <v>345</v>
      </c>
      <c r="C97" s="2" t="s">
        <v>16</v>
      </c>
      <c r="D97" s="2" t="s">
        <v>17</v>
      </c>
      <c r="E97" s="5">
        <v>-27101</v>
      </c>
      <c r="F97" s="3" t="s">
        <v>83</v>
      </c>
      <c r="G97" s="3" t="s">
        <v>39</v>
      </c>
      <c r="H97" s="2" t="s">
        <v>20</v>
      </c>
      <c r="I97" s="2" t="s">
        <v>346</v>
      </c>
      <c r="J97" s="3" t="str">
        <f>HYPERLINK("https://www.boe.es/gazeta/dias/1825/10/18/pdfs/GMD-1825-126.pdf#page=3","Abrir facsímil")</f>
        <v>Abrir facsímil</v>
      </c>
      <c r="K97" s="3" t="s">
        <v>22</v>
      </c>
    </row>
    <row r="98" spans="1:11" ht="42" customHeight="1">
      <c r="A98" s="2" t="s">
        <v>347</v>
      </c>
      <c r="B98" s="2" t="s">
        <v>348</v>
      </c>
      <c r="C98" s="2" t="s">
        <v>32</v>
      </c>
      <c r="D98" s="2" t="s">
        <v>33</v>
      </c>
      <c r="E98" s="5">
        <v>-27388</v>
      </c>
      <c r="F98" s="3" t="s">
        <v>288</v>
      </c>
      <c r="G98" s="3" t="s">
        <v>19</v>
      </c>
      <c r="H98" s="2" t="s">
        <v>20</v>
      </c>
      <c r="I98" s="2" t="s">
        <v>349</v>
      </c>
      <c r="J98" s="3" t="str">
        <f>HYPERLINK("https://www.boe.es/gazeta/dias/1825/01/04/pdfs/GMD-1825-2.pdf#page=4","Abrir facsímil")</f>
        <v>Abrir facsímil</v>
      </c>
      <c r="K98" s="3" t="s">
        <v>22</v>
      </c>
    </row>
    <row r="99" spans="1:11" ht="42" customHeight="1">
      <c r="A99" s="2" t="s">
        <v>350</v>
      </c>
      <c r="B99" s="2" t="s">
        <v>351</v>
      </c>
      <c r="C99" s="2" t="s">
        <v>32</v>
      </c>
      <c r="D99" s="2" t="s">
        <v>33</v>
      </c>
      <c r="E99" s="5">
        <v>-27374</v>
      </c>
      <c r="F99" s="3" t="s">
        <v>87</v>
      </c>
      <c r="G99" s="3" t="s">
        <v>39</v>
      </c>
      <c r="H99" s="2" t="s">
        <v>20</v>
      </c>
      <c r="I99" s="2" t="s">
        <v>352</v>
      </c>
      <c r="J99" s="3" t="str">
        <f>HYPERLINK("https://www.boe.es/gazeta/dias/1825/01/18/pdfs/GMD-1825-8.pdf#page=3","Abrir facsímil")</f>
        <v>Abrir facsímil</v>
      </c>
      <c r="K99" s="3" t="s">
        <v>22</v>
      </c>
    </row>
    <row r="100" spans="1:11" ht="42" customHeight="1">
      <c r="A100" s="2" t="s">
        <v>353</v>
      </c>
      <c r="B100" s="2" t="s">
        <v>354</v>
      </c>
      <c r="C100" s="2" t="s">
        <v>32</v>
      </c>
      <c r="D100" s="2" t="s">
        <v>33</v>
      </c>
      <c r="E100" s="5">
        <v>-27384</v>
      </c>
      <c r="F100" s="3" t="s">
        <v>143</v>
      </c>
      <c r="G100" s="3" t="s">
        <v>64</v>
      </c>
      <c r="H100" s="2" t="s">
        <v>20</v>
      </c>
      <c r="I100" s="2" t="s">
        <v>355</v>
      </c>
      <c r="J100" s="3" t="str">
        <f>HYPERLINK("https://www.boe.es/gazeta/dias/1825/01/08/pdfs/GMD-1825-4.pdf#page=2","Abrir facsímil")</f>
        <v>Abrir facsímil</v>
      </c>
      <c r="K100" s="3" t="s">
        <v>22</v>
      </c>
    </row>
    <row r="101" spans="1:11" ht="42" customHeight="1">
      <c r="A101" s="2" t="s">
        <v>356</v>
      </c>
      <c r="B101" s="2" t="s">
        <v>356</v>
      </c>
      <c r="C101" s="2" t="s">
        <v>16</v>
      </c>
      <c r="D101" s="2" t="s">
        <v>17</v>
      </c>
      <c r="E101" s="5">
        <v>-27293</v>
      </c>
      <c r="F101" s="3" t="s">
        <v>267</v>
      </c>
      <c r="G101" s="3" t="s">
        <v>19</v>
      </c>
      <c r="H101" s="2" t="s">
        <v>20</v>
      </c>
      <c r="I101" s="2" t="s">
        <v>357</v>
      </c>
      <c r="J101" s="3" t="str">
        <f>HYPERLINK("https://www.boe.es/gazeta/dias/1825/04/09/pdfs/GMD-1825-43.pdf#page=4","Abrir facsímil")</f>
        <v>Abrir facsímil</v>
      </c>
      <c r="K101" s="3" t="s">
        <v>22</v>
      </c>
    </row>
    <row r="102" spans="1:11" ht="42" customHeight="1">
      <c r="A102" s="2" t="s">
        <v>358</v>
      </c>
      <c r="B102" s="2" t="s">
        <v>359</v>
      </c>
      <c r="C102" s="2" t="s">
        <v>32</v>
      </c>
      <c r="D102" s="2" t="s">
        <v>33</v>
      </c>
      <c r="E102" s="5">
        <v>-27342</v>
      </c>
      <c r="F102" s="3" t="s">
        <v>112</v>
      </c>
      <c r="G102" s="3" t="s">
        <v>39</v>
      </c>
      <c r="H102" s="2" t="s">
        <v>20</v>
      </c>
      <c r="I102" s="2" t="s">
        <v>360</v>
      </c>
      <c r="J102" s="3" t="str">
        <f>HYPERLINK("https://www.boe.es/gazeta/dias/1825/02/19/pdfs/GMD-1825-22.pdf#page=3","Abrir facsímil")</f>
        <v>Abrir facsímil</v>
      </c>
      <c r="K102" s="3" t="s">
        <v>22</v>
      </c>
    </row>
    <row r="103" spans="1:11" ht="42" customHeight="1">
      <c r="A103" s="2" t="s">
        <v>361</v>
      </c>
      <c r="B103" s="2" t="s">
        <v>362</v>
      </c>
      <c r="C103" s="2" t="s">
        <v>16</v>
      </c>
      <c r="D103" s="2" t="s">
        <v>17</v>
      </c>
      <c r="E103" s="5">
        <v>-27351</v>
      </c>
      <c r="F103" s="3" t="s">
        <v>132</v>
      </c>
      <c r="G103" s="3" t="s">
        <v>19</v>
      </c>
      <c r="H103" s="2" t="s">
        <v>20</v>
      </c>
      <c r="I103" s="2" t="s">
        <v>363</v>
      </c>
      <c r="J103" s="3" t="str">
        <f>HYPERLINK("https://www.boe.es/gazeta/dias/1825/02/10/pdfs/GMD-1825-18.pdf#page=4","Abrir facsímil")</f>
        <v>Abrir facsímil</v>
      </c>
      <c r="K103" s="3" t="s">
        <v>22</v>
      </c>
    </row>
    <row r="104" spans="1:11" ht="42" customHeight="1">
      <c r="A104" s="2" t="s">
        <v>364</v>
      </c>
      <c r="B104" s="2" t="s">
        <v>365</v>
      </c>
      <c r="C104" s="2" t="s">
        <v>32</v>
      </c>
      <c r="D104" s="2" t="s">
        <v>33</v>
      </c>
      <c r="E104" s="5">
        <v>-27342</v>
      </c>
      <c r="F104" s="3" t="s">
        <v>112</v>
      </c>
      <c r="G104" s="3" t="s">
        <v>19</v>
      </c>
      <c r="H104" s="2" t="s">
        <v>20</v>
      </c>
      <c r="I104" s="2" t="s">
        <v>366</v>
      </c>
      <c r="J104" s="3" t="str">
        <f>HYPERLINK("https://www.boe.es/gazeta/dias/1825/02/19/pdfs/GMD-1825-22.pdf#page=4","Abrir facsímil")</f>
        <v>Abrir facsímil</v>
      </c>
      <c r="K104" s="3" t="s">
        <v>22</v>
      </c>
    </row>
    <row r="105" spans="1:11" ht="42" customHeight="1">
      <c r="A105" s="2" t="s">
        <v>367</v>
      </c>
      <c r="B105" s="2" t="s">
        <v>368</v>
      </c>
      <c r="C105" s="2" t="s">
        <v>59</v>
      </c>
      <c r="D105" s="2" t="s">
        <v>17</v>
      </c>
      <c r="E105" s="5">
        <v>-27302</v>
      </c>
      <c r="F105" s="3" t="s">
        <v>369</v>
      </c>
      <c r="G105" s="3" t="s">
        <v>19</v>
      </c>
      <c r="H105" s="2" t="s">
        <v>20</v>
      </c>
      <c r="I105" s="2" t="s">
        <v>370</v>
      </c>
      <c r="J105" s="3" t="str">
        <f>HYPERLINK("https://www.boe.es/gazeta/dias/1825/03/31/pdfs/GMD-1825-39.pdf#page=4","Abrir facsímil")</f>
        <v>Abrir facsímil</v>
      </c>
      <c r="K105" s="3" t="s">
        <v>22</v>
      </c>
    </row>
    <row r="106" spans="1:11" ht="42" customHeight="1">
      <c r="A106" s="2" t="s">
        <v>371</v>
      </c>
      <c r="B106" s="2" t="s">
        <v>372</v>
      </c>
      <c r="C106" s="2" t="s">
        <v>46</v>
      </c>
      <c r="D106" s="2" t="s">
        <v>17</v>
      </c>
      <c r="E106" s="5">
        <v>-27036</v>
      </c>
      <c r="F106" s="3" t="s">
        <v>373</v>
      </c>
      <c r="G106" s="3" t="s">
        <v>19</v>
      </c>
      <c r="H106" s="2" t="s">
        <v>20</v>
      </c>
      <c r="I106" s="2" t="s">
        <v>374</v>
      </c>
      <c r="J106" s="3" t="str">
        <f>HYPERLINK("https://www.boe.es/gazeta/dias/1825/12/22/pdfs/GMD-1825-154.pdf#page=4","Abrir facsímil")</f>
        <v>Abrir facsímil</v>
      </c>
      <c r="K106" s="3" t="s">
        <v>22</v>
      </c>
    </row>
    <row r="107" spans="1:11" ht="42" customHeight="1">
      <c r="A107" s="2" t="s">
        <v>375</v>
      </c>
      <c r="B107" s="2" t="s">
        <v>376</v>
      </c>
      <c r="C107" s="2" t="s">
        <v>25</v>
      </c>
      <c r="D107" s="2" t="s">
        <v>17</v>
      </c>
      <c r="E107" s="5">
        <v>-27328</v>
      </c>
      <c r="F107" s="3" t="s">
        <v>211</v>
      </c>
      <c r="G107" s="3" t="s">
        <v>64</v>
      </c>
      <c r="H107" s="2" t="s">
        <v>20</v>
      </c>
      <c r="I107" s="2" t="s">
        <v>377</v>
      </c>
      <c r="J107" s="3" t="str">
        <f>HYPERLINK("https://www.boe.es/gazeta/dias/1825/03/05/pdfs/GMD-1825-28.pdf#page=2","Abrir facsímil")</f>
        <v>Abrir facsímil</v>
      </c>
      <c r="K107" s="3" t="s">
        <v>22</v>
      </c>
    </row>
    <row r="108" spans="1:11" ht="42" customHeight="1">
      <c r="A108" s="2" t="s">
        <v>378</v>
      </c>
      <c r="B108" s="2" t="s">
        <v>378</v>
      </c>
      <c r="C108" s="2" t="s">
        <v>32</v>
      </c>
      <c r="D108" s="2" t="s">
        <v>33</v>
      </c>
      <c r="E108" s="5">
        <v>-27370</v>
      </c>
      <c r="F108" s="3" t="s">
        <v>222</v>
      </c>
      <c r="G108" s="3" t="s">
        <v>19</v>
      </c>
      <c r="H108" s="2" t="s">
        <v>20</v>
      </c>
      <c r="I108" s="2" t="s">
        <v>379</v>
      </c>
      <c r="J108" s="3" t="str">
        <f>HYPERLINK("https://www.boe.es/gazeta/dias/1825/01/22/pdfs/GMD-1825-10.pdf#page=4","Abrir facsímil")</f>
        <v>Abrir facsímil</v>
      </c>
      <c r="K108" s="3" t="s">
        <v>22</v>
      </c>
    </row>
    <row r="109" spans="1:11" ht="42" customHeight="1">
      <c r="A109" s="2" t="s">
        <v>380</v>
      </c>
      <c r="B109" s="2" t="s">
        <v>381</v>
      </c>
      <c r="C109" s="2" t="s">
        <v>25</v>
      </c>
      <c r="D109" s="2" t="s">
        <v>17</v>
      </c>
      <c r="E109" s="5">
        <v>-27379</v>
      </c>
      <c r="F109" s="3" t="s">
        <v>116</v>
      </c>
      <c r="G109" s="3" t="s">
        <v>39</v>
      </c>
      <c r="H109" s="2" t="s">
        <v>20</v>
      </c>
      <c r="I109" s="2" t="s">
        <v>382</v>
      </c>
      <c r="J109" s="3" t="str">
        <f>HYPERLINK("https://www.boe.es/gazeta/dias/1825/01/13/pdfs/GMD-1825-6.pdf#page=3","Abrir facsímil")</f>
        <v>Abrir facsímil</v>
      </c>
      <c r="K109" s="3" t="s">
        <v>22</v>
      </c>
    </row>
    <row r="110" spans="1:11" ht="42" customHeight="1">
      <c r="A110" s="2" t="s">
        <v>383</v>
      </c>
      <c r="B110" s="2" t="s">
        <v>384</v>
      </c>
      <c r="C110" s="2" t="s">
        <v>32</v>
      </c>
      <c r="D110" s="2" t="s">
        <v>33</v>
      </c>
      <c r="E110" s="5">
        <v>-27337</v>
      </c>
      <c r="F110" s="3" t="s">
        <v>203</v>
      </c>
      <c r="G110" s="3" t="s">
        <v>19</v>
      </c>
      <c r="H110" s="2" t="s">
        <v>20</v>
      </c>
      <c r="I110" s="2" t="s">
        <v>385</v>
      </c>
      <c r="J110" s="3" t="str">
        <f>HYPERLINK("https://www.boe.es/gazeta/dias/1825/02/24/pdfs/GMD-1825-24.pdf#page=4","Abrir facsímil")</f>
        <v>Abrir facsímil</v>
      </c>
      <c r="K110" s="3" t="s">
        <v>22</v>
      </c>
    </row>
    <row r="111" spans="1:11" ht="42" customHeight="1">
      <c r="A111" s="2" t="s">
        <v>383</v>
      </c>
      <c r="B111" s="2" t="s">
        <v>384</v>
      </c>
      <c r="C111" s="2" t="s">
        <v>59</v>
      </c>
      <c r="D111" s="2" t="s">
        <v>17</v>
      </c>
      <c r="E111" s="5">
        <v>-27234</v>
      </c>
      <c r="F111" s="3" t="s">
        <v>386</v>
      </c>
      <c r="G111" s="3" t="s">
        <v>19</v>
      </c>
      <c r="H111" s="2" t="s">
        <v>20</v>
      </c>
      <c r="I111" s="2" t="s">
        <v>387</v>
      </c>
      <c r="J111" s="3" t="str">
        <f>HYPERLINK("https://www.boe.es/gazeta/dias/1825/06/07/pdfs/GMD-1825-68.pdf#page=4","Abrir facsímil")</f>
        <v>Abrir facsímil</v>
      </c>
      <c r="K111" s="3" t="s">
        <v>22</v>
      </c>
    </row>
    <row r="112" spans="1:11" ht="42" customHeight="1">
      <c r="A112" s="2" t="s">
        <v>383</v>
      </c>
      <c r="B112" s="2" t="s">
        <v>384</v>
      </c>
      <c r="C112" s="2" t="s">
        <v>46</v>
      </c>
      <c r="D112" s="2" t="s">
        <v>17</v>
      </c>
      <c r="E112" s="5">
        <v>-27160</v>
      </c>
      <c r="F112" s="3" t="s">
        <v>388</v>
      </c>
      <c r="G112" s="3" t="s">
        <v>19</v>
      </c>
      <c r="H112" s="2" t="s">
        <v>20</v>
      </c>
      <c r="I112" s="2" t="s">
        <v>389</v>
      </c>
      <c r="J112" s="3" t="str">
        <f>HYPERLINK("https://www.boe.es/gazeta/dias/1825/08/20/pdfs/GMD-1825-100.pdf#page=4","Abrir facsímil")</f>
        <v>Abrir facsímil</v>
      </c>
      <c r="K112" s="3" t="s">
        <v>22</v>
      </c>
    </row>
    <row r="113" spans="1:11" ht="42" customHeight="1">
      <c r="A113" s="2" t="s">
        <v>390</v>
      </c>
      <c r="B113" s="2" t="s">
        <v>391</v>
      </c>
      <c r="C113" s="2" t="s">
        <v>32</v>
      </c>
      <c r="D113" s="2" t="s">
        <v>33</v>
      </c>
      <c r="E113" s="5">
        <v>-27150</v>
      </c>
      <c r="F113" s="3" t="s">
        <v>392</v>
      </c>
      <c r="G113" s="3" t="s">
        <v>393</v>
      </c>
      <c r="H113" s="2" t="s">
        <v>20</v>
      </c>
      <c r="I113" s="2" t="s">
        <v>394</v>
      </c>
      <c r="J113" s="3" t="str">
        <f>HYPERLINK("https://www.boe.es/gazeta/dias/1825/08/30/pdfs/GMD-1825-105.pdf#page=4","Abrir facsímil")</f>
        <v>Abrir facsímil</v>
      </c>
      <c r="K113" s="3" t="s">
        <v>22</v>
      </c>
    </row>
    <row r="114" spans="1:11" ht="42" customHeight="1">
      <c r="A114" s="2" t="s">
        <v>395</v>
      </c>
      <c r="B114" s="2" t="s">
        <v>395</v>
      </c>
      <c r="C114" s="2" t="s">
        <v>32</v>
      </c>
      <c r="D114" s="2" t="s">
        <v>33</v>
      </c>
      <c r="E114" s="5">
        <v>-27190</v>
      </c>
      <c r="F114" s="3" t="s">
        <v>103</v>
      </c>
      <c r="G114" s="3" t="s">
        <v>64</v>
      </c>
      <c r="H114" s="2" t="s">
        <v>20</v>
      </c>
      <c r="I114" s="2" t="s">
        <v>396</v>
      </c>
      <c r="J114" s="3" t="str">
        <f>HYPERLINK("https://www.boe.es/gazeta/dias/1825/07/21/pdfs/GMD-1825-87.pdf#page=2","Abrir facsímil")</f>
        <v>Abrir facsímil</v>
      </c>
      <c r="K114" s="3" t="s">
        <v>22</v>
      </c>
    </row>
    <row r="115" spans="1:11" ht="42" customHeight="1">
      <c r="A115" s="2" t="s">
        <v>397</v>
      </c>
      <c r="B115" s="2" t="s">
        <v>397</v>
      </c>
      <c r="C115" s="2" t="s">
        <v>32</v>
      </c>
      <c r="D115" s="2" t="s">
        <v>33</v>
      </c>
      <c r="E115" s="5">
        <v>-27391</v>
      </c>
      <c r="F115" s="3" t="s">
        <v>295</v>
      </c>
      <c r="G115" s="3" t="s">
        <v>95</v>
      </c>
      <c r="H115" s="2" t="s">
        <v>20</v>
      </c>
      <c r="I115" s="2" t="s">
        <v>398</v>
      </c>
      <c r="J115" s="3" t="str">
        <f>HYPERLINK("https://www.boe.es/gazeta/dias/1825/01/01/pdfs/GMD-1825-1.pdf#page=1","Abrir facsímil")</f>
        <v>Abrir facsímil</v>
      </c>
      <c r="K115" s="3" t="s">
        <v>22</v>
      </c>
    </row>
    <row r="116" spans="1:11" ht="42" customHeight="1">
      <c r="A116" s="2" t="s">
        <v>399</v>
      </c>
      <c r="B116" s="2" t="s">
        <v>400</v>
      </c>
      <c r="C116" s="2" t="s">
        <v>32</v>
      </c>
      <c r="D116" s="2" t="s">
        <v>33</v>
      </c>
      <c r="E116" s="5">
        <v>-27388</v>
      </c>
      <c r="F116" s="3" t="s">
        <v>288</v>
      </c>
      <c r="G116" s="3" t="s">
        <v>19</v>
      </c>
      <c r="H116" s="2" t="s">
        <v>20</v>
      </c>
      <c r="I116" s="2" t="s">
        <v>401</v>
      </c>
      <c r="J116" s="3" t="str">
        <f>HYPERLINK("https://www.boe.es/gazeta/dias/1825/01/04/pdfs/GMD-1825-2.pdf#page=4","Abrir facsímil")</f>
        <v>Abrir facsímil</v>
      </c>
      <c r="K116" s="3" t="s">
        <v>22</v>
      </c>
    </row>
    <row r="117" spans="1:11" ht="42" customHeight="1">
      <c r="A117" s="2" t="s">
        <v>402</v>
      </c>
      <c r="B117" s="2" t="s">
        <v>403</v>
      </c>
      <c r="C117" s="2" t="s">
        <v>25</v>
      </c>
      <c r="D117" s="2" t="s">
        <v>17</v>
      </c>
      <c r="E117" s="5">
        <v>-27232</v>
      </c>
      <c r="F117" s="3" t="s">
        <v>94</v>
      </c>
      <c r="G117" s="3" t="s">
        <v>19</v>
      </c>
      <c r="H117" s="2" t="s">
        <v>20</v>
      </c>
      <c r="I117" s="2" t="s">
        <v>404</v>
      </c>
      <c r="J117" s="3" t="str">
        <f>HYPERLINK("https://www.boe.es/gazeta/dias/1825/06/09/pdfs/GMD-1825-69.pdf#page=4","Abrir facsímil")</f>
        <v>Abrir facsímil</v>
      </c>
      <c r="K117" s="3" t="s">
        <v>22</v>
      </c>
    </row>
    <row r="118" spans="1:11" ht="42" customHeight="1">
      <c r="A118" s="2" t="s">
        <v>405</v>
      </c>
      <c r="B118" s="2" t="s">
        <v>406</v>
      </c>
      <c r="C118" s="2" t="s">
        <v>32</v>
      </c>
      <c r="D118" s="2" t="s">
        <v>33</v>
      </c>
      <c r="E118" s="5">
        <v>-27384</v>
      </c>
      <c r="F118" s="3" t="s">
        <v>143</v>
      </c>
      <c r="G118" s="3" t="s">
        <v>64</v>
      </c>
      <c r="H118" s="2" t="s">
        <v>20</v>
      </c>
      <c r="I118" s="2" t="s">
        <v>407</v>
      </c>
      <c r="J118" s="3" t="str">
        <f>HYPERLINK("https://www.boe.es/gazeta/dias/1825/01/08/pdfs/GMD-1825-4.pdf#page=2","Abrir facsímil")</f>
        <v>Abrir facsímil</v>
      </c>
      <c r="K118" s="3" t="s">
        <v>22</v>
      </c>
    </row>
    <row r="119" spans="1:11" ht="42" customHeight="1">
      <c r="A119" s="2" t="s">
        <v>408</v>
      </c>
      <c r="B119" s="2" t="s">
        <v>408</v>
      </c>
      <c r="C119" s="2" t="s">
        <v>32</v>
      </c>
      <c r="D119" s="2" t="s">
        <v>33</v>
      </c>
      <c r="E119" s="5">
        <v>-27253</v>
      </c>
      <c r="F119" s="3" t="s">
        <v>409</v>
      </c>
      <c r="G119" s="3" t="s">
        <v>95</v>
      </c>
      <c r="H119" s="2" t="s">
        <v>20</v>
      </c>
      <c r="I119" s="2" t="s">
        <v>410</v>
      </c>
      <c r="J119" s="3" t="str">
        <f>HYPERLINK("https://www.boe.es/gazeta/dias/1825/05/19/pdfs/GMD-1825-60.pdf#page=1","Abrir facsímil")</f>
        <v>Abrir facsímil</v>
      </c>
      <c r="K119" s="3" t="s">
        <v>22</v>
      </c>
    </row>
    <row r="120" spans="1:11" ht="42" customHeight="1">
      <c r="A120" s="2" t="s">
        <v>411</v>
      </c>
      <c r="B120" s="2" t="s">
        <v>412</v>
      </c>
      <c r="C120" s="2" t="s">
        <v>16</v>
      </c>
      <c r="D120" s="2" t="s">
        <v>17</v>
      </c>
      <c r="E120" s="5">
        <v>-27379</v>
      </c>
      <c r="F120" s="3" t="s">
        <v>116</v>
      </c>
      <c r="G120" s="3" t="s">
        <v>19</v>
      </c>
      <c r="H120" s="2" t="s">
        <v>20</v>
      </c>
      <c r="I120" s="2" t="s">
        <v>413</v>
      </c>
      <c r="J120" s="3" t="str">
        <f>HYPERLINK("https://www.boe.es/gazeta/dias/1825/01/13/pdfs/GMD-1825-6.pdf#page=4","Abrir facsímil")</f>
        <v>Abrir facsímil</v>
      </c>
      <c r="K120" s="3" t="s">
        <v>22</v>
      </c>
    </row>
    <row r="121" spans="1:11" ht="42" customHeight="1">
      <c r="A121" s="2" t="s">
        <v>414</v>
      </c>
      <c r="B121" s="2" t="s">
        <v>415</v>
      </c>
      <c r="C121" s="2" t="s">
        <v>238</v>
      </c>
      <c r="D121" s="2" t="s">
        <v>17</v>
      </c>
      <c r="E121" s="5">
        <v>-27076</v>
      </c>
      <c r="F121" s="3" t="s">
        <v>416</v>
      </c>
      <c r="G121" s="3" t="s">
        <v>95</v>
      </c>
      <c r="H121" s="2" t="s">
        <v>20</v>
      </c>
      <c r="I121" s="2" t="s">
        <v>417</v>
      </c>
      <c r="J121" s="3" t="str">
        <f>HYPERLINK("https://www.boe.es/gazeta/dias/1825/11/12/pdfs/GMD-1825-137.pdf#page=1","Abrir facsímil")</f>
        <v>Abrir facsímil</v>
      </c>
      <c r="K121" s="3" t="s">
        <v>22</v>
      </c>
    </row>
    <row r="122" spans="1:11" ht="42" customHeight="1">
      <c r="A122" s="2" t="s">
        <v>418</v>
      </c>
      <c r="B122" s="2" t="s">
        <v>419</v>
      </c>
      <c r="C122" s="2" t="s">
        <v>32</v>
      </c>
      <c r="D122" s="2" t="s">
        <v>33</v>
      </c>
      <c r="E122" s="5">
        <v>-27192</v>
      </c>
      <c r="F122" s="3" t="s">
        <v>420</v>
      </c>
      <c r="G122" s="3" t="s">
        <v>19</v>
      </c>
      <c r="H122" s="2" t="s">
        <v>20</v>
      </c>
      <c r="I122" s="2" t="s">
        <v>421</v>
      </c>
      <c r="J122" s="3" t="str">
        <f>HYPERLINK("https://www.boe.es/gazeta/dias/1825/07/19/pdfs/GMD-1825-86.pdf#page=4","Abrir facsímil")</f>
        <v>Abrir facsímil</v>
      </c>
      <c r="K122" s="3" t="s">
        <v>22</v>
      </c>
    </row>
    <row r="123" spans="1:11" ht="42" customHeight="1">
      <c r="A123" s="2" t="s">
        <v>422</v>
      </c>
      <c r="B123" s="2" t="s">
        <v>423</v>
      </c>
      <c r="C123" s="2" t="s">
        <v>25</v>
      </c>
      <c r="D123" s="2" t="s">
        <v>17</v>
      </c>
      <c r="E123" s="5">
        <v>-27260</v>
      </c>
      <c r="F123" s="3" t="s">
        <v>424</v>
      </c>
      <c r="G123" s="3" t="s">
        <v>19</v>
      </c>
      <c r="H123" s="2" t="s">
        <v>20</v>
      </c>
      <c r="I123" s="2" t="s">
        <v>425</v>
      </c>
      <c r="J123" s="3" t="str">
        <f>HYPERLINK("https://www.boe.es/gazeta/dias/1825/05/12/pdfs/GMD-1825-57.pdf#page=4","Abrir facsímil")</f>
        <v>Abrir facsímil</v>
      </c>
      <c r="K123" s="3" t="s">
        <v>22</v>
      </c>
    </row>
    <row r="124" spans="1:11" ht="42" customHeight="1">
      <c r="A124" s="2" t="s">
        <v>426</v>
      </c>
      <c r="B124" s="2" t="s">
        <v>427</v>
      </c>
      <c r="C124" s="2" t="s">
        <v>78</v>
      </c>
      <c r="D124" s="2" t="s">
        <v>72</v>
      </c>
      <c r="E124" s="5">
        <v>-27073</v>
      </c>
      <c r="F124" s="3" t="s">
        <v>270</v>
      </c>
      <c r="G124" s="3" t="s">
        <v>19</v>
      </c>
      <c r="H124" s="2" t="s">
        <v>20</v>
      </c>
      <c r="I124" s="2" t="s">
        <v>428</v>
      </c>
      <c r="J124" s="3" t="str">
        <f>HYPERLINK("https://www.boe.es/gazeta/dias/1825/11/15/pdfs/GMD-1825-138.pdf#page=4","Abrir facsímil")</f>
        <v>Abrir facsímil</v>
      </c>
      <c r="K124" s="3" t="s">
        <v>22</v>
      </c>
    </row>
    <row r="125" spans="1:11" ht="42" customHeight="1">
      <c r="A125" s="2" t="s">
        <v>429</v>
      </c>
      <c r="B125" s="2" t="s">
        <v>429</v>
      </c>
      <c r="C125" s="2" t="s">
        <v>25</v>
      </c>
      <c r="D125" s="2" t="s">
        <v>17</v>
      </c>
      <c r="E125" s="5">
        <v>-27232</v>
      </c>
      <c r="F125" s="3" t="s">
        <v>94</v>
      </c>
      <c r="G125" s="3" t="s">
        <v>19</v>
      </c>
      <c r="H125" s="2" t="s">
        <v>20</v>
      </c>
      <c r="I125" s="2" t="s">
        <v>430</v>
      </c>
      <c r="J125" s="3" t="str">
        <f>HYPERLINK("https://www.boe.es/gazeta/dias/1825/06/09/pdfs/GMD-1825-69.pdf#page=4","Abrir facsímil")</f>
        <v>Abrir facsímil</v>
      </c>
      <c r="K125" s="3" t="s">
        <v>22</v>
      </c>
    </row>
    <row r="126" spans="1:11" ht="42" customHeight="1">
      <c r="A126" s="2" t="s">
        <v>429</v>
      </c>
      <c r="B126" s="2" t="s">
        <v>429</v>
      </c>
      <c r="C126" s="2" t="s">
        <v>16</v>
      </c>
      <c r="D126" s="2" t="s">
        <v>17</v>
      </c>
      <c r="E126" s="5">
        <v>-27099</v>
      </c>
      <c r="F126" s="3" t="s">
        <v>431</v>
      </c>
      <c r="G126" s="3" t="s">
        <v>432</v>
      </c>
      <c r="H126" s="2" t="s">
        <v>20</v>
      </c>
      <c r="I126" s="2" t="s">
        <v>433</v>
      </c>
      <c r="J126" s="3" t="str">
        <f>HYPERLINK("https://www.boe.es/gazeta/dias/1825/10/20/pdfs/GMD-1825-127.pdf#page=4","Abrir facsímil")</f>
        <v>Abrir facsímil</v>
      </c>
      <c r="K126" s="3" t="s">
        <v>22</v>
      </c>
    </row>
    <row r="127" spans="1:11" ht="42" customHeight="1">
      <c r="A127" s="2" t="s">
        <v>434</v>
      </c>
      <c r="B127" s="2" t="s">
        <v>435</v>
      </c>
      <c r="C127" s="2" t="s">
        <v>25</v>
      </c>
      <c r="D127" s="2" t="s">
        <v>17</v>
      </c>
      <c r="E127" s="5">
        <v>-27379</v>
      </c>
      <c r="F127" s="3" t="s">
        <v>116</v>
      </c>
      <c r="G127" s="3" t="s">
        <v>39</v>
      </c>
      <c r="H127" s="2" t="s">
        <v>20</v>
      </c>
      <c r="I127" s="2" t="s">
        <v>436</v>
      </c>
      <c r="J127" s="3" t="str">
        <f>HYPERLINK("https://www.boe.es/gazeta/dias/1825/01/13/pdfs/GMD-1825-6.pdf#page=3","Abrir facsímil")</f>
        <v>Abrir facsímil</v>
      </c>
      <c r="K127" s="3" t="s">
        <v>22</v>
      </c>
    </row>
    <row r="128" spans="1:11" ht="42" customHeight="1">
      <c r="A128" s="2" t="s">
        <v>434</v>
      </c>
      <c r="B128" s="2" t="s">
        <v>435</v>
      </c>
      <c r="C128" s="2" t="s">
        <v>32</v>
      </c>
      <c r="D128" s="2" t="s">
        <v>33</v>
      </c>
      <c r="E128" s="5">
        <v>-27372</v>
      </c>
      <c r="F128" s="3" t="s">
        <v>51</v>
      </c>
      <c r="G128" s="3" t="s">
        <v>39</v>
      </c>
      <c r="H128" s="2" t="s">
        <v>20</v>
      </c>
      <c r="I128" s="2" t="s">
        <v>437</v>
      </c>
      <c r="J128" s="3" t="str">
        <f>HYPERLINK("https://www.boe.es/gazeta/dias/1825/01/20/pdfs/GMD-1825-9.pdf#page=3","Abrir facsímil")</f>
        <v>Abrir facsímil</v>
      </c>
      <c r="K128" s="3" t="s">
        <v>22</v>
      </c>
    </row>
    <row r="129" spans="1:11" ht="42" customHeight="1">
      <c r="A129" s="2" t="s">
        <v>438</v>
      </c>
      <c r="B129" s="2" t="s">
        <v>439</v>
      </c>
      <c r="C129" s="2" t="s">
        <v>16</v>
      </c>
      <c r="D129" s="2" t="s">
        <v>17</v>
      </c>
      <c r="E129" s="5">
        <v>-27122</v>
      </c>
      <c r="F129" s="3" t="s">
        <v>55</v>
      </c>
      <c r="G129" s="3" t="s">
        <v>39</v>
      </c>
      <c r="H129" s="2" t="s">
        <v>20</v>
      </c>
      <c r="I129" s="2" t="s">
        <v>440</v>
      </c>
      <c r="J129" s="3" t="str">
        <f>HYPERLINK("https://www.boe.es/gazeta/dias/1825/09/27/pdfs/GMD-1825-117.pdf#page=3","Abrir facsímil")</f>
        <v>Abrir facsímil</v>
      </c>
      <c r="K129" s="3" t="s">
        <v>22</v>
      </c>
    </row>
    <row r="130" spans="1:11" ht="42" customHeight="1">
      <c r="A130" s="2" t="s">
        <v>441</v>
      </c>
      <c r="B130" s="2" t="s">
        <v>442</v>
      </c>
      <c r="C130" s="2" t="s">
        <v>32</v>
      </c>
      <c r="D130" s="2" t="s">
        <v>33</v>
      </c>
      <c r="E130" s="5">
        <v>-27290</v>
      </c>
      <c r="F130" s="3" t="s">
        <v>443</v>
      </c>
      <c r="G130" s="3" t="s">
        <v>95</v>
      </c>
      <c r="H130" s="2" t="s">
        <v>20</v>
      </c>
      <c r="I130" s="2" t="s">
        <v>444</v>
      </c>
      <c r="J130" s="3" t="str">
        <f>HYPERLINK("https://www.boe.es/gazeta/dias/1825/04/12/pdfs/GMD-1825-44.pdf#page=1","Abrir facsímil")</f>
        <v>Abrir facsímil</v>
      </c>
      <c r="K130" s="3" t="s">
        <v>22</v>
      </c>
    </row>
    <row r="131" spans="1:11" ht="42" customHeight="1">
      <c r="A131" s="2" t="s">
        <v>445</v>
      </c>
      <c r="B131" s="2" t="s">
        <v>446</v>
      </c>
      <c r="C131" s="2" t="s">
        <v>32</v>
      </c>
      <c r="D131" s="2" t="s">
        <v>33</v>
      </c>
      <c r="E131" s="5">
        <v>-27370</v>
      </c>
      <c r="F131" s="3" t="s">
        <v>222</v>
      </c>
      <c r="G131" s="3" t="s">
        <v>19</v>
      </c>
      <c r="H131" s="2" t="s">
        <v>20</v>
      </c>
      <c r="I131" s="2" t="s">
        <v>447</v>
      </c>
      <c r="J131" s="3" t="str">
        <f>HYPERLINK("https://www.boe.es/gazeta/dias/1825/01/22/pdfs/GMD-1825-10.pdf#page=4","Abrir facsímil")</f>
        <v>Abrir facsímil</v>
      </c>
      <c r="K131" s="3" t="s">
        <v>22</v>
      </c>
    </row>
    <row r="132" spans="1:11" ht="42" customHeight="1">
      <c r="A132" s="2" t="s">
        <v>448</v>
      </c>
      <c r="B132" s="2" t="s">
        <v>448</v>
      </c>
      <c r="C132" s="2" t="s">
        <v>16</v>
      </c>
      <c r="D132" s="2" t="s">
        <v>17</v>
      </c>
      <c r="E132" s="5">
        <v>-27388</v>
      </c>
      <c r="F132" s="3" t="s">
        <v>288</v>
      </c>
      <c r="G132" s="3" t="s">
        <v>39</v>
      </c>
      <c r="H132" s="2" t="s">
        <v>20</v>
      </c>
      <c r="I132" s="2" t="s">
        <v>449</v>
      </c>
      <c r="J132" s="3" t="str">
        <f>HYPERLINK("https://www.boe.es/gazeta/dias/1825/01/04/pdfs/GMD-1825-2.pdf#page=3","Abrir facsímil")</f>
        <v>Abrir facsímil</v>
      </c>
      <c r="K132" s="3" t="s">
        <v>22</v>
      </c>
    </row>
    <row r="133" spans="1:11" ht="42" customHeight="1">
      <c r="A133" s="2" t="s">
        <v>450</v>
      </c>
      <c r="B133" s="2" t="s">
        <v>450</v>
      </c>
      <c r="C133" s="2" t="s">
        <v>32</v>
      </c>
      <c r="D133" s="2" t="s">
        <v>33</v>
      </c>
      <c r="E133" s="5">
        <v>-27374</v>
      </c>
      <c r="F133" s="3" t="s">
        <v>87</v>
      </c>
      <c r="G133" s="3" t="s">
        <v>64</v>
      </c>
      <c r="H133" s="2" t="s">
        <v>20</v>
      </c>
      <c r="I133" s="2" t="s">
        <v>451</v>
      </c>
      <c r="J133" s="3" t="str">
        <f>HYPERLINK("https://www.boe.es/gazeta/dias/1825/01/18/pdfs/GMD-1825-8.pdf#page=2","Abrir facsímil")</f>
        <v>Abrir facsímil</v>
      </c>
      <c r="K133" s="3" t="s">
        <v>22</v>
      </c>
    </row>
    <row r="134" spans="1:11" ht="42" customHeight="1">
      <c r="A134" s="2" t="s">
        <v>452</v>
      </c>
      <c r="B134" s="2" t="s">
        <v>452</v>
      </c>
      <c r="C134" s="2" t="s">
        <v>25</v>
      </c>
      <c r="D134" s="2" t="s">
        <v>17</v>
      </c>
      <c r="E134" s="5">
        <v>-27328</v>
      </c>
      <c r="F134" s="3" t="s">
        <v>211</v>
      </c>
      <c r="G134" s="3" t="s">
        <v>64</v>
      </c>
      <c r="H134" s="2" t="s">
        <v>20</v>
      </c>
      <c r="I134" s="2" t="s">
        <v>453</v>
      </c>
      <c r="J134" s="3" t="str">
        <f>HYPERLINK("https://www.boe.es/gazeta/dias/1825/03/05/pdfs/GMD-1825-28.pdf#page=2","Abrir facsímil")</f>
        <v>Abrir facsímil</v>
      </c>
      <c r="K134" s="3" t="s">
        <v>22</v>
      </c>
    </row>
    <row r="135" spans="1:11" ht="42" customHeight="1">
      <c r="A135" s="2" t="s">
        <v>454</v>
      </c>
      <c r="B135" s="2" t="s">
        <v>455</v>
      </c>
      <c r="C135" s="2" t="s">
        <v>46</v>
      </c>
      <c r="D135" s="2" t="s">
        <v>17</v>
      </c>
      <c r="E135" s="5">
        <v>-27379</v>
      </c>
      <c r="F135" s="3" t="s">
        <v>116</v>
      </c>
      <c r="G135" s="3" t="s">
        <v>39</v>
      </c>
      <c r="H135" s="2" t="s">
        <v>20</v>
      </c>
      <c r="I135" s="2" t="s">
        <v>456</v>
      </c>
      <c r="J135" s="3" t="str">
        <f>HYPERLINK("https://www.boe.es/gazeta/dias/1825/01/13/pdfs/GMD-1825-6.pdf#page=3","Abrir facsímil")</f>
        <v>Abrir facsímil</v>
      </c>
      <c r="K135" s="3" t="s">
        <v>22</v>
      </c>
    </row>
    <row r="136" spans="1:11" ht="42" customHeight="1">
      <c r="A136" s="2" t="s">
        <v>457</v>
      </c>
      <c r="B136" s="2" t="s">
        <v>458</v>
      </c>
      <c r="C136" s="2" t="s">
        <v>32</v>
      </c>
      <c r="D136" s="2" t="s">
        <v>33</v>
      </c>
      <c r="E136" s="5">
        <v>-27309</v>
      </c>
      <c r="F136" s="3" t="s">
        <v>459</v>
      </c>
      <c r="G136" s="3" t="s">
        <v>19</v>
      </c>
      <c r="H136" s="2" t="s">
        <v>20</v>
      </c>
      <c r="I136" s="2" t="s">
        <v>460</v>
      </c>
      <c r="J136" s="3" t="str">
        <f>HYPERLINK("https://www.boe.es/gazeta/dias/1825/03/24/pdfs/GMD-1825-36.pdf#page=4","Abrir facsímil")</f>
        <v>Abrir facsímil</v>
      </c>
      <c r="K136" s="3" t="s">
        <v>22</v>
      </c>
    </row>
    <row r="137" spans="1:11" ht="42" customHeight="1">
      <c r="A137" s="2" t="s">
        <v>461</v>
      </c>
      <c r="B137" s="2" t="s">
        <v>462</v>
      </c>
      <c r="C137" s="2" t="s">
        <v>32</v>
      </c>
      <c r="D137" s="2" t="s">
        <v>33</v>
      </c>
      <c r="E137" s="5">
        <v>-27274</v>
      </c>
      <c r="F137" s="3" t="s">
        <v>463</v>
      </c>
      <c r="G137" s="3" t="s">
        <v>464</v>
      </c>
      <c r="H137" s="2" t="s">
        <v>27</v>
      </c>
      <c r="I137" s="2" t="s">
        <v>465</v>
      </c>
      <c r="J137" s="3" t="str">
        <f>HYPERLINK("https://www.boe.es/gazeta/dias/1825/04/28/pdfs/GMD-1825-51.pdf#page=4","Abrir facsímil")</f>
        <v>Abrir facsímil</v>
      </c>
      <c r="K137" s="3" t="s">
        <v>29</v>
      </c>
    </row>
    <row r="138" spans="1:11" ht="42" customHeight="1">
      <c r="A138" s="2" t="s">
        <v>466</v>
      </c>
      <c r="B138" s="2" t="s">
        <v>467</v>
      </c>
      <c r="C138" s="2" t="s">
        <v>71</v>
      </c>
      <c r="D138" s="2" t="s">
        <v>72</v>
      </c>
      <c r="E138" s="5">
        <v>-27360</v>
      </c>
      <c r="F138" s="3" t="s">
        <v>468</v>
      </c>
      <c r="G138" s="3" t="s">
        <v>39</v>
      </c>
      <c r="H138" s="2" t="s">
        <v>27</v>
      </c>
      <c r="I138" s="2" t="s">
        <v>469</v>
      </c>
      <c r="J138" s="3" t="str">
        <f>HYPERLINK("https://www.boe.es/gazeta/dias/1825/02/01/pdfs/GMD-1825-14.pdf#page=3","Abrir facsímil")</f>
        <v>Abrir facsímil</v>
      </c>
      <c r="K138" s="3" t="s">
        <v>29</v>
      </c>
    </row>
    <row r="139" spans="1:11" ht="42" customHeight="1">
      <c r="A139" s="2" t="s">
        <v>470</v>
      </c>
      <c r="B139" s="2" t="s">
        <v>471</v>
      </c>
      <c r="C139" s="2" t="s">
        <v>71</v>
      </c>
      <c r="D139" s="2" t="s">
        <v>72</v>
      </c>
      <c r="E139" s="5">
        <v>-27241</v>
      </c>
      <c r="F139" s="3" t="s">
        <v>472</v>
      </c>
      <c r="G139" s="3" t="s">
        <v>39</v>
      </c>
      <c r="H139" s="2" t="s">
        <v>20</v>
      </c>
      <c r="I139" s="2" t="s">
        <v>473</v>
      </c>
      <c r="J139" s="3" t="str">
        <f>HYPERLINK("https://www.boe.es/gazeta/dias/1825/05/31/pdfs/GMD-1825-65.pdf#page=3","Abrir facsímil")</f>
        <v>Abrir facsímil</v>
      </c>
      <c r="K139" s="3" t="s">
        <v>22</v>
      </c>
    </row>
    <row r="140" spans="1:11" ht="42" customHeight="1">
      <c r="A140" s="2" t="s">
        <v>474</v>
      </c>
      <c r="B140" s="2" t="s">
        <v>475</v>
      </c>
      <c r="C140" s="2" t="s">
        <v>32</v>
      </c>
      <c r="D140" s="2" t="s">
        <v>33</v>
      </c>
      <c r="E140" s="5">
        <v>-27372</v>
      </c>
      <c r="F140" s="3" t="s">
        <v>51</v>
      </c>
      <c r="G140" s="3" t="s">
        <v>39</v>
      </c>
      <c r="H140" s="2" t="s">
        <v>20</v>
      </c>
      <c r="I140" s="2" t="s">
        <v>476</v>
      </c>
      <c r="J140" s="3" t="str">
        <f>HYPERLINK("https://www.boe.es/gazeta/dias/1825/01/20/pdfs/GMD-1825-9.pdf#page=3","Abrir facsímil")</f>
        <v>Abrir facsímil</v>
      </c>
      <c r="K140" s="3" t="s">
        <v>22</v>
      </c>
    </row>
    <row r="141" spans="1:11" ht="42" customHeight="1">
      <c r="A141" s="2" t="s">
        <v>477</v>
      </c>
      <c r="B141" s="2" t="s">
        <v>477</v>
      </c>
      <c r="C141" s="2" t="s">
        <v>32</v>
      </c>
      <c r="D141" s="2" t="s">
        <v>33</v>
      </c>
      <c r="E141" s="5">
        <v>-27122</v>
      </c>
      <c r="F141" s="3" t="s">
        <v>55</v>
      </c>
      <c r="G141" s="3" t="s">
        <v>19</v>
      </c>
      <c r="H141" s="2" t="s">
        <v>20</v>
      </c>
      <c r="I141" s="2" t="s">
        <v>478</v>
      </c>
      <c r="J141" s="3" t="str">
        <f>HYPERLINK("https://www.boe.es/gazeta/dias/1825/09/27/pdfs/GMD-1825-117.pdf#page=4","Abrir facsímil")</f>
        <v>Abrir facsímil</v>
      </c>
      <c r="K141" s="3" t="s">
        <v>22</v>
      </c>
    </row>
    <row r="142" spans="1:11" ht="42" customHeight="1">
      <c r="A142" s="2" t="s">
        <v>477</v>
      </c>
      <c r="B142" s="2" t="s">
        <v>477</v>
      </c>
      <c r="C142" s="2" t="s">
        <v>32</v>
      </c>
      <c r="D142" s="2" t="s">
        <v>33</v>
      </c>
      <c r="E142" s="5">
        <v>-27036</v>
      </c>
      <c r="F142" s="3" t="s">
        <v>373</v>
      </c>
      <c r="G142" s="3" t="s">
        <v>19</v>
      </c>
      <c r="H142" s="2" t="s">
        <v>20</v>
      </c>
      <c r="I142" s="2" t="s">
        <v>479</v>
      </c>
      <c r="J142" s="3" t="str">
        <f>HYPERLINK("https://www.boe.es/gazeta/dias/1825/12/22/pdfs/GMD-1825-154.pdf#page=4","Abrir facsímil")</f>
        <v>Abrir facsímil</v>
      </c>
      <c r="K142" s="3" t="s">
        <v>22</v>
      </c>
    </row>
    <row r="143" spans="1:11" ht="42" customHeight="1">
      <c r="A143" s="2" t="s">
        <v>480</v>
      </c>
      <c r="B143" s="2" t="s">
        <v>481</v>
      </c>
      <c r="C143" s="2" t="s">
        <v>71</v>
      </c>
      <c r="D143" s="2" t="s">
        <v>72</v>
      </c>
      <c r="E143" s="5">
        <v>-27209</v>
      </c>
      <c r="F143" s="3" t="s">
        <v>482</v>
      </c>
      <c r="G143" s="3" t="s">
        <v>39</v>
      </c>
      <c r="H143" s="2" t="s">
        <v>20</v>
      </c>
      <c r="I143" s="2" t="s">
        <v>483</v>
      </c>
      <c r="J143" s="3" t="str">
        <f>HYPERLINK("https://www.boe.es/gazeta/dias/1825/07/02/pdfs/GMD-1825-79.pdf#page=3","Abrir facsímil")</f>
        <v>Abrir facsímil</v>
      </c>
      <c r="K143" s="3" t="s">
        <v>22</v>
      </c>
    </row>
    <row r="144" spans="1:11" ht="42" customHeight="1">
      <c r="A144" s="2" t="s">
        <v>484</v>
      </c>
      <c r="B144" s="2" t="s">
        <v>485</v>
      </c>
      <c r="C144" s="2" t="s">
        <v>32</v>
      </c>
      <c r="D144" s="2" t="s">
        <v>33</v>
      </c>
      <c r="E144" s="5">
        <v>-27038</v>
      </c>
      <c r="F144" s="3" t="s">
        <v>486</v>
      </c>
      <c r="G144" s="3" t="s">
        <v>19</v>
      </c>
      <c r="H144" s="2" t="s">
        <v>20</v>
      </c>
      <c r="I144" s="2" t="s">
        <v>487</v>
      </c>
      <c r="J144" s="3" t="str">
        <f>HYPERLINK("https://www.boe.es/gazeta/dias/1825/12/20/pdfs/GMD-1825-153.pdf#page=4","Abrir facsímil")</f>
        <v>Abrir facsímil</v>
      </c>
      <c r="K144" s="3" t="s">
        <v>22</v>
      </c>
    </row>
    <row r="145" spans="1:11" ht="42" customHeight="1">
      <c r="A145" s="2" t="s">
        <v>488</v>
      </c>
      <c r="B145" s="2" t="s">
        <v>489</v>
      </c>
      <c r="C145" s="2" t="s">
        <v>16</v>
      </c>
      <c r="D145" s="2" t="s">
        <v>17</v>
      </c>
      <c r="E145" s="5">
        <v>-27171</v>
      </c>
      <c r="F145" s="3" t="s">
        <v>490</v>
      </c>
      <c r="G145" s="3" t="s">
        <v>39</v>
      </c>
      <c r="H145" s="2" t="s">
        <v>20</v>
      </c>
      <c r="I145" s="2" t="s">
        <v>491</v>
      </c>
      <c r="J145" s="3" t="str">
        <f>HYPERLINK("https://www.boe.es/gazeta/dias/1825/08/09/pdfs/GMD-1825-95.pdf#page=3","Abrir facsímil")</f>
        <v>Abrir facsímil</v>
      </c>
      <c r="K145" s="3" t="s">
        <v>22</v>
      </c>
    </row>
    <row r="146" spans="1:11" ht="42" customHeight="1">
      <c r="A146" s="2" t="s">
        <v>492</v>
      </c>
      <c r="B146" s="2" t="s">
        <v>492</v>
      </c>
      <c r="C146" s="2" t="s">
        <v>46</v>
      </c>
      <c r="D146" s="2" t="s">
        <v>17</v>
      </c>
      <c r="E146" s="5">
        <v>-27269</v>
      </c>
      <c r="F146" s="3" t="s">
        <v>321</v>
      </c>
      <c r="G146" s="3" t="s">
        <v>19</v>
      </c>
      <c r="H146" s="2" t="s">
        <v>20</v>
      </c>
      <c r="I146" s="2" t="s">
        <v>493</v>
      </c>
      <c r="J146" s="3" t="str">
        <f>HYPERLINK("https://www.boe.es/gazeta/dias/1825/05/03/pdfs/GMD-1825-53.pdf#page=4","Abrir facsímil")</f>
        <v>Abrir facsímil</v>
      </c>
      <c r="K146" s="3" t="s">
        <v>22</v>
      </c>
    </row>
    <row r="147" spans="1:11" ht="42" customHeight="1">
      <c r="A147" s="2" t="s">
        <v>494</v>
      </c>
      <c r="B147" s="2" t="s">
        <v>495</v>
      </c>
      <c r="C147" s="2" t="s">
        <v>16</v>
      </c>
      <c r="D147" s="2" t="s">
        <v>17</v>
      </c>
      <c r="E147" s="5">
        <v>-27101</v>
      </c>
      <c r="F147" s="3" t="s">
        <v>83</v>
      </c>
      <c r="G147" s="3" t="s">
        <v>39</v>
      </c>
      <c r="H147" s="2" t="s">
        <v>20</v>
      </c>
      <c r="I147" s="2" t="s">
        <v>496</v>
      </c>
      <c r="J147" s="3" t="str">
        <f>HYPERLINK("https://www.boe.es/gazeta/dias/1825/10/18/pdfs/GMD-1825-126.pdf#page=3","Abrir facsímil")</f>
        <v>Abrir facsímil</v>
      </c>
      <c r="K147" s="3" t="s">
        <v>22</v>
      </c>
    </row>
    <row r="148" spans="1:11" ht="42" customHeight="1">
      <c r="A148" s="2" t="s">
        <v>497</v>
      </c>
      <c r="B148" s="2" t="s">
        <v>498</v>
      </c>
      <c r="C148" s="2" t="s">
        <v>25</v>
      </c>
      <c r="D148" s="2" t="s">
        <v>17</v>
      </c>
      <c r="E148" s="5">
        <v>-27232</v>
      </c>
      <c r="F148" s="3" t="s">
        <v>94</v>
      </c>
      <c r="G148" s="3" t="s">
        <v>19</v>
      </c>
      <c r="H148" s="2" t="s">
        <v>20</v>
      </c>
      <c r="I148" s="2" t="s">
        <v>499</v>
      </c>
      <c r="J148" s="3" t="str">
        <f>HYPERLINK("https://www.boe.es/gazeta/dias/1825/06/09/pdfs/GMD-1825-69.pdf#page=4","Abrir facsímil")</f>
        <v>Abrir facsímil</v>
      </c>
      <c r="K148" s="3" t="s">
        <v>22</v>
      </c>
    </row>
    <row r="149" spans="1:11" ht="42" customHeight="1">
      <c r="A149" s="2" t="s">
        <v>500</v>
      </c>
      <c r="B149" s="2" t="s">
        <v>501</v>
      </c>
      <c r="C149" s="2" t="s">
        <v>25</v>
      </c>
      <c r="D149" s="2" t="s">
        <v>17</v>
      </c>
      <c r="E149" s="5">
        <v>-27300</v>
      </c>
      <c r="F149" s="3" t="s">
        <v>502</v>
      </c>
      <c r="G149" s="3" t="s">
        <v>19</v>
      </c>
      <c r="H149" s="2" t="s">
        <v>20</v>
      </c>
      <c r="I149" s="2" t="s">
        <v>503</v>
      </c>
      <c r="J149" s="3" t="str">
        <f>HYPERLINK("https://www.boe.es/gazeta/dias/1825/04/02/pdfs/GMD-1825-40.pdf#page=4","Abrir facsímil")</f>
        <v>Abrir facsímil</v>
      </c>
      <c r="K149" s="3" t="s">
        <v>22</v>
      </c>
    </row>
    <row r="150" spans="1:11" ht="42" customHeight="1">
      <c r="A150" s="2" t="s">
        <v>504</v>
      </c>
      <c r="B150" s="2" t="s">
        <v>505</v>
      </c>
      <c r="C150" s="2" t="s">
        <v>32</v>
      </c>
      <c r="D150" s="2" t="s">
        <v>33</v>
      </c>
      <c r="E150" s="5">
        <v>-27318</v>
      </c>
      <c r="F150" s="3" t="s">
        <v>193</v>
      </c>
      <c r="G150" s="3" t="s">
        <v>39</v>
      </c>
      <c r="H150" s="2" t="s">
        <v>20</v>
      </c>
      <c r="I150" s="2" t="s">
        <v>506</v>
      </c>
      <c r="J150" s="3" t="str">
        <f>HYPERLINK("https://www.boe.es/gazeta/dias/1825/03/15/pdfs/GMD-1825-32.pdf#page=3","Abrir facsímil")</f>
        <v>Abrir facsímil</v>
      </c>
      <c r="K150" s="3" t="s">
        <v>22</v>
      </c>
    </row>
    <row r="151" spans="1:11" ht="42" customHeight="1">
      <c r="A151" s="2" t="s">
        <v>507</v>
      </c>
      <c r="B151" s="2" t="s">
        <v>508</v>
      </c>
      <c r="C151" s="2" t="s">
        <v>59</v>
      </c>
      <c r="D151" s="2" t="s">
        <v>17</v>
      </c>
      <c r="E151" s="5">
        <v>-27307</v>
      </c>
      <c r="F151" s="3" t="s">
        <v>139</v>
      </c>
      <c r="G151" s="3" t="s">
        <v>39</v>
      </c>
      <c r="H151" s="2" t="s">
        <v>20</v>
      </c>
      <c r="I151" s="2" t="s">
        <v>509</v>
      </c>
      <c r="J151" s="3" t="str">
        <f>HYPERLINK("https://www.boe.es/gazeta/dias/1825/03/26/pdfs/GMD-1825-37.pdf#page=3","Abrir facsímil")</f>
        <v>Abrir facsímil</v>
      </c>
      <c r="K151" s="3" t="s">
        <v>22</v>
      </c>
    </row>
    <row r="152" spans="1:11" ht="42" customHeight="1">
      <c r="A152" s="2" t="s">
        <v>510</v>
      </c>
      <c r="B152" s="2" t="s">
        <v>510</v>
      </c>
      <c r="C152" s="2" t="s">
        <v>32</v>
      </c>
      <c r="D152" s="2" t="s">
        <v>33</v>
      </c>
      <c r="E152" s="5">
        <v>-27374</v>
      </c>
      <c r="F152" s="3" t="s">
        <v>87</v>
      </c>
      <c r="G152" s="3" t="s">
        <v>64</v>
      </c>
      <c r="H152" s="2" t="s">
        <v>20</v>
      </c>
      <c r="I152" s="2" t="s">
        <v>511</v>
      </c>
      <c r="J152" s="3" t="str">
        <f>HYPERLINK("https://www.boe.es/gazeta/dias/1825/01/18/pdfs/GMD-1825-8.pdf#page=2","Abrir facsímil")</f>
        <v>Abrir facsímil</v>
      </c>
      <c r="K152" s="3" t="s">
        <v>22</v>
      </c>
    </row>
    <row r="153" spans="1:11" ht="42" customHeight="1">
      <c r="A153" s="2" t="s">
        <v>512</v>
      </c>
      <c r="B153" s="2" t="s">
        <v>512</v>
      </c>
      <c r="C153" s="2" t="s">
        <v>32</v>
      </c>
      <c r="D153" s="2" t="s">
        <v>33</v>
      </c>
      <c r="E153" s="5">
        <v>-27134</v>
      </c>
      <c r="F153" s="3" t="s">
        <v>308</v>
      </c>
      <c r="G153" s="3" t="s">
        <v>95</v>
      </c>
      <c r="H153" s="2" t="s">
        <v>20</v>
      </c>
      <c r="I153" s="2" t="s">
        <v>513</v>
      </c>
      <c r="J153" s="3" t="str">
        <f>HYPERLINK("https://www.boe.es/gazeta/dias/1825/09/15/pdfs/GMD-1825-112.pdf#page=1","Abrir facsímil")</f>
        <v>Abrir facsímil</v>
      </c>
      <c r="K153" s="3" t="s">
        <v>22</v>
      </c>
    </row>
    <row r="154" spans="1:11" ht="42" customHeight="1">
      <c r="A154" s="2" t="s">
        <v>514</v>
      </c>
      <c r="B154" s="2" t="s">
        <v>514</v>
      </c>
      <c r="C154" s="2" t="s">
        <v>71</v>
      </c>
      <c r="D154" s="2" t="s">
        <v>72</v>
      </c>
      <c r="E154" s="5">
        <v>-27311</v>
      </c>
      <c r="F154" s="3" t="s">
        <v>47</v>
      </c>
      <c r="G154" s="3" t="s">
        <v>95</v>
      </c>
      <c r="H154" s="2" t="s">
        <v>20</v>
      </c>
      <c r="I154" s="2" t="s">
        <v>515</v>
      </c>
      <c r="J154" s="3" t="str">
        <f>HYPERLINK("https://www.boe.es/gazeta/dias/1825/03/22/pdfs/GMD-1825-35.pdf#page=1","Abrir facsímil")</f>
        <v>Abrir facsímil</v>
      </c>
      <c r="K154" s="3" t="s">
        <v>22</v>
      </c>
    </row>
    <row r="155" spans="1:11" ht="42" customHeight="1">
      <c r="A155" s="2" t="s">
        <v>516</v>
      </c>
      <c r="B155" s="2" t="s">
        <v>517</v>
      </c>
      <c r="C155" s="2" t="s">
        <v>32</v>
      </c>
      <c r="D155" s="2" t="s">
        <v>33</v>
      </c>
      <c r="E155" s="5">
        <v>-27388</v>
      </c>
      <c r="F155" s="3" t="s">
        <v>288</v>
      </c>
      <c r="G155" s="3" t="s">
        <v>19</v>
      </c>
      <c r="H155" s="2" t="s">
        <v>20</v>
      </c>
      <c r="I155" s="2" t="s">
        <v>518</v>
      </c>
      <c r="J155" s="3" t="str">
        <f>HYPERLINK("https://www.boe.es/gazeta/dias/1825/01/04/pdfs/GMD-1825-2.pdf#page=4","Abrir facsímil")</f>
        <v>Abrir facsímil</v>
      </c>
      <c r="K155" s="3" t="s">
        <v>22</v>
      </c>
    </row>
    <row r="156" spans="1:11" ht="42" customHeight="1">
      <c r="A156" s="2" t="s">
        <v>519</v>
      </c>
      <c r="B156" s="2" t="s">
        <v>519</v>
      </c>
      <c r="C156" s="2" t="s">
        <v>16</v>
      </c>
      <c r="D156" s="2" t="s">
        <v>17</v>
      </c>
      <c r="E156" s="5">
        <v>-27332</v>
      </c>
      <c r="F156" s="3" t="s">
        <v>239</v>
      </c>
      <c r="G156" s="3" t="s">
        <v>39</v>
      </c>
      <c r="H156" s="2" t="s">
        <v>20</v>
      </c>
      <c r="I156" s="2" t="s">
        <v>520</v>
      </c>
      <c r="J156" s="3" t="str">
        <f>HYPERLINK("https://www.boe.es/gazeta/dias/1825/03/01/pdfs/GMD-1825-26.pdf#page=3","Abrir facsímil")</f>
        <v>Abrir facsímil</v>
      </c>
      <c r="K156" s="3" t="s">
        <v>22</v>
      </c>
    </row>
    <row r="157" spans="1:11" ht="42" customHeight="1">
      <c r="A157" s="2" t="s">
        <v>519</v>
      </c>
      <c r="B157" s="2" t="s">
        <v>519</v>
      </c>
      <c r="C157" s="2" t="s">
        <v>32</v>
      </c>
      <c r="D157" s="2" t="s">
        <v>33</v>
      </c>
      <c r="E157" s="5">
        <v>-27230</v>
      </c>
      <c r="F157" s="3" t="s">
        <v>521</v>
      </c>
      <c r="G157" s="3" t="s">
        <v>39</v>
      </c>
      <c r="H157" s="2" t="s">
        <v>20</v>
      </c>
      <c r="I157" s="2" t="s">
        <v>522</v>
      </c>
      <c r="J157" s="3" t="str">
        <f>HYPERLINK("https://www.boe.es/gazeta/dias/1825/06/11/pdfs/GMD-1825-70.pdf#page=3","Abrir facsímil")</f>
        <v>Abrir facsímil</v>
      </c>
      <c r="K157" s="3" t="s">
        <v>22</v>
      </c>
    </row>
    <row r="158" spans="1:11" ht="42" customHeight="1">
      <c r="A158" s="2" t="s">
        <v>519</v>
      </c>
      <c r="B158" s="2" t="s">
        <v>519</v>
      </c>
      <c r="C158" s="2" t="s">
        <v>16</v>
      </c>
      <c r="D158" s="2" t="s">
        <v>17</v>
      </c>
      <c r="E158" s="5">
        <v>-27136</v>
      </c>
      <c r="F158" s="3" t="s">
        <v>523</v>
      </c>
      <c r="G158" s="3" t="s">
        <v>19</v>
      </c>
      <c r="H158" s="2" t="s">
        <v>20</v>
      </c>
      <c r="I158" s="2" t="s">
        <v>524</v>
      </c>
      <c r="J158" s="3" t="str">
        <f>HYPERLINK("https://www.boe.es/gazeta/dias/1825/09/13/pdfs/GMD-1825-111.pdf#page=4","Abrir facsímil")</f>
        <v>Abrir facsímil</v>
      </c>
      <c r="K158" s="3" t="s">
        <v>22</v>
      </c>
    </row>
    <row r="159" spans="1:11" ht="42" customHeight="1">
      <c r="A159" s="2" t="s">
        <v>519</v>
      </c>
      <c r="B159" s="2" t="s">
        <v>519</v>
      </c>
      <c r="C159" s="2" t="s">
        <v>71</v>
      </c>
      <c r="D159" s="2" t="s">
        <v>72</v>
      </c>
      <c r="E159" s="5">
        <v>-27090</v>
      </c>
      <c r="F159" s="3" t="s">
        <v>189</v>
      </c>
      <c r="G159" s="3" t="s">
        <v>39</v>
      </c>
      <c r="H159" s="2" t="s">
        <v>20</v>
      </c>
      <c r="I159" s="2" t="s">
        <v>525</v>
      </c>
      <c r="J159" s="3" t="str">
        <f>HYPERLINK("https://www.boe.es/gazeta/dias/1825/10/29/pdfs/GMD-1825-131.pdf#page=3","Abrir facsímil")</f>
        <v>Abrir facsímil</v>
      </c>
      <c r="K159" s="3" t="s">
        <v>22</v>
      </c>
    </row>
    <row r="160" spans="1:11" ht="42" customHeight="1">
      <c r="A160" s="2" t="s">
        <v>519</v>
      </c>
      <c r="B160" s="2" t="s">
        <v>519</v>
      </c>
      <c r="C160" s="2" t="s">
        <v>16</v>
      </c>
      <c r="D160" s="2" t="s">
        <v>17</v>
      </c>
      <c r="E160" s="5">
        <v>-27034</v>
      </c>
      <c r="F160" s="3" t="s">
        <v>526</v>
      </c>
      <c r="G160" s="3" t="s">
        <v>19</v>
      </c>
      <c r="H160" s="2" t="s">
        <v>20</v>
      </c>
      <c r="I160" s="2" t="s">
        <v>527</v>
      </c>
      <c r="J160" s="3" t="str">
        <f>HYPERLINK("https://www.boe.es/gazeta/dias/1825/12/24/pdfs/GMD-1825-155.pdf#page=4","Abrir facsímil")</f>
        <v>Abrir facsímil</v>
      </c>
      <c r="K160" s="3" t="s">
        <v>22</v>
      </c>
    </row>
    <row r="161" spans="1:11" ht="42" customHeight="1">
      <c r="A161" s="2" t="s">
        <v>528</v>
      </c>
      <c r="B161" s="2" t="s">
        <v>529</v>
      </c>
      <c r="C161" s="2" t="s">
        <v>123</v>
      </c>
      <c r="D161" s="2" t="s">
        <v>17</v>
      </c>
      <c r="E161" s="5">
        <v>-27139</v>
      </c>
      <c r="F161" s="3" t="s">
        <v>530</v>
      </c>
      <c r="G161" s="3" t="s">
        <v>19</v>
      </c>
      <c r="H161" s="2" t="s">
        <v>20</v>
      </c>
      <c r="I161" s="2" t="s">
        <v>531</v>
      </c>
      <c r="J161" s="3" t="str">
        <f>HYPERLINK("https://www.boe.es/gazeta/dias/1825/09/10/pdfs/GMD-1825-110.pdf#page=4","Abrir facsímil")</f>
        <v>Abrir facsímil</v>
      </c>
      <c r="K161" s="3" t="s">
        <v>22</v>
      </c>
    </row>
    <row r="162" spans="1:11" ht="42" customHeight="1">
      <c r="A162" s="2" t="s">
        <v>532</v>
      </c>
      <c r="B162" s="2" t="s">
        <v>533</v>
      </c>
      <c r="C162" s="2" t="s">
        <v>32</v>
      </c>
      <c r="D162" s="2" t="s">
        <v>33</v>
      </c>
      <c r="E162" s="5">
        <v>-27386</v>
      </c>
      <c r="F162" s="3" t="s">
        <v>99</v>
      </c>
      <c r="G162" s="3" t="s">
        <v>39</v>
      </c>
      <c r="H162" s="2" t="s">
        <v>20</v>
      </c>
      <c r="I162" s="2" t="s">
        <v>534</v>
      </c>
      <c r="J162" s="3" t="str">
        <f>HYPERLINK("https://www.boe.es/gazeta/dias/1825/01/06/pdfs/GMD-1825-3.pdf#page=3","Abrir facsímil")</f>
        <v>Abrir facsímil</v>
      </c>
      <c r="K162" s="3" t="s">
        <v>22</v>
      </c>
    </row>
    <row r="163" spans="1:11" ht="42" customHeight="1">
      <c r="A163" s="2" t="s">
        <v>535</v>
      </c>
      <c r="B163" s="2" t="s">
        <v>536</v>
      </c>
      <c r="C163" s="2" t="s">
        <v>32</v>
      </c>
      <c r="D163" s="2" t="s">
        <v>33</v>
      </c>
      <c r="E163" s="5">
        <v>-27372</v>
      </c>
      <c r="F163" s="3" t="s">
        <v>51</v>
      </c>
      <c r="G163" s="3" t="s">
        <v>39</v>
      </c>
      <c r="H163" s="2" t="s">
        <v>20</v>
      </c>
      <c r="I163" s="2" t="s">
        <v>537</v>
      </c>
      <c r="J163" s="3" t="str">
        <f>HYPERLINK("https://www.boe.es/gazeta/dias/1825/01/20/pdfs/GMD-1825-9.pdf#page=3","Abrir facsímil")</f>
        <v>Abrir facsímil</v>
      </c>
      <c r="K163" s="3" t="s">
        <v>22</v>
      </c>
    </row>
    <row r="164" spans="1:11" ht="42" customHeight="1">
      <c r="A164" s="2" t="s">
        <v>538</v>
      </c>
      <c r="B164" s="2" t="s">
        <v>539</v>
      </c>
      <c r="C164" s="2" t="s">
        <v>71</v>
      </c>
      <c r="D164" s="2" t="s">
        <v>72</v>
      </c>
      <c r="E164" s="5">
        <v>-27225</v>
      </c>
      <c r="F164" s="3" t="s">
        <v>540</v>
      </c>
      <c r="G164" s="3" t="s">
        <v>19</v>
      </c>
      <c r="H164" s="2" t="s">
        <v>20</v>
      </c>
      <c r="I164" s="2" t="s">
        <v>541</v>
      </c>
      <c r="J164" s="3" t="str">
        <f>HYPERLINK("https://www.boe.es/gazeta/dias/1825/06/16/pdfs/GMD-1825-72.pdf#page=4","Abrir facsímil")</f>
        <v>Abrir facsímil</v>
      </c>
      <c r="K164" s="3" t="s">
        <v>22</v>
      </c>
    </row>
    <row r="165" spans="1:11" ht="42" customHeight="1">
      <c r="A165" s="2" t="s">
        <v>542</v>
      </c>
      <c r="B165" s="2" t="s">
        <v>542</v>
      </c>
      <c r="C165" s="2" t="s">
        <v>16</v>
      </c>
      <c r="D165" s="2" t="s">
        <v>17</v>
      </c>
      <c r="E165" s="5">
        <v>-27384</v>
      </c>
      <c r="F165" s="3" t="s">
        <v>143</v>
      </c>
      <c r="G165" s="3" t="s">
        <v>64</v>
      </c>
      <c r="H165" s="2" t="s">
        <v>20</v>
      </c>
      <c r="I165" s="2" t="s">
        <v>543</v>
      </c>
      <c r="J165" s="3" t="str">
        <f>HYPERLINK("https://www.boe.es/gazeta/dias/1825/01/08/pdfs/GMD-1825-4.pdf#page=2","Abrir facsímil")</f>
        <v>Abrir facsímil</v>
      </c>
      <c r="K165" s="3" t="s">
        <v>22</v>
      </c>
    </row>
    <row r="166" spans="1:11" ht="42" customHeight="1">
      <c r="A166" s="2" t="s">
        <v>542</v>
      </c>
      <c r="B166" s="2" t="s">
        <v>542</v>
      </c>
      <c r="C166" s="2" t="s">
        <v>32</v>
      </c>
      <c r="D166" s="2" t="s">
        <v>33</v>
      </c>
      <c r="E166" s="5">
        <v>-27367</v>
      </c>
      <c r="F166" s="3" t="s">
        <v>544</v>
      </c>
      <c r="G166" s="3" t="s">
        <v>19</v>
      </c>
      <c r="H166" s="2" t="s">
        <v>20</v>
      </c>
      <c r="I166" s="2" t="s">
        <v>545</v>
      </c>
      <c r="J166" s="3" t="str">
        <f>HYPERLINK("https://www.boe.es/gazeta/dias/1825/01/25/pdfs/GMD-1825-11.pdf#page=4","Abrir facsímil")</f>
        <v>Abrir facsímil</v>
      </c>
      <c r="K166" s="3" t="s">
        <v>22</v>
      </c>
    </row>
    <row r="167" spans="1:11" ht="42" customHeight="1">
      <c r="A167" s="2" t="s">
        <v>542</v>
      </c>
      <c r="B167" s="2" t="s">
        <v>542</v>
      </c>
      <c r="C167" s="2" t="s">
        <v>32</v>
      </c>
      <c r="D167" s="2" t="s">
        <v>33</v>
      </c>
      <c r="E167" s="5">
        <v>-27328</v>
      </c>
      <c r="F167" s="3" t="s">
        <v>211</v>
      </c>
      <c r="G167" s="3" t="s">
        <v>39</v>
      </c>
      <c r="H167" s="2" t="s">
        <v>20</v>
      </c>
      <c r="I167" s="2" t="s">
        <v>546</v>
      </c>
      <c r="J167" s="3" t="str">
        <f>HYPERLINK("https://www.boe.es/gazeta/dias/1825/03/05/pdfs/GMD-1825-28.pdf#page=3","Abrir facsímil")</f>
        <v>Abrir facsímil</v>
      </c>
      <c r="K167" s="3" t="s">
        <v>22</v>
      </c>
    </row>
    <row r="168" spans="1:11" ht="42" customHeight="1">
      <c r="A168" s="2" t="s">
        <v>542</v>
      </c>
      <c r="B168" s="2" t="s">
        <v>542</v>
      </c>
      <c r="C168" s="2" t="s">
        <v>71</v>
      </c>
      <c r="D168" s="2" t="s">
        <v>72</v>
      </c>
      <c r="E168" s="5">
        <v>-27311</v>
      </c>
      <c r="F168" s="3" t="s">
        <v>47</v>
      </c>
      <c r="G168" s="3" t="s">
        <v>95</v>
      </c>
      <c r="H168" s="2" t="s">
        <v>20</v>
      </c>
      <c r="I168" s="2" t="s">
        <v>547</v>
      </c>
      <c r="J168" s="3" t="str">
        <f>HYPERLINK("https://www.boe.es/gazeta/dias/1825/03/22/pdfs/GMD-1825-35.pdf#page=1","Abrir facsímil")</f>
        <v>Abrir facsímil</v>
      </c>
      <c r="K168" s="3" t="s">
        <v>22</v>
      </c>
    </row>
    <row r="169" spans="1:11" ht="42" customHeight="1">
      <c r="A169" s="2" t="s">
        <v>542</v>
      </c>
      <c r="B169" s="2" t="s">
        <v>542</v>
      </c>
      <c r="C169" s="2" t="s">
        <v>46</v>
      </c>
      <c r="D169" s="2" t="s">
        <v>17</v>
      </c>
      <c r="E169" s="5">
        <v>-27302</v>
      </c>
      <c r="F169" s="3" t="s">
        <v>369</v>
      </c>
      <c r="G169" s="3" t="s">
        <v>19</v>
      </c>
      <c r="H169" s="2" t="s">
        <v>20</v>
      </c>
      <c r="I169" s="2" t="s">
        <v>548</v>
      </c>
      <c r="J169" s="3" t="str">
        <f>HYPERLINK("https://www.boe.es/gazeta/dias/1825/03/31/pdfs/GMD-1825-39.pdf#page=4","Abrir facsímil")</f>
        <v>Abrir facsímil</v>
      </c>
      <c r="K169" s="3" t="s">
        <v>22</v>
      </c>
    </row>
    <row r="170" spans="1:11" ht="42" customHeight="1">
      <c r="A170" s="2" t="s">
        <v>542</v>
      </c>
      <c r="B170" s="2" t="s">
        <v>542</v>
      </c>
      <c r="C170" s="2" t="s">
        <v>16</v>
      </c>
      <c r="D170" s="2" t="s">
        <v>17</v>
      </c>
      <c r="E170" s="5">
        <v>-27286</v>
      </c>
      <c r="F170" s="3" t="s">
        <v>257</v>
      </c>
      <c r="G170" s="3" t="s">
        <v>19</v>
      </c>
      <c r="H170" s="2" t="s">
        <v>20</v>
      </c>
      <c r="I170" s="2" t="s">
        <v>549</v>
      </c>
      <c r="J170" s="3" t="str">
        <f>HYPERLINK("https://www.boe.es/gazeta/dias/1825/04/16/pdfs/GMD-1825-46.pdf#page=4","Abrir facsímil")</f>
        <v>Abrir facsímil</v>
      </c>
      <c r="K170" s="3" t="s">
        <v>22</v>
      </c>
    </row>
    <row r="171" spans="1:11" ht="42" customHeight="1">
      <c r="A171" s="2" t="s">
        <v>542</v>
      </c>
      <c r="B171" s="2" t="s">
        <v>542</v>
      </c>
      <c r="C171" s="2" t="s">
        <v>32</v>
      </c>
      <c r="D171" s="2" t="s">
        <v>33</v>
      </c>
      <c r="E171" s="5">
        <v>-27274</v>
      </c>
      <c r="F171" s="3" t="s">
        <v>463</v>
      </c>
      <c r="G171" s="3" t="s">
        <v>464</v>
      </c>
      <c r="H171" s="2" t="s">
        <v>20</v>
      </c>
      <c r="I171" s="2" t="s">
        <v>550</v>
      </c>
      <c r="J171" s="3" t="str">
        <f>HYPERLINK("https://www.boe.es/gazeta/dias/1825/04/28/pdfs/GMD-1825-51.pdf#page=4","Abrir facsímil")</f>
        <v>Abrir facsímil</v>
      </c>
      <c r="K171" s="3" t="s">
        <v>22</v>
      </c>
    </row>
    <row r="172" spans="1:11" ht="42" customHeight="1">
      <c r="A172" s="2" t="s">
        <v>542</v>
      </c>
      <c r="B172" s="2" t="s">
        <v>542</v>
      </c>
      <c r="C172" s="2" t="s">
        <v>32</v>
      </c>
      <c r="D172" s="2" t="s">
        <v>33</v>
      </c>
      <c r="E172" s="5">
        <v>-27262</v>
      </c>
      <c r="F172" s="3" t="s">
        <v>551</v>
      </c>
      <c r="G172" s="3" t="s">
        <v>552</v>
      </c>
      <c r="H172" s="2" t="s">
        <v>20</v>
      </c>
      <c r="I172" s="2" t="s">
        <v>553</v>
      </c>
      <c r="J172" s="3" t="str">
        <f>HYPERLINK("https://www.boe.es/gazeta/dias/1825/05/10/pdfs/GMD-1825-56.pdf#page=4","Abrir facsímil")</f>
        <v>Abrir facsímil</v>
      </c>
      <c r="K172" s="3" t="s">
        <v>22</v>
      </c>
    </row>
    <row r="173" spans="1:11" ht="42" customHeight="1">
      <c r="A173" s="2" t="s">
        <v>542</v>
      </c>
      <c r="B173" s="2" t="s">
        <v>542</v>
      </c>
      <c r="C173" s="2" t="s">
        <v>25</v>
      </c>
      <c r="D173" s="2" t="s">
        <v>17</v>
      </c>
      <c r="E173" s="5">
        <v>-27260</v>
      </c>
      <c r="F173" s="3" t="s">
        <v>424</v>
      </c>
      <c r="G173" s="3" t="s">
        <v>19</v>
      </c>
      <c r="H173" s="2" t="s">
        <v>20</v>
      </c>
      <c r="I173" s="2" t="s">
        <v>554</v>
      </c>
      <c r="J173" s="3" t="str">
        <f>HYPERLINK("https://www.boe.es/gazeta/dias/1825/05/12/pdfs/GMD-1825-57.pdf#page=4","Abrir facsímil")</f>
        <v>Abrir facsímil</v>
      </c>
      <c r="K173" s="3" t="s">
        <v>22</v>
      </c>
    </row>
    <row r="174" spans="1:11" ht="42" customHeight="1">
      <c r="A174" s="2" t="s">
        <v>542</v>
      </c>
      <c r="B174" s="2" t="s">
        <v>542</v>
      </c>
      <c r="C174" s="2" t="s">
        <v>123</v>
      </c>
      <c r="D174" s="2" t="s">
        <v>17</v>
      </c>
      <c r="E174" s="5">
        <v>-27251</v>
      </c>
      <c r="F174" s="3" t="s">
        <v>555</v>
      </c>
      <c r="G174" s="3" t="s">
        <v>19</v>
      </c>
      <c r="H174" s="2" t="s">
        <v>20</v>
      </c>
      <c r="I174" s="2" t="s">
        <v>556</v>
      </c>
      <c r="J174" s="3" t="str">
        <f>HYPERLINK("https://www.boe.es/gazeta/dias/1825/05/21/pdfs/GMD-1825-61.pdf#page=4","Abrir facsímil")</f>
        <v>Abrir facsímil</v>
      </c>
      <c r="K174" s="3" t="s">
        <v>22</v>
      </c>
    </row>
    <row r="175" spans="1:11" ht="42" customHeight="1">
      <c r="A175" s="2" t="s">
        <v>542</v>
      </c>
      <c r="B175" s="2" t="s">
        <v>542</v>
      </c>
      <c r="C175" s="2" t="s">
        <v>25</v>
      </c>
      <c r="D175" s="2" t="s">
        <v>17</v>
      </c>
      <c r="E175" s="5">
        <v>-27241</v>
      </c>
      <c r="F175" s="3" t="s">
        <v>472</v>
      </c>
      <c r="G175" s="3" t="s">
        <v>19</v>
      </c>
      <c r="H175" s="2" t="s">
        <v>20</v>
      </c>
      <c r="I175" s="2" t="s">
        <v>557</v>
      </c>
      <c r="J175" s="3" t="str">
        <f>HYPERLINK("https://www.boe.es/gazeta/dias/1825/05/31/pdfs/GMD-1825-65.pdf#page=4","Abrir facsímil")</f>
        <v>Abrir facsímil</v>
      </c>
      <c r="K175" s="3" t="s">
        <v>22</v>
      </c>
    </row>
    <row r="176" spans="1:11" ht="42" customHeight="1">
      <c r="A176" s="2" t="s">
        <v>542</v>
      </c>
      <c r="B176" s="2" t="s">
        <v>542</v>
      </c>
      <c r="C176" s="2" t="s">
        <v>25</v>
      </c>
      <c r="D176" s="2" t="s">
        <v>17</v>
      </c>
      <c r="E176" s="5">
        <v>-27195</v>
      </c>
      <c r="F176" s="3" t="s">
        <v>558</v>
      </c>
      <c r="G176" s="3" t="s">
        <v>19</v>
      </c>
      <c r="H176" s="2" t="s">
        <v>20</v>
      </c>
      <c r="I176" s="2" t="s">
        <v>559</v>
      </c>
      <c r="J176" s="3" t="str">
        <f>HYPERLINK("https://www.boe.es/gazeta/dias/1825/07/16/pdfs/GMD-1825-85.pdf#page=4","Abrir facsímil")</f>
        <v>Abrir facsímil</v>
      </c>
      <c r="K176" s="3" t="s">
        <v>22</v>
      </c>
    </row>
    <row r="177" spans="1:11" ht="42" customHeight="1">
      <c r="A177" s="2" t="s">
        <v>542</v>
      </c>
      <c r="B177" s="2" t="s">
        <v>542</v>
      </c>
      <c r="C177" s="2" t="s">
        <v>16</v>
      </c>
      <c r="D177" s="2" t="s">
        <v>17</v>
      </c>
      <c r="E177" s="5">
        <v>-27185</v>
      </c>
      <c r="F177" s="3" t="s">
        <v>560</v>
      </c>
      <c r="G177" s="3" t="s">
        <v>39</v>
      </c>
      <c r="H177" s="2" t="s">
        <v>20</v>
      </c>
      <c r="I177" s="2" t="s">
        <v>561</v>
      </c>
      <c r="J177" s="3" t="str">
        <f>HYPERLINK("https://www.boe.es/gazeta/dias/1825/07/26/pdfs/GMD-1825-89.pdf#page=3","Abrir facsímil")</f>
        <v>Abrir facsímil</v>
      </c>
      <c r="K177" s="3" t="s">
        <v>22</v>
      </c>
    </row>
    <row r="178" spans="1:11" ht="42" customHeight="1">
      <c r="A178" s="2" t="s">
        <v>542</v>
      </c>
      <c r="B178" s="2" t="s">
        <v>542</v>
      </c>
      <c r="C178" s="2" t="s">
        <v>32</v>
      </c>
      <c r="D178" s="2" t="s">
        <v>33</v>
      </c>
      <c r="E178" s="5">
        <v>-27171</v>
      </c>
      <c r="F178" s="3" t="s">
        <v>490</v>
      </c>
      <c r="G178" s="3" t="s">
        <v>39</v>
      </c>
      <c r="H178" s="2" t="s">
        <v>20</v>
      </c>
      <c r="I178" s="2" t="s">
        <v>562</v>
      </c>
      <c r="J178" s="3" t="str">
        <f>HYPERLINK("https://www.boe.es/gazeta/dias/1825/08/09/pdfs/GMD-1825-95.pdf#page=3","Abrir facsímil")</f>
        <v>Abrir facsímil</v>
      </c>
      <c r="K178" s="3" t="s">
        <v>22</v>
      </c>
    </row>
    <row r="179" spans="1:11" ht="42" customHeight="1">
      <c r="A179" s="2" t="s">
        <v>542</v>
      </c>
      <c r="B179" s="2" t="s">
        <v>542</v>
      </c>
      <c r="C179" s="2" t="s">
        <v>16</v>
      </c>
      <c r="D179" s="2" t="s">
        <v>17</v>
      </c>
      <c r="E179" s="5">
        <v>-27155</v>
      </c>
      <c r="F179" s="3" t="s">
        <v>563</v>
      </c>
      <c r="G179" s="3" t="s">
        <v>95</v>
      </c>
      <c r="H179" s="2" t="s">
        <v>20</v>
      </c>
      <c r="I179" s="2" t="s">
        <v>564</v>
      </c>
      <c r="J179" s="3" t="str">
        <f>HYPERLINK("https://www.boe.es/gazeta/dias/1825/08/25/pdfs/GMD-1825-102.pdf#page=1","Abrir facsímil")</f>
        <v>Abrir facsímil</v>
      </c>
      <c r="K179" s="3" t="s">
        <v>22</v>
      </c>
    </row>
    <row r="180" spans="1:11" ht="42" customHeight="1">
      <c r="A180" s="2" t="s">
        <v>542</v>
      </c>
      <c r="B180" s="2" t="s">
        <v>542</v>
      </c>
      <c r="C180" s="2" t="s">
        <v>16</v>
      </c>
      <c r="D180" s="2" t="s">
        <v>17</v>
      </c>
      <c r="E180" s="5">
        <v>-27073</v>
      </c>
      <c r="F180" s="3" t="s">
        <v>270</v>
      </c>
      <c r="G180" s="3" t="s">
        <v>19</v>
      </c>
      <c r="H180" s="2" t="s">
        <v>20</v>
      </c>
      <c r="I180" s="2" t="s">
        <v>565</v>
      </c>
      <c r="J180" s="3" t="str">
        <f>HYPERLINK("https://www.boe.es/gazeta/dias/1825/11/15/pdfs/GMD-1825-138.pdf#page=4","Abrir facsímil")</f>
        <v>Abrir facsímil</v>
      </c>
      <c r="K180" s="3" t="s">
        <v>22</v>
      </c>
    </row>
    <row r="181" spans="1:11" ht="42" customHeight="1">
      <c r="A181" s="2" t="s">
        <v>566</v>
      </c>
      <c r="B181" s="2" t="s">
        <v>566</v>
      </c>
      <c r="C181" s="2" t="s">
        <v>25</v>
      </c>
      <c r="D181" s="2" t="s">
        <v>17</v>
      </c>
      <c r="E181" s="5">
        <v>-27059</v>
      </c>
      <c r="F181" s="3" t="s">
        <v>567</v>
      </c>
      <c r="G181" s="3" t="s">
        <v>19</v>
      </c>
      <c r="H181" s="2" t="s">
        <v>20</v>
      </c>
      <c r="I181" s="2" t="s">
        <v>568</v>
      </c>
      <c r="J181" s="3" t="str">
        <f>HYPERLINK("https://www.boe.es/gazeta/dias/1825/11/29/pdfs/GMD-1825-144.pdf#page=4","Abrir facsímil")</f>
        <v>Abrir facsímil</v>
      </c>
      <c r="K181" s="3" t="s">
        <v>22</v>
      </c>
    </row>
    <row r="182" spans="1:11" ht="42" customHeight="1">
      <c r="A182" s="2" t="s">
        <v>542</v>
      </c>
      <c r="B182" s="2" t="s">
        <v>542</v>
      </c>
      <c r="C182" s="2" t="s">
        <v>32</v>
      </c>
      <c r="D182" s="2" t="s">
        <v>33</v>
      </c>
      <c r="E182" s="5">
        <v>-27052</v>
      </c>
      <c r="F182" s="3" t="s">
        <v>163</v>
      </c>
      <c r="G182" s="3" t="s">
        <v>95</v>
      </c>
      <c r="H182" s="2" t="s">
        <v>20</v>
      </c>
      <c r="I182" s="2" t="s">
        <v>569</v>
      </c>
      <c r="J182" s="3" t="str">
        <f>HYPERLINK("https://www.boe.es/gazeta/dias/1825/12/06/pdfs/GMD-1825-147.pdf#page=1","Abrir facsímil")</f>
        <v>Abrir facsímil</v>
      </c>
      <c r="K182" s="3" t="s">
        <v>22</v>
      </c>
    </row>
    <row r="183" spans="1:11" ht="42" customHeight="1">
      <c r="A183" s="2" t="s">
        <v>542</v>
      </c>
      <c r="B183" s="2" t="s">
        <v>542</v>
      </c>
      <c r="C183" s="2" t="s">
        <v>25</v>
      </c>
      <c r="D183" s="2" t="s">
        <v>17</v>
      </c>
      <c r="E183" s="5">
        <v>-27038</v>
      </c>
      <c r="F183" s="3" t="s">
        <v>486</v>
      </c>
      <c r="G183" s="3" t="s">
        <v>19</v>
      </c>
      <c r="H183" s="2" t="s">
        <v>20</v>
      </c>
      <c r="I183" s="2" t="s">
        <v>570</v>
      </c>
      <c r="J183" s="3" t="str">
        <f>HYPERLINK("https://www.boe.es/gazeta/dias/1825/12/20/pdfs/GMD-1825-153.pdf#page=4","Abrir facsímil")</f>
        <v>Abrir facsímil</v>
      </c>
      <c r="K183" s="3" t="s">
        <v>22</v>
      </c>
    </row>
    <row r="184" spans="1:11" ht="42" customHeight="1">
      <c r="A184" s="2" t="s">
        <v>542</v>
      </c>
      <c r="B184" s="2" t="s">
        <v>542</v>
      </c>
      <c r="C184" s="2" t="s">
        <v>32</v>
      </c>
      <c r="D184" s="2" t="s">
        <v>33</v>
      </c>
      <c r="E184" s="5">
        <v>-27029</v>
      </c>
      <c r="F184" s="3" t="s">
        <v>571</v>
      </c>
      <c r="G184" s="3" t="s">
        <v>19</v>
      </c>
      <c r="H184" s="2" t="s">
        <v>20</v>
      </c>
      <c r="I184" s="2" t="s">
        <v>572</v>
      </c>
      <c r="J184" s="3" t="str">
        <f>HYPERLINK("https://www.boe.es/gazeta/dias/1825/12/29/pdfs/GMD-1825-157.pdf#page=4","Abrir facsímil")</f>
        <v>Abrir facsímil</v>
      </c>
      <c r="K184" s="3" t="s">
        <v>22</v>
      </c>
    </row>
    <row r="185" spans="1:11" ht="42" customHeight="1">
      <c r="A185" s="2" t="s">
        <v>573</v>
      </c>
      <c r="B185" s="2" t="s">
        <v>573</v>
      </c>
      <c r="C185" s="2" t="s">
        <v>32</v>
      </c>
      <c r="D185" s="2" t="s">
        <v>33</v>
      </c>
      <c r="E185" s="5">
        <v>-27344</v>
      </c>
      <c r="F185" s="3" t="s">
        <v>146</v>
      </c>
      <c r="G185" s="3" t="s">
        <v>39</v>
      </c>
      <c r="H185" s="2" t="s">
        <v>20</v>
      </c>
      <c r="I185" s="2" t="s">
        <v>574</v>
      </c>
      <c r="J185" s="3" t="str">
        <f>HYPERLINK("https://www.boe.es/gazeta/dias/1825/02/17/pdfs/GMD-1825-21.pdf#page=3","Abrir facsímil")</f>
        <v>Abrir facsímil</v>
      </c>
      <c r="K185" s="3" t="s">
        <v>22</v>
      </c>
    </row>
    <row r="186" spans="1:11" ht="42" customHeight="1">
      <c r="A186" s="2" t="s">
        <v>575</v>
      </c>
      <c r="B186" s="2" t="s">
        <v>576</v>
      </c>
      <c r="C186" s="2" t="s">
        <v>25</v>
      </c>
      <c r="D186" s="2" t="s">
        <v>17</v>
      </c>
      <c r="E186" s="5">
        <v>-27122</v>
      </c>
      <c r="F186" s="3" t="s">
        <v>55</v>
      </c>
      <c r="G186" s="3" t="s">
        <v>19</v>
      </c>
      <c r="H186" s="2" t="s">
        <v>20</v>
      </c>
      <c r="I186" s="2" t="s">
        <v>577</v>
      </c>
      <c r="J186" s="3" t="str">
        <f>HYPERLINK("https://www.boe.es/gazeta/dias/1825/09/27/pdfs/GMD-1825-117.pdf#page=4","Abrir facsímil")</f>
        <v>Abrir facsímil</v>
      </c>
      <c r="K186" s="3" t="s">
        <v>22</v>
      </c>
    </row>
    <row r="187" spans="1:11" ht="42" customHeight="1">
      <c r="A187" s="2" t="s">
        <v>578</v>
      </c>
      <c r="B187" s="2" t="s">
        <v>579</v>
      </c>
      <c r="C187" s="2" t="s">
        <v>25</v>
      </c>
      <c r="D187" s="2" t="s">
        <v>17</v>
      </c>
      <c r="E187" s="5">
        <v>-27363</v>
      </c>
      <c r="F187" s="3" t="s">
        <v>152</v>
      </c>
      <c r="G187" s="3" t="s">
        <v>39</v>
      </c>
      <c r="H187" s="2" t="s">
        <v>20</v>
      </c>
      <c r="I187" s="2" t="s">
        <v>580</v>
      </c>
      <c r="J187" s="3" t="str">
        <f>HYPERLINK("https://www.boe.es/gazeta/dias/1825/01/29/pdfs/GMD-1825-13.pdf#page=3","Abrir facsímil")</f>
        <v>Abrir facsímil</v>
      </c>
      <c r="K187" s="3" t="s">
        <v>22</v>
      </c>
    </row>
    <row r="188" spans="1:11" ht="42" customHeight="1">
      <c r="A188" s="2" t="s">
        <v>581</v>
      </c>
      <c r="B188" s="2" t="s">
        <v>582</v>
      </c>
      <c r="C188" s="2" t="s">
        <v>238</v>
      </c>
      <c r="D188" s="2" t="s">
        <v>17</v>
      </c>
      <c r="E188" s="5">
        <v>-27332</v>
      </c>
      <c r="F188" s="3" t="s">
        <v>239</v>
      </c>
      <c r="G188" s="3" t="s">
        <v>39</v>
      </c>
      <c r="H188" s="2" t="s">
        <v>20</v>
      </c>
      <c r="I188" s="2" t="s">
        <v>583</v>
      </c>
      <c r="J188" s="3" t="str">
        <f>HYPERLINK("https://www.boe.es/gazeta/dias/1825/03/01/pdfs/GMD-1825-26.pdf#page=3","Abrir facsímil")</f>
        <v>Abrir facsímil</v>
      </c>
      <c r="K188" s="3" t="s">
        <v>22</v>
      </c>
    </row>
    <row r="189" spans="1:11" ht="42" customHeight="1">
      <c r="A189" s="2" t="s">
        <v>584</v>
      </c>
      <c r="B189" s="2" t="s">
        <v>585</v>
      </c>
      <c r="C189" s="2" t="s">
        <v>32</v>
      </c>
      <c r="D189" s="2" t="s">
        <v>33</v>
      </c>
      <c r="E189" s="5">
        <v>-27381</v>
      </c>
      <c r="F189" s="3" t="s">
        <v>586</v>
      </c>
      <c r="G189" s="3" t="s">
        <v>39</v>
      </c>
      <c r="H189" s="2" t="s">
        <v>20</v>
      </c>
      <c r="I189" s="2" t="s">
        <v>587</v>
      </c>
      <c r="J189" s="3" t="str">
        <f>HYPERLINK("https://www.boe.es/gazeta/dias/1825/01/11/pdfs/GMD-1825-5.pdf#page=3","Abrir facsímil")</f>
        <v>Abrir facsímil</v>
      </c>
      <c r="K189" s="3" t="s">
        <v>22</v>
      </c>
    </row>
    <row r="190" spans="1:11" ht="42" customHeight="1">
      <c r="A190" s="2" t="s">
        <v>584</v>
      </c>
      <c r="B190" s="2" t="s">
        <v>585</v>
      </c>
      <c r="C190" s="2" t="s">
        <v>32</v>
      </c>
      <c r="D190" s="2" t="s">
        <v>33</v>
      </c>
      <c r="E190" s="5">
        <v>-27262</v>
      </c>
      <c r="F190" s="3" t="s">
        <v>551</v>
      </c>
      <c r="G190" s="3" t="s">
        <v>552</v>
      </c>
      <c r="H190" s="2" t="s">
        <v>20</v>
      </c>
      <c r="I190" s="2" t="s">
        <v>588</v>
      </c>
      <c r="J190" s="3" t="str">
        <f>HYPERLINK("https://www.boe.es/gazeta/dias/1825/05/10/pdfs/GMD-1825-56.pdf#page=4","Abrir facsímil")</f>
        <v>Abrir facsímil</v>
      </c>
      <c r="K190" s="3" t="s">
        <v>22</v>
      </c>
    </row>
    <row r="191" spans="1:11" ht="42" customHeight="1">
      <c r="A191" s="2" t="s">
        <v>589</v>
      </c>
      <c r="B191" s="2" t="s">
        <v>590</v>
      </c>
      <c r="C191" s="2" t="s">
        <v>46</v>
      </c>
      <c r="D191" s="2" t="s">
        <v>17</v>
      </c>
      <c r="E191" s="5">
        <v>-27356</v>
      </c>
      <c r="F191" s="3" t="s">
        <v>591</v>
      </c>
      <c r="G191" s="3" t="s">
        <v>592</v>
      </c>
      <c r="H191" s="2" t="s">
        <v>20</v>
      </c>
      <c r="I191" s="2" t="s">
        <v>593</v>
      </c>
      <c r="J191" s="3" t="str">
        <f>HYPERLINK("https://www.boe.es/gazeta/dias/1825/02/05/pdfs/GMD-1825-16.pdf#page=3","Abrir facsímil")</f>
        <v>Abrir facsímil</v>
      </c>
      <c r="K191" s="3" t="s">
        <v>22</v>
      </c>
    </row>
    <row r="192" spans="1:11" ht="42" customHeight="1">
      <c r="A192" s="2" t="s">
        <v>594</v>
      </c>
      <c r="B192" s="2" t="s">
        <v>595</v>
      </c>
      <c r="C192" s="2" t="s">
        <v>71</v>
      </c>
      <c r="D192" s="2" t="s">
        <v>72</v>
      </c>
      <c r="E192" s="5">
        <v>-27349</v>
      </c>
      <c r="F192" s="3" t="s">
        <v>596</v>
      </c>
      <c r="G192" s="3" t="s">
        <v>39</v>
      </c>
      <c r="H192" s="2" t="s">
        <v>20</v>
      </c>
      <c r="I192" s="2" t="s">
        <v>597</v>
      </c>
      <c r="J192" s="3" t="str">
        <f>HYPERLINK("https://www.boe.es/gazeta/dias/1825/02/12/pdfs/GMD-1825-19.pdf#page=3","Abrir facsímil")</f>
        <v>Abrir facsímil</v>
      </c>
      <c r="K192" s="3" t="s">
        <v>22</v>
      </c>
    </row>
    <row r="193" spans="1:11" ht="42" customHeight="1">
      <c r="A193" s="2" t="s">
        <v>598</v>
      </c>
      <c r="B193" s="2" t="s">
        <v>599</v>
      </c>
      <c r="C193" s="2" t="s">
        <v>16</v>
      </c>
      <c r="D193" s="2" t="s">
        <v>17</v>
      </c>
      <c r="E193" s="5">
        <v>-27090</v>
      </c>
      <c r="F193" s="3" t="s">
        <v>189</v>
      </c>
      <c r="G193" s="3" t="s">
        <v>39</v>
      </c>
      <c r="H193" s="2" t="s">
        <v>20</v>
      </c>
      <c r="I193" s="2" t="s">
        <v>600</v>
      </c>
      <c r="J193" s="3" t="str">
        <f>HYPERLINK("https://www.boe.es/gazeta/dias/1825/10/29/pdfs/GMD-1825-131.pdf#page=3","Abrir facsímil")</f>
        <v>Abrir facsímil</v>
      </c>
      <c r="K193" s="3" t="s">
        <v>22</v>
      </c>
    </row>
    <row r="194" spans="1:11" ht="42" customHeight="1">
      <c r="A194" s="2" t="s">
        <v>601</v>
      </c>
      <c r="B194" s="2" t="s">
        <v>601</v>
      </c>
      <c r="C194" s="2" t="s">
        <v>25</v>
      </c>
      <c r="D194" s="2" t="s">
        <v>17</v>
      </c>
      <c r="E194" s="5">
        <v>-27379</v>
      </c>
      <c r="F194" s="3" t="s">
        <v>116</v>
      </c>
      <c r="G194" s="3" t="s">
        <v>19</v>
      </c>
      <c r="H194" s="2" t="s">
        <v>20</v>
      </c>
      <c r="I194" s="2" t="s">
        <v>602</v>
      </c>
      <c r="J194" s="3" t="str">
        <f>HYPERLINK("https://www.boe.es/gazeta/dias/1825/01/13/pdfs/GMD-1825-6.pdf#page=4","Abrir facsímil")</f>
        <v>Abrir facsímil</v>
      </c>
      <c r="K194" s="3" t="s">
        <v>22</v>
      </c>
    </row>
    <row r="195" spans="1:11" ht="42" customHeight="1">
      <c r="A195" s="2" t="s">
        <v>603</v>
      </c>
      <c r="B195" s="2" t="s">
        <v>604</v>
      </c>
      <c r="C195" s="2" t="s">
        <v>25</v>
      </c>
      <c r="D195" s="2" t="s">
        <v>17</v>
      </c>
      <c r="E195" s="5">
        <v>-27181</v>
      </c>
      <c r="F195" s="3" t="s">
        <v>605</v>
      </c>
      <c r="G195" s="3" t="s">
        <v>19</v>
      </c>
      <c r="H195" s="2" t="s">
        <v>27</v>
      </c>
      <c r="I195" s="2" t="s">
        <v>606</v>
      </c>
      <c r="J195" s="3" t="str">
        <f>HYPERLINK("https://www.boe.es/gazeta/dias/1825/07/30/pdfs/GMD-1825-91.pdf#page=4","Abrir facsímil")</f>
        <v>Abrir facsímil</v>
      </c>
      <c r="K195" s="3" t="s">
        <v>29</v>
      </c>
    </row>
    <row r="196" spans="1:11" ht="42" customHeight="1">
      <c r="A196" s="2" t="s">
        <v>607</v>
      </c>
      <c r="B196" s="2" t="s">
        <v>607</v>
      </c>
      <c r="C196" s="2" t="s">
        <v>25</v>
      </c>
      <c r="D196" s="2" t="s">
        <v>17</v>
      </c>
      <c r="E196" s="5">
        <v>-27122</v>
      </c>
      <c r="F196" s="3" t="s">
        <v>55</v>
      </c>
      <c r="G196" s="3" t="s">
        <v>19</v>
      </c>
      <c r="H196" s="2" t="s">
        <v>20</v>
      </c>
      <c r="I196" s="2" t="s">
        <v>608</v>
      </c>
      <c r="J196" s="3" t="str">
        <f>HYPERLINK("https://www.boe.es/gazeta/dias/1825/09/27/pdfs/GMD-1825-117.pdf#page=4","Abrir facsímil")</f>
        <v>Abrir facsímil</v>
      </c>
      <c r="K196" s="3" t="s">
        <v>22</v>
      </c>
    </row>
    <row r="197" spans="1:11" ht="42" customHeight="1">
      <c r="A197" s="2" t="s">
        <v>609</v>
      </c>
      <c r="B197" s="2" t="s">
        <v>609</v>
      </c>
      <c r="C197" s="2" t="s">
        <v>46</v>
      </c>
      <c r="D197" s="2" t="s">
        <v>17</v>
      </c>
      <c r="E197" s="5">
        <v>-27150</v>
      </c>
      <c r="F197" s="3" t="s">
        <v>392</v>
      </c>
      <c r="G197" s="3" t="s">
        <v>39</v>
      </c>
      <c r="H197" s="2" t="s">
        <v>20</v>
      </c>
      <c r="I197" s="2" t="s">
        <v>610</v>
      </c>
      <c r="J197" s="3" t="str">
        <f>HYPERLINK("https://www.boe.es/gazeta/dias/1825/08/30/pdfs/GMD-1825-105.pdf#page=3","Abrir facsímil")</f>
        <v>Abrir facsímil</v>
      </c>
      <c r="K197" s="3" t="s">
        <v>22</v>
      </c>
    </row>
    <row r="198" spans="1:11" ht="42" customHeight="1">
      <c r="A198" s="2" t="s">
        <v>611</v>
      </c>
      <c r="B198" s="2" t="s">
        <v>612</v>
      </c>
      <c r="C198" s="2" t="s">
        <v>238</v>
      </c>
      <c r="D198" s="2" t="s">
        <v>17</v>
      </c>
      <c r="E198" s="5">
        <v>-27244</v>
      </c>
      <c r="F198" s="3" t="s">
        <v>613</v>
      </c>
      <c r="G198" s="3" t="s">
        <v>19</v>
      </c>
      <c r="H198" s="2" t="s">
        <v>20</v>
      </c>
      <c r="I198" s="2" t="s">
        <v>614</v>
      </c>
      <c r="J198" s="3" t="str">
        <f>HYPERLINK("https://www.boe.es/gazeta/dias/1825/05/28/pdfs/GMD-1825-64.pdf#page=4","Abrir facsímil")</f>
        <v>Abrir facsímil</v>
      </c>
      <c r="K198" s="3" t="s">
        <v>22</v>
      </c>
    </row>
    <row r="199" spans="1:11" ht="42" customHeight="1">
      <c r="A199" s="2" t="s">
        <v>615</v>
      </c>
      <c r="B199" s="2" t="s">
        <v>616</v>
      </c>
      <c r="C199" s="2" t="s">
        <v>46</v>
      </c>
      <c r="D199" s="2" t="s">
        <v>17</v>
      </c>
      <c r="E199" s="5">
        <v>-27195</v>
      </c>
      <c r="F199" s="3" t="s">
        <v>558</v>
      </c>
      <c r="G199" s="3" t="s">
        <v>19</v>
      </c>
      <c r="H199" s="2" t="s">
        <v>20</v>
      </c>
      <c r="I199" s="2" t="s">
        <v>617</v>
      </c>
      <c r="J199" s="3" t="str">
        <f>HYPERLINK("https://www.boe.es/gazeta/dias/1825/07/16/pdfs/GMD-1825-85.pdf#page=4","Abrir facsímil")</f>
        <v>Abrir facsímil</v>
      </c>
      <c r="K199" s="3" t="s">
        <v>22</v>
      </c>
    </row>
    <row r="200" spans="1:11" ht="42" customHeight="1">
      <c r="A200" s="2" t="s">
        <v>618</v>
      </c>
      <c r="B200" s="2" t="s">
        <v>619</v>
      </c>
      <c r="C200" s="2" t="s">
        <v>46</v>
      </c>
      <c r="D200" s="2" t="s">
        <v>17</v>
      </c>
      <c r="E200" s="5">
        <v>-27223</v>
      </c>
      <c r="F200" s="3" t="s">
        <v>620</v>
      </c>
      <c r="G200" s="3" t="s">
        <v>19</v>
      </c>
      <c r="H200" s="2" t="s">
        <v>20</v>
      </c>
      <c r="I200" s="2" t="s">
        <v>621</v>
      </c>
      <c r="J200" s="3" t="str">
        <f>HYPERLINK("https://www.boe.es/gazeta/dias/1825/06/18/pdfs/GMD-1825-73.pdf#page=4","Abrir facsímil")</f>
        <v>Abrir facsímil</v>
      </c>
      <c r="K200" s="3" t="s">
        <v>22</v>
      </c>
    </row>
    <row r="201" spans="1:11" ht="42" customHeight="1">
      <c r="A201" s="2" t="s">
        <v>622</v>
      </c>
      <c r="B201" s="2" t="s">
        <v>623</v>
      </c>
      <c r="C201" s="2" t="s">
        <v>32</v>
      </c>
      <c r="D201" s="2" t="s">
        <v>33</v>
      </c>
      <c r="E201" s="5">
        <v>-27351</v>
      </c>
      <c r="F201" s="3" t="s">
        <v>132</v>
      </c>
      <c r="G201" s="3" t="s">
        <v>19</v>
      </c>
      <c r="H201" s="2" t="s">
        <v>20</v>
      </c>
      <c r="I201" s="2" t="s">
        <v>624</v>
      </c>
      <c r="J201" s="3" t="str">
        <f>HYPERLINK("https://www.boe.es/gazeta/dias/1825/02/10/pdfs/GMD-1825-18.pdf#page=4","Abrir facsímil")</f>
        <v>Abrir facsímil</v>
      </c>
      <c r="K201" s="3" t="s">
        <v>22</v>
      </c>
    </row>
    <row r="202" spans="1:11" ht="42" customHeight="1">
      <c r="A202" s="2" t="s">
        <v>625</v>
      </c>
      <c r="B202" s="2" t="s">
        <v>626</v>
      </c>
      <c r="C202" s="2" t="s">
        <v>46</v>
      </c>
      <c r="D202" s="2" t="s">
        <v>17</v>
      </c>
      <c r="E202" s="5">
        <v>-27351</v>
      </c>
      <c r="F202" s="3" t="s">
        <v>132</v>
      </c>
      <c r="G202" s="3" t="s">
        <v>19</v>
      </c>
      <c r="H202" s="2" t="s">
        <v>20</v>
      </c>
      <c r="I202" s="2" t="s">
        <v>627</v>
      </c>
      <c r="J202" s="3" t="str">
        <f>HYPERLINK("https://www.boe.es/gazeta/dias/1825/02/10/pdfs/GMD-1825-18.pdf#page=4","Abrir facsímil")</f>
        <v>Abrir facsímil</v>
      </c>
      <c r="K202" s="3" t="s">
        <v>22</v>
      </c>
    </row>
    <row r="203" spans="1:11" ht="42" customHeight="1">
      <c r="A203" s="2" t="s">
        <v>628</v>
      </c>
      <c r="B203" s="2" t="s">
        <v>629</v>
      </c>
      <c r="C203" s="2" t="s">
        <v>123</v>
      </c>
      <c r="D203" s="2" t="s">
        <v>17</v>
      </c>
      <c r="E203" s="5">
        <v>-27085</v>
      </c>
      <c r="F203" s="3" t="s">
        <v>215</v>
      </c>
      <c r="G203" s="3" t="s">
        <v>19</v>
      </c>
      <c r="H203" s="2" t="s">
        <v>20</v>
      </c>
      <c r="I203" s="2" t="s">
        <v>630</v>
      </c>
      <c r="J203" s="3" t="str">
        <f>HYPERLINK("https://www.boe.es/gazeta/dias/1825/11/03/pdfs/GMD-1825-133.pdf#page=4","Abrir facsímil")</f>
        <v>Abrir facsímil</v>
      </c>
      <c r="K203" s="3" t="s">
        <v>22</v>
      </c>
    </row>
    <row r="204" spans="1:11" ht="42" customHeight="1">
      <c r="A204" s="2" t="s">
        <v>631</v>
      </c>
      <c r="B204" s="2" t="s">
        <v>632</v>
      </c>
      <c r="C204" s="2" t="s">
        <v>16</v>
      </c>
      <c r="D204" s="2" t="s">
        <v>17</v>
      </c>
      <c r="E204" s="5">
        <v>-27237</v>
      </c>
      <c r="F204" s="3" t="s">
        <v>633</v>
      </c>
      <c r="G204" s="3" t="s">
        <v>634</v>
      </c>
      <c r="H204" s="2" t="s">
        <v>20</v>
      </c>
      <c r="I204" s="2" t="s">
        <v>635</v>
      </c>
      <c r="J204" s="3" t="str">
        <f>HYPERLINK("https://www.boe.es/gazeta/dias/1825/06/04/pdfs/GMD-1825-67.pdf#page=4","Abrir facsímil")</f>
        <v>Abrir facsímil</v>
      </c>
      <c r="K204" s="3" t="s">
        <v>22</v>
      </c>
    </row>
    <row r="205" spans="1:11" ht="42" customHeight="1">
      <c r="A205" s="2" t="s">
        <v>636</v>
      </c>
      <c r="B205" s="2" t="s">
        <v>636</v>
      </c>
      <c r="C205" s="2" t="s">
        <v>71</v>
      </c>
      <c r="D205" s="2" t="s">
        <v>72</v>
      </c>
      <c r="E205" s="5">
        <v>-27311</v>
      </c>
      <c r="F205" s="3" t="s">
        <v>47</v>
      </c>
      <c r="G205" s="3" t="s">
        <v>95</v>
      </c>
      <c r="H205" s="2" t="s">
        <v>20</v>
      </c>
      <c r="I205" s="2" t="s">
        <v>637</v>
      </c>
      <c r="J205" s="3" t="str">
        <f>HYPERLINK("https://www.boe.es/gazeta/dias/1825/03/22/pdfs/GMD-1825-35.pdf#page=1","Abrir facsímil")</f>
        <v>Abrir facsímil</v>
      </c>
      <c r="K205" s="3" t="s">
        <v>22</v>
      </c>
    </row>
    <row r="206" spans="1:11" ht="42" customHeight="1">
      <c r="A206" s="2" t="s">
        <v>638</v>
      </c>
      <c r="B206" s="2" t="s">
        <v>639</v>
      </c>
      <c r="C206" s="2" t="s">
        <v>238</v>
      </c>
      <c r="D206" s="2" t="s">
        <v>17</v>
      </c>
      <c r="E206" s="5">
        <v>-27027</v>
      </c>
      <c r="F206" s="3" t="s">
        <v>181</v>
      </c>
      <c r="G206" s="3" t="s">
        <v>64</v>
      </c>
      <c r="H206" s="2" t="s">
        <v>20</v>
      </c>
      <c r="I206" s="2" t="s">
        <v>640</v>
      </c>
      <c r="J206" s="3" t="str">
        <f>HYPERLINK("https://www.boe.es/gazeta/dias/1825/12/31/pdfs/GMD-1825-158.pdf#page=2","Abrir facsímil")</f>
        <v>Abrir facsímil</v>
      </c>
      <c r="K206" s="3" t="s">
        <v>22</v>
      </c>
    </row>
    <row r="207" spans="1:11" ht="42" customHeight="1">
      <c r="A207" s="2" t="s">
        <v>641</v>
      </c>
      <c r="B207" s="2" t="s">
        <v>642</v>
      </c>
      <c r="C207" s="2" t="s">
        <v>238</v>
      </c>
      <c r="D207" s="2" t="s">
        <v>17</v>
      </c>
      <c r="E207" s="5">
        <v>-27309</v>
      </c>
      <c r="F207" s="3" t="s">
        <v>459</v>
      </c>
      <c r="G207" s="3" t="s">
        <v>19</v>
      </c>
      <c r="H207" s="2" t="s">
        <v>20</v>
      </c>
      <c r="I207" s="2" t="s">
        <v>643</v>
      </c>
      <c r="J207" s="3" t="str">
        <f>HYPERLINK("https://www.boe.es/gazeta/dias/1825/03/24/pdfs/GMD-1825-36.pdf#page=4","Abrir facsímil")</f>
        <v>Abrir facsímil</v>
      </c>
      <c r="K207" s="3" t="s">
        <v>22</v>
      </c>
    </row>
    <row r="208" spans="1:11" ht="42" customHeight="1">
      <c r="A208" s="2" t="s">
        <v>644</v>
      </c>
      <c r="B208" s="2" t="s">
        <v>644</v>
      </c>
      <c r="C208" s="2" t="s">
        <v>25</v>
      </c>
      <c r="D208" s="2" t="s">
        <v>17</v>
      </c>
      <c r="E208" s="5">
        <v>-27199</v>
      </c>
      <c r="F208" s="3" t="s">
        <v>645</v>
      </c>
      <c r="G208" s="3" t="s">
        <v>19</v>
      </c>
      <c r="H208" s="2" t="s">
        <v>20</v>
      </c>
      <c r="I208" s="2" t="s">
        <v>646</v>
      </c>
      <c r="J208" s="3" t="str">
        <f>HYPERLINK("https://www.boe.es/gazeta/dias/1825/07/12/pdfs/GMD-1825-83.pdf#page=4","Abrir facsímil")</f>
        <v>Abrir facsímil</v>
      </c>
      <c r="K208" s="3" t="s">
        <v>22</v>
      </c>
    </row>
    <row r="209" spans="1:11" ht="42" customHeight="1">
      <c r="A209" s="2" t="s">
        <v>647</v>
      </c>
      <c r="B209" s="2" t="s">
        <v>648</v>
      </c>
      <c r="C209" s="2" t="s">
        <v>25</v>
      </c>
      <c r="D209" s="2" t="s">
        <v>17</v>
      </c>
      <c r="E209" s="5">
        <v>-27209</v>
      </c>
      <c r="F209" s="3" t="s">
        <v>482</v>
      </c>
      <c r="G209" s="3" t="s">
        <v>39</v>
      </c>
      <c r="H209" s="2" t="s">
        <v>20</v>
      </c>
      <c r="I209" s="2" t="s">
        <v>649</v>
      </c>
      <c r="J209" s="3" t="str">
        <f>HYPERLINK("https://www.boe.es/gazeta/dias/1825/07/02/pdfs/GMD-1825-79.pdf#page=3","Abrir facsímil")</f>
        <v>Abrir facsímil</v>
      </c>
      <c r="K209" s="3" t="s">
        <v>22</v>
      </c>
    </row>
    <row r="210" spans="1:11" ht="42" customHeight="1">
      <c r="A210" s="2" t="s">
        <v>650</v>
      </c>
      <c r="B210" s="2" t="s">
        <v>651</v>
      </c>
      <c r="C210" s="2" t="s">
        <v>32</v>
      </c>
      <c r="D210" s="2" t="s">
        <v>33</v>
      </c>
      <c r="E210" s="5">
        <v>-27377</v>
      </c>
      <c r="F210" s="3" t="s">
        <v>652</v>
      </c>
      <c r="G210" s="3" t="s">
        <v>39</v>
      </c>
      <c r="H210" s="2" t="s">
        <v>20</v>
      </c>
      <c r="I210" s="2" t="s">
        <v>653</v>
      </c>
      <c r="J210" s="3" t="str">
        <f>HYPERLINK("https://www.boe.es/gazeta/dias/1825/01/15/pdfs/GMD-1825-7.pdf#page=3","Abrir facsímil")</f>
        <v>Abrir facsímil</v>
      </c>
      <c r="K210" s="3" t="s">
        <v>22</v>
      </c>
    </row>
    <row r="211" spans="1:11" ht="42" customHeight="1">
      <c r="A211" s="2" t="s">
        <v>654</v>
      </c>
      <c r="B211" s="2" t="s">
        <v>655</v>
      </c>
      <c r="C211" s="2" t="s">
        <v>25</v>
      </c>
      <c r="D211" s="2" t="s">
        <v>17</v>
      </c>
      <c r="E211" s="5">
        <v>-27363</v>
      </c>
      <c r="F211" s="3" t="s">
        <v>152</v>
      </c>
      <c r="G211" s="3" t="s">
        <v>39</v>
      </c>
      <c r="H211" s="2" t="s">
        <v>20</v>
      </c>
      <c r="I211" s="2" t="s">
        <v>656</v>
      </c>
      <c r="J211" s="3" t="str">
        <f>HYPERLINK("https://www.boe.es/gazeta/dias/1825/01/29/pdfs/GMD-1825-13.pdf#page=3","Abrir facsímil")</f>
        <v>Abrir facsímil</v>
      </c>
      <c r="K211" s="3" t="s">
        <v>22</v>
      </c>
    </row>
    <row r="212" spans="1:11" ht="42" customHeight="1">
      <c r="A212" s="2" t="s">
        <v>657</v>
      </c>
      <c r="B212" s="2" t="s">
        <v>658</v>
      </c>
      <c r="C212" s="2" t="s">
        <v>46</v>
      </c>
      <c r="D212" s="2" t="s">
        <v>17</v>
      </c>
      <c r="E212" s="5">
        <v>-27304</v>
      </c>
      <c r="F212" s="3" t="s">
        <v>128</v>
      </c>
      <c r="G212" s="3" t="s">
        <v>19</v>
      </c>
      <c r="H212" s="2" t="s">
        <v>20</v>
      </c>
      <c r="I212" s="2" t="s">
        <v>659</v>
      </c>
      <c r="J212" s="3" t="str">
        <f>HYPERLINK("https://www.boe.es/gazeta/dias/1825/03/29/pdfs/GMD-1825-38.pdf#page=4","Abrir facsímil")</f>
        <v>Abrir facsímil</v>
      </c>
      <c r="K212" s="3" t="s">
        <v>22</v>
      </c>
    </row>
    <row r="213" spans="1:11" ht="42" customHeight="1">
      <c r="A213" s="2" t="s">
        <v>660</v>
      </c>
      <c r="B213" s="2" t="s">
        <v>661</v>
      </c>
      <c r="C213" s="2" t="s">
        <v>32</v>
      </c>
      <c r="D213" s="2" t="s">
        <v>33</v>
      </c>
      <c r="E213" s="5">
        <v>-27258</v>
      </c>
      <c r="F213" s="3" t="s">
        <v>107</v>
      </c>
      <c r="G213" s="3" t="s">
        <v>662</v>
      </c>
      <c r="H213" s="2" t="s">
        <v>20</v>
      </c>
      <c r="I213" s="2" t="s">
        <v>663</v>
      </c>
      <c r="J213" s="3" t="str">
        <f>HYPERLINK("https://www.boe.es/gazeta/dias/1825/05/14/pdfs/GMD-1825-58.pdf#page=3","Abrir facsímil")</f>
        <v>Abrir facsímil</v>
      </c>
      <c r="K213" s="3" t="s">
        <v>22</v>
      </c>
    </row>
    <row r="214" spans="1:11" ht="42" customHeight="1">
      <c r="A214" s="2" t="s">
        <v>664</v>
      </c>
      <c r="B214" s="2" t="s">
        <v>665</v>
      </c>
      <c r="C214" s="2" t="s">
        <v>25</v>
      </c>
      <c r="D214" s="2" t="s">
        <v>17</v>
      </c>
      <c r="E214" s="5">
        <v>-27150</v>
      </c>
      <c r="F214" s="3" t="s">
        <v>392</v>
      </c>
      <c r="G214" s="3" t="s">
        <v>39</v>
      </c>
      <c r="H214" s="2" t="s">
        <v>20</v>
      </c>
      <c r="I214" s="2" t="s">
        <v>666</v>
      </c>
      <c r="J214" s="3" t="str">
        <f>HYPERLINK("https://www.boe.es/gazeta/dias/1825/08/30/pdfs/GMD-1825-105.pdf#page=3","Abrir facsímil")</f>
        <v>Abrir facsímil</v>
      </c>
      <c r="K214" s="3" t="s">
        <v>22</v>
      </c>
    </row>
    <row r="215" spans="1:11" ht="42" customHeight="1">
      <c r="A215" s="2" t="s">
        <v>664</v>
      </c>
      <c r="B215" s="2" t="s">
        <v>665</v>
      </c>
      <c r="C215" s="2" t="s">
        <v>71</v>
      </c>
      <c r="D215" s="2" t="s">
        <v>72</v>
      </c>
      <c r="E215" s="5">
        <v>-27038</v>
      </c>
      <c r="F215" s="3" t="s">
        <v>486</v>
      </c>
      <c r="G215" s="3" t="s">
        <v>19</v>
      </c>
      <c r="H215" s="2" t="s">
        <v>20</v>
      </c>
      <c r="I215" s="2" t="s">
        <v>667</v>
      </c>
      <c r="J215" s="3" t="str">
        <f>HYPERLINK("https://www.boe.es/gazeta/dias/1825/12/20/pdfs/GMD-1825-153.pdf#page=4","Abrir facsímil")</f>
        <v>Abrir facsímil</v>
      </c>
      <c r="K215" s="3" t="s">
        <v>22</v>
      </c>
    </row>
    <row r="216" spans="1:11" ht="42" customHeight="1">
      <c r="A216" s="2" t="s">
        <v>668</v>
      </c>
      <c r="B216" s="2" t="s">
        <v>669</v>
      </c>
      <c r="C216" s="2" t="s">
        <v>16</v>
      </c>
      <c r="D216" s="2" t="s">
        <v>17</v>
      </c>
      <c r="E216" s="5">
        <v>-27281</v>
      </c>
      <c r="F216" s="3" t="s">
        <v>306</v>
      </c>
      <c r="G216" s="3" t="s">
        <v>19</v>
      </c>
      <c r="H216" s="2" t="s">
        <v>27</v>
      </c>
      <c r="I216" s="2" t="s">
        <v>670</v>
      </c>
      <c r="J216" s="3" t="str">
        <f>HYPERLINK("https://www.boe.es/gazeta/dias/1825/04/21/pdfs/GMD-1825-48.pdf#page=4","Abrir facsímil")</f>
        <v>Abrir facsímil</v>
      </c>
      <c r="K216" s="3" t="s">
        <v>29</v>
      </c>
    </row>
    <row r="217" spans="1:11" ht="42" customHeight="1">
      <c r="A217" s="2" t="s">
        <v>671</v>
      </c>
      <c r="B217" s="2" t="s">
        <v>672</v>
      </c>
      <c r="C217" s="2" t="s">
        <v>32</v>
      </c>
      <c r="D217" s="2" t="s">
        <v>33</v>
      </c>
      <c r="E217" s="5">
        <v>-27342</v>
      </c>
      <c r="F217" s="3" t="s">
        <v>112</v>
      </c>
      <c r="G217" s="3" t="s">
        <v>39</v>
      </c>
      <c r="H217" s="2" t="s">
        <v>20</v>
      </c>
      <c r="I217" s="2" t="s">
        <v>673</v>
      </c>
      <c r="J217" s="3" t="str">
        <f>HYPERLINK("https://www.boe.es/gazeta/dias/1825/02/19/pdfs/GMD-1825-22.pdf#page=3","Abrir facsímil")</f>
        <v>Abrir facsímil</v>
      </c>
      <c r="K217" s="3" t="s">
        <v>22</v>
      </c>
    </row>
    <row r="218" spans="1:11" ht="42" customHeight="1">
      <c r="A218" s="2" t="s">
        <v>674</v>
      </c>
      <c r="B218" s="2" t="s">
        <v>675</v>
      </c>
      <c r="C218" s="2" t="s">
        <v>32</v>
      </c>
      <c r="D218" s="2" t="s">
        <v>33</v>
      </c>
      <c r="E218" s="5">
        <v>-27085</v>
      </c>
      <c r="F218" s="3" t="s">
        <v>215</v>
      </c>
      <c r="G218" s="3" t="s">
        <v>19</v>
      </c>
      <c r="H218" s="2" t="s">
        <v>20</v>
      </c>
      <c r="I218" s="2" t="s">
        <v>676</v>
      </c>
      <c r="J218" s="3" t="str">
        <f>HYPERLINK("https://www.boe.es/gazeta/dias/1825/11/03/pdfs/GMD-1825-133.pdf#page=4","Abrir facsímil")</f>
        <v>Abrir facsímil</v>
      </c>
      <c r="K218" s="3" t="s">
        <v>22</v>
      </c>
    </row>
    <row r="219" spans="1:11" ht="42" customHeight="1">
      <c r="A219" s="2" t="s">
        <v>677</v>
      </c>
      <c r="B219" s="2" t="s">
        <v>678</v>
      </c>
      <c r="C219" s="2" t="s">
        <v>32</v>
      </c>
      <c r="D219" s="2" t="s">
        <v>33</v>
      </c>
      <c r="E219" s="5">
        <v>-27388</v>
      </c>
      <c r="F219" s="3" t="s">
        <v>288</v>
      </c>
      <c r="G219" s="3" t="s">
        <v>39</v>
      </c>
      <c r="H219" s="2" t="s">
        <v>20</v>
      </c>
      <c r="I219" s="2" t="s">
        <v>679</v>
      </c>
      <c r="J219" s="3" t="str">
        <f>HYPERLINK("https://www.boe.es/gazeta/dias/1825/01/04/pdfs/GMD-1825-2.pdf#page=3","Abrir facsímil")</f>
        <v>Abrir facsímil</v>
      </c>
      <c r="K219" s="3" t="s">
        <v>22</v>
      </c>
    </row>
    <row r="220" spans="1:11" ht="42" customHeight="1">
      <c r="A220" s="2" t="s">
        <v>680</v>
      </c>
      <c r="B220" s="2" t="s">
        <v>681</v>
      </c>
      <c r="C220" s="2" t="s">
        <v>46</v>
      </c>
      <c r="D220" s="2" t="s">
        <v>17</v>
      </c>
      <c r="E220" s="5">
        <v>-27293</v>
      </c>
      <c r="F220" s="3" t="s">
        <v>267</v>
      </c>
      <c r="G220" s="3" t="s">
        <v>39</v>
      </c>
      <c r="H220" s="2" t="s">
        <v>20</v>
      </c>
      <c r="I220" s="2" t="s">
        <v>682</v>
      </c>
      <c r="J220" s="3" t="str">
        <f>HYPERLINK("https://www.boe.es/gazeta/dias/1825/04/09/pdfs/GMD-1825-43.pdf#page=3","Abrir facsímil")</f>
        <v>Abrir facsímil</v>
      </c>
      <c r="K220" s="3" t="s">
        <v>22</v>
      </c>
    </row>
    <row r="221" spans="1:11" ht="42" customHeight="1">
      <c r="A221" s="2" t="s">
        <v>683</v>
      </c>
      <c r="B221" s="2" t="s">
        <v>684</v>
      </c>
      <c r="C221" s="2" t="s">
        <v>32</v>
      </c>
      <c r="D221" s="2" t="s">
        <v>33</v>
      </c>
      <c r="E221" s="5">
        <v>-27351</v>
      </c>
      <c r="F221" s="3" t="s">
        <v>132</v>
      </c>
      <c r="G221" s="3" t="s">
        <v>19</v>
      </c>
      <c r="H221" s="2" t="s">
        <v>20</v>
      </c>
      <c r="I221" s="2" t="s">
        <v>685</v>
      </c>
      <c r="J221" s="3" t="str">
        <f>HYPERLINK("https://www.boe.es/gazeta/dias/1825/02/10/pdfs/GMD-1825-18.pdf#page=4","Abrir facsímil")</f>
        <v>Abrir facsímil</v>
      </c>
      <c r="K221" s="3" t="s">
        <v>22</v>
      </c>
    </row>
    <row r="222" spans="1:11" ht="42" customHeight="1">
      <c r="A222" s="2" t="s">
        <v>686</v>
      </c>
      <c r="B222" s="2" t="s">
        <v>687</v>
      </c>
      <c r="C222" s="2" t="s">
        <v>32</v>
      </c>
      <c r="D222" s="2" t="s">
        <v>33</v>
      </c>
      <c r="E222" s="5">
        <v>-27374</v>
      </c>
      <c r="F222" s="3" t="s">
        <v>87</v>
      </c>
      <c r="G222" s="3" t="s">
        <v>39</v>
      </c>
      <c r="H222" s="2" t="s">
        <v>20</v>
      </c>
      <c r="I222" s="2" t="s">
        <v>688</v>
      </c>
      <c r="J222" s="3" t="str">
        <f>HYPERLINK("https://www.boe.es/gazeta/dias/1825/01/18/pdfs/GMD-1825-8.pdf#page=3","Abrir facsímil")</f>
        <v>Abrir facsímil</v>
      </c>
      <c r="K222" s="3" t="s">
        <v>22</v>
      </c>
    </row>
    <row r="223" spans="1:11" ht="42" customHeight="1">
      <c r="A223" s="2" t="s">
        <v>689</v>
      </c>
      <c r="B223" s="2" t="s">
        <v>690</v>
      </c>
      <c r="C223" s="2" t="s">
        <v>32</v>
      </c>
      <c r="D223" s="2" t="s">
        <v>33</v>
      </c>
      <c r="E223" s="5">
        <v>-27295</v>
      </c>
      <c r="F223" s="3" t="s">
        <v>156</v>
      </c>
      <c r="G223" s="3" t="s">
        <v>39</v>
      </c>
      <c r="H223" s="2" t="s">
        <v>27</v>
      </c>
      <c r="I223" s="2" t="s">
        <v>691</v>
      </c>
      <c r="J223" s="3" t="str">
        <f>HYPERLINK("https://www.boe.es/gazeta/dias/1825/04/07/pdfs/GMD-1825-42.pdf#page=3","Abrir facsímil")</f>
        <v>Abrir facsímil</v>
      </c>
      <c r="K223" s="3" t="s">
        <v>29</v>
      </c>
    </row>
    <row r="224" spans="1:11" ht="42" customHeight="1">
      <c r="A224" s="2" t="s">
        <v>692</v>
      </c>
      <c r="B224" s="2" t="s">
        <v>693</v>
      </c>
      <c r="C224" s="2" t="s">
        <v>32</v>
      </c>
      <c r="D224" s="2" t="s">
        <v>33</v>
      </c>
      <c r="E224" s="5">
        <v>-27062</v>
      </c>
      <c r="F224" s="3" t="s">
        <v>694</v>
      </c>
      <c r="G224" s="3" t="s">
        <v>95</v>
      </c>
      <c r="H224" s="2" t="s">
        <v>20</v>
      </c>
      <c r="I224" s="2" t="s">
        <v>695</v>
      </c>
      <c r="J224" s="3" t="str">
        <f>HYPERLINK("https://www.boe.es/gazeta/dias/1825/11/26/pdfs/GMD-1825-143.pdf#page=1","Abrir facsímil")</f>
        <v>Abrir facsímil</v>
      </c>
      <c r="K224" s="3" t="s">
        <v>22</v>
      </c>
    </row>
    <row r="225" spans="1:11" ht="42" customHeight="1">
      <c r="A225" s="2" t="s">
        <v>696</v>
      </c>
      <c r="B225" s="2" t="s">
        <v>697</v>
      </c>
      <c r="C225" s="2" t="s">
        <v>71</v>
      </c>
      <c r="D225" s="2" t="s">
        <v>72</v>
      </c>
      <c r="E225" s="5">
        <v>-27090</v>
      </c>
      <c r="F225" s="3" t="s">
        <v>189</v>
      </c>
      <c r="G225" s="3" t="s">
        <v>39</v>
      </c>
      <c r="H225" s="2" t="s">
        <v>20</v>
      </c>
      <c r="I225" s="2" t="s">
        <v>698</v>
      </c>
      <c r="J225" s="3" t="str">
        <f>HYPERLINK("https://www.boe.es/gazeta/dias/1825/10/29/pdfs/GMD-1825-131.pdf#page=3","Abrir facsímil")</f>
        <v>Abrir facsímil</v>
      </c>
      <c r="K225" s="3" t="s">
        <v>22</v>
      </c>
    </row>
    <row r="226" spans="1:11" ht="42" customHeight="1">
      <c r="A226" s="2" t="s">
        <v>699</v>
      </c>
      <c r="B226" s="2" t="s">
        <v>700</v>
      </c>
      <c r="C226" s="2" t="s">
        <v>59</v>
      </c>
      <c r="D226" s="2" t="s">
        <v>17</v>
      </c>
      <c r="E226" s="5">
        <v>-27129</v>
      </c>
      <c r="F226" s="3" t="s">
        <v>173</v>
      </c>
      <c r="G226" s="3" t="s">
        <v>39</v>
      </c>
      <c r="H226" s="2" t="s">
        <v>20</v>
      </c>
      <c r="I226" s="2" t="s">
        <v>701</v>
      </c>
      <c r="J226" s="3" t="str">
        <f>HYPERLINK("https://www.boe.es/gazeta/dias/1825/09/20/pdfs/GMD-1825-114.pdf#page=3","Abrir facsímil")</f>
        <v>Abrir facsímil</v>
      </c>
      <c r="K226" s="3" t="s">
        <v>22</v>
      </c>
    </row>
    <row r="227" spans="1:11" ht="42" customHeight="1">
      <c r="A227" s="2" t="s">
        <v>702</v>
      </c>
      <c r="B227" s="2" t="s">
        <v>703</v>
      </c>
      <c r="C227" s="2" t="s">
        <v>32</v>
      </c>
      <c r="D227" s="2" t="s">
        <v>33</v>
      </c>
      <c r="E227" s="5">
        <v>-27388</v>
      </c>
      <c r="F227" s="3" t="s">
        <v>288</v>
      </c>
      <c r="G227" s="3" t="s">
        <v>39</v>
      </c>
      <c r="H227" s="2" t="s">
        <v>20</v>
      </c>
      <c r="I227" s="2" t="s">
        <v>704</v>
      </c>
      <c r="J227" s="3" t="str">
        <f>HYPERLINK("https://www.boe.es/gazeta/dias/1825/01/04/pdfs/GMD-1825-2.pdf#page=3","Abrir facsímil")</f>
        <v>Abrir facsímil</v>
      </c>
      <c r="K227" s="3" t="s">
        <v>22</v>
      </c>
    </row>
    <row r="228" spans="1:11" ht="42" customHeight="1">
      <c r="A228" s="2" t="s">
        <v>705</v>
      </c>
      <c r="B228" s="2" t="s">
        <v>706</v>
      </c>
      <c r="C228" s="2" t="s">
        <v>46</v>
      </c>
      <c r="D228" s="2" t="s">
        <v>17</v>
      </c>
      <c r="E228" s="5">
        <v>-27297</v>
      </c>
      <c r="F228" s="3" t="s">
        <v>707</v>
      </c>
      <c r="G228" s="3" t="s">
        <v>19</v>
      </c>
      <c r="H228" s="2" t="s">
        <v>20</v>
      </c>
      <c r="I228" s="2" t="s">
        <v>708</v>
      </c>
      <c r="J228" s="3" t="str">
        <f>HYPERLINK("https://www.boe.es/gazeta/dias/1825/04/05/pdfs/GMD-1825-41.pdf#page=4","Abrir facsímil")</f>
        <v>Abrir facsímil</v>
      </c>
      <c r="K228" s="3" t="s">
        <v>22</v>
      </c>
    </row>
    <row r="229" spans="1:11" ht="42" customHeight="1">
      <c r="A229" s="2" t="s">
        <v>709</v>
      </c>
      <c r="B229" s="2" t="s">
        <v>710</v>
      </c>
      <c r="C229" s="2" t="s">
        <v>71</v>
      </c>
      <c r="D229" s="2" t="s">
        <v>72</v>
      </c>
      <c r="E229" s="5">
        <v>-27129</v>
      </c>
      <c r="F229" s="3" t="s">
        <v>173</v>
      </c>
      <c r="G229" s="3" t="s">
        <v>39</v>
      </c>
      <c r="H229" s="2" t="s">
        <v>20</v>
      </c>
      <c r="I229" s="2" t="s">
        <v>711</v>
      </c>
      <c r="J229" s="3" t="str">
        <f>HYPERLINK("https://www.boe.es/gazeta/dias/1825/09/20/pdfs/GMD-1825-114.pdf#page=3","Abrir facsímil")</f>
        <v>Abrir facsímil</v>
      </c>
      <c r="K229" s="3" t="s">
        <v>22</v>
      </c>
    </row>
    <row r="230" spans="1:11" ht="42" customHeight="1">
      <c r="A230" s="2" t="s">
        <v>712</v>
      </c>
      <c r="B230" s="2" t="s">
        <v>713</v>
      </c>
      <c r="C230" s="2" t="s">
        <v>25</v>
      </c>
      <c r="D230" s="2" t="s">
        <v>17</v>
      </c>
      <c r="E230" s="5">
        <v>-27129</v>
      </c>
      <c r="F230" s="3" t="s">
        <v>173</v>
      </c>
      <c r="G230" s="3" t="s">
        <v>39</v>
      </c>
      <c r="H230" s="2" t="s">
        <v>27</v>
      </c>
      <c r="I230" s="2" t="s">
        <v>714</v>
      </c>
      <c r="J230" s="3" t="str">
        <f>HYPERLINK("https://www.boe.es/gazeta/dias/1825/09/20/pdfs/GMD-1825-114.pdf#page=3","Abrir facsímil")</f>
        <v>Abrir facsímil</v>
      </c>
      <c r="K230" s="3" t="s">
        <v>29</v>
      </c>
    </row>
    <row r="231" spans="1:11" ht="42" customHeight="1">
      <c r="A231" s="2" t="s">
        <v>715</v>
      </c>
      <c r="B231" s="2" t="s">
        <v>715</v>
      </c>
      <c r="C231" s="2" t="s">
        <v>32</v>
      </c>
      <c r="D231" s="2" t="s">
        <v>33</v>
      </c>
      <c r="E231" s="5">
        <v>-27206</v>
      </c>
      <c r="F231" s="3" t="s">
        <v>716</v>
      </c>
      <c r="G231" s="3" t="s">
        <v>717</v>
      </c>
      <c r="H231" s="2" t="s">
        <v>20</v>
      </c>
      <c r="I231" s="2" t="s">
        <v>718</v>
      </c>
      <c r="J231" s="3" t="str">
        <f>HYPERLINK("https://www.boe.es/gazeta/dias/1825/07/05/pdfs/GMD-1825-80.pdf#page=2","Abrir facsímil")</f>
        <v>Abrir facsímil</v>
      </c>
      <c r="K231" s="3" t="s">
        <v>22</v>
      </c>
    </row>
    <row r="232" spans="1:11" ht="42" customHeight="1">
      <c r="A232" s="2" t="s">
        <v>719</v>
      </c>
      <c r="B232" s="2" t="s">
        <v>720</v>
      </c>
      <c r="C232" s="2" t="s">
        <v>71</v>
      </c>
      <c r="D232" s="2" t="s">
        <v>72</v>
      </c>
      <c r="E232" s="5">
        <v>-27059</v>
      </c>
      <c r="F232" s="3" t="s">
        <v>567</v>
      </c>
      <c r="G232" s="3" t="s">
        <v>19</v>
      </c>
      <c r="H232" s="2" t="s">
        <v>20</v>
      </c>
      <c r="I232" s="2" t="s">
        <v>721</v>
      </c>
      <c r="J232" s="3" t="str">
        <f>HYPERLINK("https://www.boe.es/gazeta/dias/1825/11/29/pdfs/GMD-1825-144.pdf#page=4","Abrir facsímil")</f>
        <v>Abrir facsímil</v>
      </c>
      <c r="K232" s="3" t="s">
        <v>22</v>
      </c>
    </row>
    <row r="233" spans="1:11" ht="42" customHeight="1">
      <c r="A233" s="2" t="s">
        <v>722</v>
      </c>
      <c r="B233" s="2" t="s">
        <v>722</v>
      </c>
      <c r="C233" s="2" t="s">
        <v>71</v>
      </c>
      <c r="D233" s="2" t="s">
        <v>72</v>
      </c>
      <c r="E233" s="5">
        <v>-27230</v>
      </c>
      <c r="F233" s="3" t="s">
        <v>521</v>
      </c>
      <c r="G233" s="3" t="s">
        <v>19</v>
      </c>
      <c r="H233" s="2" t="s">
        <v>20</v>
      </c>
      <c r="I233" s="2" t="s">
        <v>723</v>
      </c>
      <c r="J233" s="3" t="str">
        <f>HYPERLINK("https://www.boe.es/gazeta/dias/1825/06/11/pdfs/GMD-1825-70.pdf#page=4","Abrir facsímil")</f>
        <v>Abrir facsímil</v>
      </c>
      <c r="K233" s="3" t="s">
        <v>22</v>
      </c>
    </row>
    <row r="234" spans="1:11" ht="42" customHeight="1">
      <c r="A234" s="2" t="s">
        <v>724</v>
      </c>
      <c r="B234" s="2" t="s">
        <v>724</v>
      </c>
      <c r="C234" s="2" t="s">
        <v>71</v>
      </c>
      <c r="D234" s="2" t="s">
        <v>72</v>
      </c>
      <c r="E234" s="5">
        <v>-27269</v>
      </c>
      <c r="F234" s="3" t="s">
        <v>321</v>
      </c>
      <c r="G234" s="3" t="s">
        <v>19</v>
      </c>
      <c r="H234" s="2" t="s">
        <v>20</v>
      </c>
      <c r="I234" s="2" t="s">
        <v>725</v>
      </c>
      <c r="J234" s="3" t="str">
        <f>HYPERLINK("https://www.boe.es/gazeta/dias/1825/05/03/pdfs/GMD-1825-53.pdf#page=4","Abrir facsímil")</f>
        <v>Abrir facsímil</v>
      </c>
      <c r="K234" s="3" t="s">
        <v>22</v>
      </c>
    </row>
    <row r="235" spans="1:11" ht="42" customHeight="1">
      <c r="A235" s="2" t="s">
        <v>724</v>
      </c>
      <c r="B235" s="2" t="s">
        <v>724</v>
      </c>
      <c r="C235" s="2" t="s">
        <v>25</v>
      </c>
      <c r="D235" s="2" t="s">
        <v>17</v>
      </c>
      <c r="E235" s="5">
        <v>-27057</v>
      </c>
      <c r="F235" s="3" t="s">
        <v>726</v>
      </c>
      <c r="G235" s="3" t="s">
        <v>19</v>
      </c>
      <c r="H235" s="2" t="s">
        <v>20</v>
      </c>
      <c r="I235" s="2" t="s">
        <v>727</v>
      </c>
      <c r="J235" s="3" t="str">
        <f>HYPERLINK("https://www.boe.es/gazeta/dias/1825/12/01/pdfs/GMD-1825-145.pdf#page=4","Abrir facsímil")</f>
        <v>Abrir facsímil</v>
      </c>
      <c r="K235" s="3" t="s">
        <v>22</v>
      </c>
    </row>
    <row r="236" spans="1:11" ht="42" customHeight="1">
      <c r="A236" s="2" t="s">
        <v>728</v>
      </c>
      <c r="B236" s="2" t="s">
        <v>729</v>
      </c>
      <c r="C236" s="2" t="s">
        <v>238</v>
      </c>
      <c r="D236" s="2" t="s">
        <v>17</v>
      </c>
      <c r="E236" s="5">
        <v>-27377</v>
      </c>
      <c r="F236" s="3" t="s">
        <v>652</v>
      </c>
      <c r="G236" s="3" t="s">
        <v>39</v>
      </c>
      <c r="H236" s="2" t="s">
        <v>20</v>
      </c>
      <c r="I236" s="2" t="s">
        <v>730</v>
      </c>
      <c r="J236" s="3" t="str">
        <f>HYPERLINK("https://www.boe.es/gazeta/dias/1825/01/15/pdfs/GMD-1825-7.pdf#page=3","Abrir facsímil")</f>
        <v>Abrir facsímil</v>
      </c>
      <c r="K236" s="3" t="s">
        <v>22</v>
      </c>
    </row>
    <row r="237" spans="1:11" ht="42" customHeight="1">
      <c r="A237" s="2" t="s">
        <v>731</v>
      </c>
      <c r="B237" s="2" t="s">
        <v>732</v>
      </c>
      <c r="C237" s="2" t="s">
        <v>59</v>
      </c>
      <c r="D237" s="2" t="s">
        <v>17</v>
      </c>
      <c r="E237" s="5">
        <v>-27293</v>
      </c>
      <c r="F237" s="3" t="s">
        <v>267</v>
      </c>
      <c r="G237" s="3" t="s">
        <v>39</v>
      </c>
      <c r="H237" s="2" t="s">
        <v>20</v>
      </c>
      <c r="I237" s="2" t="s">
        <v>733</v>
      </c>
      <c r="J237" s="3" t="str">
        <f>HYPERLINK("https://www.boe.es/gazeta/dias/1825/04/09/pdfs/GMD-1825-43.pdf#page=3","Abrir facsímil")</f>
        <v>Abrir facsímil</v>
      </c>
      <c r="K237" s="3" t="s">
        <v>22</v>
      </c>
    </row>
    <row r="238" spans="1:11" ht="42" customHeight="1">
      <c r="A238" s="2" t="s">
        <v>734</v>
      </c>
      <c r="B238" s="2" t="s">
        <v>735</v>
      </c>
      <c r="C238" s="2" t="s">
        <v>71</v>
      </c>
      <c r="D238" s="2" t="s">
        <v>72</v>
      </c>
      <c r="E238" s="5">
        <v>-27069</v>
      </c>
      <c r="F238" s="3" t="s">
        <v>73</v>
      </c>
      <c r="G238" s="3" t="s">
        <v>74</v>
      </c>
      <c r="H238" s="2" t="s">
        <v>20</v>
      </c>
      <c r="I238" s="2" t="s">
        <v>736</v>
      </c>
      <c r="J238" s="3" t="str">
        <f>HYPERLINK("https://www.boe.es/gazeta/dias/1825/11/19/pdfs/GMD-1825-140.pdf#page=3","Abrir facsímil")</f>
        <v>Abrir facsímil</v>
      </c>
      <c r="K238" s="3" t="s">
        <v>22</v>
      </c>
    </row>
    <row r="239" spans="1:11" ht="42" customHeight="1">
      <c r="A239" s="2" t="s">
        <v>737</v>
      </c>
      <c r="B239" s="2" t="s">
        <v>738</v>
      </c>
      <c r="C239" s="2" t="s">
        <v>32</v>
      </c>
      <c r="D239" s="2" t="s">
        <v>33</v>
      </c>
      <c r="E239" s="5">
        <v>-27290</v>
      </c>
      <c r="F239" s="3" t="s">
        <v>443</v>
      </c>
      <c r="G239" s="3" t="s">
        <v>95</v>
      </c>
      <c r="H239" s="2" t="s">
        <v>20</v>
      </c>
      <c r="I239" s="2" t="s">
        <v>739</v>
      </c>
      <c r="J239" s="3" t="str">
        <f>HYPERLINK("https://www.boe.es/gazeta/dias/1825/04/12/pdfs/GMD-1825-44.pdf#page=1","Abrir facsímil")</f>
        <v>Abrir facsímil</v>
      </c>
      <c r="K239" s="3" t="s">
        <v>22</v>
      </c>
    </row>
    <row r="240" spans="1:11" ht="42" customHeight="1">
      <c r="A240" s="2" t="s">
        <v>740</v>
      </c>
      <c r="B240" s="2" t="s">
        <v>741</v>
      </c>
      <c r="C240" s="2" t="s">
        <v>16</v>
      </c>
      <c r="D240" s="2" t="s">
        <v>17</v>
      </c>
      <c r="E240" s="5">
        <v>-27372</v>
      </c>
      <c r="F240" s="3" t="s">
        <v>51</v>
      </c>
      <c r="G240" s="3" t="s">
        <v>39</v>
      </c>
      <c r="H240" s="2" t="s">
        <v>20</v>
      </c>
      <c r="I240" s="2" t="s">
        <v>742</v>
      </c>
      <c r="J240" s="3" t="str">
        <f>HYPERLINK("https://www.boe.es/gazeta/dias/1825/01/20/pdfs/GMD-1825-9.pdf#page=3","Abrir facsímil")</f>
        <v>Abrir facsímil</v>
      </c>
      <c r="K240" s="3" t="s">
        <v>22</v>
      </c>
    </row>
    <row r="241" spans="1:11" ht="42" customHeight="1">
      <c r="A241" s="2" t="s">
        <v>743</v>
      </c>
      <c r="B241" s="2" t="s">
        <v>744</v>
      </c>
      <c r="C241" s="2" t="s">
        <v>59</v>
      </c>
      <c r="D241" s="2" t="s">
        <v>17</v>
      </c>
      <c r="E241" s="5">
        <v>-27304</v>
      </c>
      <c r="F241" s="3" t="s">
        <v>128</v>
      </c>
      <c r="G241" s="3" t="s">
        <v>64</v>
      </c>
      <c r="H241" s="2" t="s">
        <v>20</v>
      </c>
      <c r="I241" s="2" t="s">
        <v>745</v>
      </c>
      <c r="J241" s="3" t="str">
        <f>HYPERLINK("https://www.boe.es/gazeta/dias/1825/03/29/pdfs/GMD-1825-38.pdf#page=2","Abrir facsímil")</f>
        <v>Abrir facsímil</v>
      </c>
      <c r="K241" s="3" t="s">
        <v>22</v>
      </c>
    </row>
    <row r="242" spans="1:11" ht="42" customHeight="1">
      <c r="A242" s="2" t="s">
        <v>746</v>
      </c>
      <c r="B242" s="2" t="s">
        <v>747</v>
      </c>
      <c r="C242" s="2" t="s">
        <v>32</v>
      </c>
      <c r="D242" s="2" t="s">
        <v>33</v>
      </c>
      <c r="E242" s="5">
        <v>-27374</v>
      </c>
      <c r="F242" s="3" t="s">
        <v>87</v>
      </c>
      <c r="G242" s="3" t="s">
        <v>64</v>
      </c>
      <c r="H242" s="2" t="s">
        <v>20</v>
      </c>
      <c r="I242" s="2" t="s">
        <v>748</v>
      </c>
      <c r="J242" s="3" t="str">
        <f>HYPERLINK("https://www.boe.es/gazeta/dias/1825/01/18/pdfs/GMD-1825-8.pdf#page=2","Abrir facsímil")</f>
        <v>Abrir facsímil</v>
      </c>
      <c r="K242" s="3" t="s">
        <v>22</v>
      </c>
    </row>
    <row r="243" spans="1:11" ht="42" customHeight="1">
      <c r="A243" s="2" t="s">
        <v>749</v>
      </c>
      <c r="B243" s="2" t="s">
        <v>750</v>
      </c>
      <c r="C243" s="2" t="s">
        <v>32</v>
      </c>
      <c r="D243" s="2" t="s">
        <v>33</v>
      </c>
      <c r="E243" s="5">
        <v>-27216</v>
      </c>
      <c r="F243" s="3" t="s">
        <v>751</v>
      </c>
      <c r="G243" s="3" t="s">
        <v>39</v>
      </c>
      <c r="H243" s="2" t="s">
        <v>20</v>
      </c>
      <c r="I243" s="2" t="s">
        <v>752</v>
      </c>
      <c r="J243" s="3" t="str">
        <f>HYPERLINK("https://www.boe.es/gazeta/dias/1825/06/25/pdfs/GMD-1825-76.pdf#page=3","Abrir facsímil")</f>
        <v>Abrir facsímil</v>
      </c>
      <c r="K243" s="3" t="s">
        <v>22</v>
      </c>
    </row>
    <row r="244" spans="1:11" ht="42" customHeight="1">
      <c r="A244" s="2" t="s">
        <v>753</v>
      </c>
      <c r="B244" s="2" t="s">
        <v>754</v>
      </c>
      <c r="C244" s="2" t="s">
        <v>71</v>
      </c>
      <c r="D244" s="2" t="s">
        <v>72</v>
      </c>
      <c r="E244" s="5">
        <v>-27321</v>
      </c>
      <c r="F244" s="3" t="s">
        <v>38</v>
      </c>
      <c r="G244" s="3" t="s">
        <v>19</v>
      </c>
      <c r="H244" s="2" t="s">
        <v>20</v>
      </c>
      <c r="I244" s="2" t="s">
        <v>755</v>
      </c>
      <c r="J244" s="3" t="str">
        <f>HYPERLINK("https://www.boe.es/gazeta/dias/1825/03/12/pdfs/GMD-1825-31.pdf#page=4","Abrir facsímil")</f>
        <v>Abrir facsímil</v>
      </c>
      <c r="K244" s="3" t="s">
        <v>22</v>
      </c>
    </row>
    <row r="245" spans="1:11" ht="42" customHeight="1">
      <c r="A245" s="2" t="s">
        <v>756</v>
      </c>
      <c r="B245" s="2" t="s">
        <v>757</v>
      </c>
      <c r="C245" s="2" t="s">
        <v>16</v>
      </c>
      <c r="D245" s="2" t="s">
        <v>17</v>
      </c>
      <c r="E245" s="5">
        <v>-27374</v>
      </c>
      <c r="F245" s="3" t="s">
        <v>87</v>
      </c>
      <c r="G245" s="3" t="s">
        <v>19</v>
      </c>
      <c r="H245" s="2" t="s">
        <v>20</v>
      </c>
      <c r="I245" s="2" t="s">
        <v>758</v>
      </c>
      <c r="J245" s="3" t="str">
        <f>HYPERLINK("https://www.boe.es/gazeta/dias/1825/01/18/pdfs/GMD-1825-8.pdf#page=4","Abrir facsímil")</f>
        <v>Abrir facsímil</v>
      </c>
      <c r="K245" s="3" t="s">
        <v>22</v>
      </c>
    </row>
    <row r="246" spans="1:11" ht="42" customHeight="1">
      <c r="A246" s="2" t="s">
        <v>759</v>
      </c>
      <c r="B246" s="2" t="s">
        <v>760</v>
      </c>
      <c r="C246" s="2" t="s">
        <v>25</v>
      </c>
      <c r="D246" s="2" t="s">
        <v>17</v>
      </c>
      <c r="E246" s="5">
        <v>-27209</v>
      </c>
      <c r="F246" s="3" t="s">
        <v>482</v>
      </c>
      <c r="G246" s="3" t="s">
        <v>39</v>
      </c>
      <c r="H246" s="2" t="s">
        <v>20</v>
      </c>
      <c r="I246" s="2" t="s">
        <v>761</v>
      </c>
      <c r="J246" s="3" t="str">
        <f>HYPERLINK("https://www.boe.es/gazeta/dias/1825/07/02/pdfs/GMD-1825-79.pdf#page=3","Abrir facsímil")</f>
        <v>Abrir facsímil</v>
      </c>
      <c r="K246" s="3" t="s">
        <v>22</v>
      </c>
    </row>
    <row r="247" spans="1:11" ht="42" customHeight="1">
      <c r="A247" s="2" t="s">
        <v>762</v>
      </c>
      <c r="B247" s="2" t="s">
        <v>762</v>
      </c>
      <c r="C247" s="2" t="s">
        <v>32</v>
      </c>
      <c r="D247" s="2" t="s">
        <v>33</v>
      </c>
      <c r="E247" s="5">
        <v>-27094</v>
      </c>
      <c r="F247" s="3" t="s">
        <v>763</v>
      </c>
      <c r="G247" s="3" t="s">
        <v>64</v>
      </c>
      <c r="H247" s="2" t="s">
        <v>20</v>
      </c>
      <c r="I247" s="2" t="s">
        <v>764</v>
      </c>
      <c r="J247" s="3" t="str">
        <f>HYPERLINK("https://www.boe.es/gazeta/dias/1825/10/25/pdfs/GMD-1825-129.pdf#page=2","Abrir facsímil")</f>
        <v>Abrir facsímil</v>
      </c>
      <c r="K247" s="3" t="s">
        <v>22</v>
      </c>
    </row>
    <row r="248" spans="1:11" ht="42" customHeight="1">
      <c r="A248" s="2" t="s">
        <v>765</v>
      </c>
      <c r="B248" s="2" t="s">
        <v>765</v>
      </c>
      <c r="C248" s="2" t="s">
        <v>25</v>
      </c>
      <c r="D248" s="2" t="s">
        <v>17</v>
      </c>
      <c r="E248" s="5">
        <v>-27209</v>
      </c>
      <c r="F248" s="3" t="s">
        <v>482</v>
      </c>
      <c r="G248" s="3" t="s">
        <v>95</v>
      </c>
      <c r="H248" s="2" t="s">
        <v>20</v>
      </c>
      <c r="I248" s="2" t="s">
        <v>766</v>
      </c>
      <c r="J248" s="3" t="str">
        <f>HYPERLINK("https://www.boe.es/gazeta/dias/1825/07/02/pdfs/GMD-1825-79.pdf#page=1","Abrir facsímil")</f>
        <v>Abrir facsímil</v>
      </c>
      <c r="K248" s="3" t="s">
        <v>22</v>
      </c>
    </row>
    <row r="249" spans="1:11" ht="42" customHeight="1">
      <c r="A249" s="2" t="s">
        <v>767</v>
      </c>
      <c r="B249" s="2" t="s">
        <v>768</v>
      </c>
      <c r="C249" s="2" t="s">
        <v>25</v>
      </c>
      <c r="D249" s="2" t="s">
        <v>17</v>
      </c>
      <c r="E249" s="5">
        <v>-27241</v>
      </c>
      <c r="F249" s="3" t="s">
        <v>472</v>
      </c>
      <c r="G249" s="3" t="s">
        <v>39</v>
      </c>
      <c r="H249" s="2" t="s">
        <v>20</v>
      </c>
      <c r="I249" s="2" t="s">
        <v>769</v>
      </c>
      <c r="J249" s="3" t="str">
        <f>HYPERLINK("https://www.boe.es/gazeta/dias/1825/05/31/pdfs/GMD-1825-65.pdf#page=3","Abrir facsímil")</f>
        <v>Abrir facsímil</v>
      </c>
      <c r="K249" s="3" t="s">
        <v>22</v>
      </c>
    </row>
    <row r="250" spans="1:11" ht="42" customHeight="1">
      <c r="A250" s="2" t="s">
        <v>770</v>
      </c>
      <c r="B250" s="2" t="s">
        <v>771</v>
      </c>
      <c r="C250" s="2" t="s">
        <v>32</v>
      </c>
      <c r="D250" s="2" t="s">
        <v>33</v>
      </c>
      <c r="E250" s="5">
        <v>-27062</v>
      </c>
      <c r="F250" s="3" t="s">
        <v>694</v>
      </c>
      <c r="G250" s="3" t="s">
        <v>19</v>
      </c>
      <c r="H250" s="2" t="s">
        <v>20</v>
      </c>
      <c r="I250" s="2" t="s">
        <v>772</v>
      </c>
      <c r="J250" s="3" t="str">
        <f>HYPERLINK("https://www.boe.es/gazeta/dias/1825/11/26/pdfs/GMD-1825-143.pdf#page=4","Abrir facsímil")</f>
        <v>Abrir facsímil</v>
      </c>
      <c r="K250" s="3" t="s">
        <v>22</v>
      </c>
    </row>
    <row r="251" spans="1:11" ht="42" customHeight="1">
      <c r="A251" s="2" t="s">
        <v>773</v>
      </c>
      <c r="B251" s="2" t="s">
        <v>774</v>
      </c>
      <c r="C251" s="2" t="s">
        <v>32</v>
      </c>
      <c r="D251" s="2" t="s">
        <v>33</v>
      </c>
      <c r="E251" s="5">
        <v>-27241</v>
      </c>
      <c r="F251" s="3" t="s">
        <v>472</v>
      </c>
      <c r="G251" s="3" t="s">
        <v>19</v>
      </c>
      <c r="H251" s="2" t="s">
        <v>20</v>
      </c>
      <c r="I251" s="2" t="s">
        <v>775</v>
      </c>
      <c r="J251" s="3" t="str">
        <f>HYPERLINK("https://www.boe.es/gazeta/dias/1825/05/31/pdfs/GMD-1825-65.pdf#page=4","Abrir facsímil")</f>
        <v>Abrir facsímil</v>
      </c>
      <c r="K251" s="3" t="s">
        <v>22</v>
      </c>
    </row>
    <row r="252" spans="1:11" ht="42" customHeight="1">
      <c r="A252" s="2" t="s">
        <v>776</v>
      </c>
      <c r="B252" s="2" t="s">
        <v>777</v>
      </c>
      <c r="C252" s="2" t="s">
        <v>16</v>
      </c>
      <c r="D252" s="2" t="s">
        <v>17</v>
      </c>
      <c r="E252" s="5">
        <v>-27384</v>
      </c>
      <c r="F252" s="3" t="s">
        <v>143</v>
      </c>
      <c r="G252" s="3" t="s">
        <v>177</v>
      </c>
      <c r="H252" s="2" t="s">
        <v>20</v>
      </c>
      <c r="I252" s="2" t="s">
        <v>778</v>
      </c>
      <c r="J252" s="3" t="str">
        <f>HYPERLINK("https://www.boe.es/gazeta/dias/1825/01/08/pdfs/GMD-1825-4.pdf#page=3","Abrir facsímil")</f>
        <v>Abrir facsímil</v>
      </c>
      <c r="K252" s="3" t="s">
        <v>22</v>
      </c>
    </row>
    <row r="253" spans="1:11" ht="42" customHeight="1">
      <c r="A253" s="2" t="s">
        <v>779</v>
      </c>
      <c r="B253" s="2" t="s">
        <v>780</v>
      </c>
      <c r="C253" s="2" t="s">
        <v>32</v>
      </c>
      <c r="D253" s="2" t="s">
        <v>33</v>
      </c>
      <c r="E253" s="5">
        <v>-27384</v>
      </c>
      <c r="F253" s="3" t="s">
        <v>143</v>
      </c>
      <c r="G253" s="3" t="s">
        <v>64</v>
      </c>
      <c r="H253" s="2" t="s">
        <v>20</v>
      </c>
      <c r="I253" s="2" t="s">
        <v>781</v>
      </c>
      <c r="J253" s="3" t="str">
        <f>HYPERLINK("https://www.boe.es/gazeta/dias/1825/01/08/pdfs/GMD-1825-4.pdf#page=2","Abrir facsímil")</f>
        <v>Abrir facsímil</v>
      </c>
      <c r="K253" s="3" t="s">
        <v>22</v>
      </c>
    </row>
    <row r="254" spans="1:11" ht="42" customHeight="1">
      <c r="A254" s="2" t="s">
        <v>782</v>
      </c>
      <c r="B254" s="2" t="s">
        <v>783</v>
      </c>
      <c r="C254" s="2" t="s">
        <v>16</v>
      </c>
      <c r="D254" s="2" t="s">
        <v>17</v>
      </c>
      <c r="E254" s="5">
        <v>-27332</v>
      </c>
      <c r="F254" s="3" t="s">
        <v>239</v>
      </c>
      <c r="G254" s="3" t="s">
        <v>39</v>
      </c>
      <c r="H254" s="2" t="s">
        <v>20</v>
      </c>
      <c r="I254" s="2" t="s">
        <v>784</v>
      </c>
      <c r="J254" s="3" t="str">
        <f>HYPERLINK("https://www.boe.es/gazeta/dias/1825/03/01/pdfs/GMD-1825-26.pdf#page=3","Abrir facsímil")</f>
        <v>Abrir facsímil</v>
      </c>
      <c r="K254" s="3" t="s">
        <v>22</v>
      </c>
    </row>
    <row r="255" spans="1:11" ht="42" customHeight="1">
      <c r="A255" s="2" t="s">
        <v>785</v>
      </c>
      <c r="B255" s="2" t="s">
        <v>786</v>
      </c>
      <c r="C255" s="2" t="s">
        <v>32</v>
      </c>
      <c r="D255" s="2" t="s">
        <v>33</v>
      </c>
      <c r="E255" s="5">
        <v>-27048</v>
      </c>
      <c r="F255" s="3" t="s">
        <v>787</v>
      </c>
      <c r="G255" s="3" t="s">
        <v>19</v>
      </c>
      <c r="H255" s="2" t="s">
        <v>20</v>
      </c>
      <c r="I255" s="2" t="s">
        <v>788</v>
      </c>
      <c r="J255" s="3" t="str">
        <f>HYPERLINK("https://www.boe.es/gazeta/dias/1825/12/10/pdfs/GMD-1825-149.pdf#page=4","Abrir facsímil")</f>
        <v>Abrir facsímil</v>
      </c>
      <c r="K255" s="3" t="s">
        <v>22</v>
      </c>
    </row>
    <row r="256" spans="1:11" ht="42" customHeight="1">
      <c r="A256" s="2" t="s">
        <v>789</v>
      </c>
      <c r="B256" s="2" t="s">
        <v>789</v>
      </c>
      <c r="C256" s="2" t="s">
        <v>32</v>
      </c>
      <c r="D256" s="2" t="s">
        <v>33</v>
      </c>
      <c r="E256" s="5">
        <v>-27367</v>
      </c>
      <c r="F256" s="3" t="s">
        <v>544</v>
      </c>
      <c r="G256" s="3" t="s">
        <v>39</v>
      </c>
      <c r="H256" s="2" t="s">
        <v>20</v>
      </c>
      <c r="I256" s="2" t="s">
        <v>790</v>
      </c>
      <c r="J256" s="3" t="str">
        <f>HYPERLINK("https://www.boe.es/gazeta/dias/1825/01/25/pdfs/GMD-1825-11.pdf#page=3","Abrir facsímil")</f>
        <v>Abrir facsímil</v>
      </c>
      <c r="K256" s="3" t="s">
        <v>22</v>
      </c>
    </row>
    <row r="257" spans="1:11" ht="42" customHeight="1">
      <c r="A257" s="2" t="s">
        <v>789</v>
      </c>
      <c r="B257" s="2" t="s">
        <v>789</v>
      </c>
      <c r="C257" s="2" t="s">
        <v>16</v>
      </c>
      <c r="D257" s="2" t="s">
        <v>17</v>
      </c>
      <c r="E257" s="5">
        <v>-27330</v>
      </c>
      <c r="F257" s="3" t="s">
        <v>226</v>
      </c>
      <c r="G257" s="3" t="s">
        <v>39</v>
      </c>
      <c r="H257" s="2" t="s">
        <v>20</v>
      </c>
      <c r="I257" s="2" t="s">
        <v>791</v>
      </c>
      <c r="J257" s="3" t="str">
        <f>HYPERLINK("https://www.boe.es/gazeta/dias/1825/03/03/pdfs/GMD-1825-27.pdf#page=3","Abrir facsímil")</f>
        <v>Abrir facsímil</v>
      </c>
      <c r="K257" s="3" t="s">
        <v>22</v>
      </c>
    </row>
    <row r="258" spans="1:11" ht="42" customHeight="1">
      <c r="A258" s="2" t="s">
        <v>792</v>
      </c>
      <c r="B258" s="2" t="s">
        <v>793</v>
      </c>
      <c r="C258" s="2" t="s">
        <v>46</v>
      </c>
      <c r="D258" s="2" t="s">
        <v>17</v>
      </c>
      <c r="E258" s="5">
        <v>-27286</v>
      </c>
      <c r="F258" s="3" t="s">
        <v>257</v>
      </c>
      <c r="G258" s="3" t="s">
        <v>19</v>
      </c>
      <c r="H258" s="2" t="s">
        <v>20</v>
      </c>
      <c r="I258" s="2" t="s">
        <v>794</v>
      </c>
      <c r="J258" s="3" t="str">
        <f>HYPERLINK("https://www.boe.es/gazeta/dias/1825/04/16/pdfs/GMD-1825-46.pdf#page=4","Abrir facsímil")</f>
        <v>Abrir facsímil</v>
      </c>
      <c r="K258" s="3" t="s">
        <v>22</v>
      </c>
    </row>
    <row r="259" spans="1:11" ht="42" customHeight="1">
      <c r="A259" s="2" t="s">
        <v>792</v>
      </c>
      <c r="B259" s="2" t="s">
        <v>793</v>
      </c>
      <c r="C259" s="2" t="s">
        <v>16</v>
      </c>
      <c r="D259" s="2" t="s">
        <v>17</v>
      </c>
      <c r="E259" s="5">
        <v>-27048</v>
      </c>
      <c r="F259" s="3" t="s">
        <v>787</v>
      </c>
      <c r="G259" s="3" t="s">
        <v>19</v>
      </c>
      <c r="H259" s="2" t="s">
        <v>20</v>
      </c>
      <c r="I259" s="2" t="s">
        <v>795</v>
      </c>
      <c r="J259" s="3" t="str">
        <f>HYPERLINK("https://www.boe.es/gazeta/dias/1825/12/10/pdfs/GMD-1825-149.pdf#page=4","Abrir facsímil")</f>
        <v>Abrir facsímil</v>
      </c>
      <c r="K259" s="3" t="s">
        <v>22</v>
      </c>
    </row>
    <row r="260" spans="1:11" ht="42" customHeight="1">
      <c r="A260" s="2" t="s">
        <v>796</v>
      </c>
      <c r="B260" s="2" t="s">
        <v>796</v>
      </c>
      <c r="C260" s="2" t="s">
        <v>71</v>
      </c>
      <c r="D260" s="2" t="s">
        <v>72</v>
      </c>
      <c r="E260" s="5">
        <v>-27316</v>
      </c>
      <c r="F260" s="3" t="s">
        <v>314</v>
      </c>
      <c r="G260" s="3" t="s">
        <v>64</v>
      </c>
      <c r="H260" s="2" t="s">
        <v>20</v>
      </c>
      <c r="I260" s="2" t="s">
        <v>797</v>
      </c>
      <c r="J260" s="3" t="str">
        <f>HYPERLINK("https://www.boe.es/gazeta/dias/1825/03/17/pdfs/GMD-1825-33.pdf#page=2","Abrir facsímil")</f>
        <v>Abrir facsímil</v>
      </c>
      <c r="K260" s="3" t="s">
        <v>22</v>
      </c>
    </row>
    <row r="261" spans="1:11" ht="42" customHeight="1">
      <c r="A261" s="2" t="s">
        <v>798</v>
      </c>
      <c r="B261" s="2" t="s">
        <v>799</v>
      </c>
      <c r="C261" s="2" t="s">
        <v>16</v>
      </c>
      <c r="D261" s="2" t="s">
        <v>17</v>
      </c>
      <c r="E261" s="5">
        <v>-27276</v>
      </c>
      <c r="F261" s="3" t="s">
        <v>124</v>
      </c>
      <c r="G261" s="3" t="s">
        <v>39</v>
      </c>
      <c r="H261" s="2" t="s">
        <v>20</v>
      </c>
      <c r="I261" s="2" t="s">
        <v>800</v>
      </c>
      <c r="J261" s="3" t="str">
        <f>HYPERLINK("https://www.boe.es/gazeta/dias/1825/04/26/pdfs/GMD-1825-50.pdf#page=3","Abrir facsímil")</f>
        <v>Abrir facsímil</v>
      </c>
      <c r="K261" s="3" t="s">
        <v>22</v>
      </c>
    </row>
    <row r="262" spans="1:11" ht="42" customHeight="1">
      <c r="A262" s="2" t="s">
        <v>801</v>
      </c>
      <c r="B262" s="2" t="s">
        <v>802</v>
      </c>
      <c r="C262" s="2" t="s">
        <v>46</v>
      </c>
      <c r="D262" s="2" t="s">
        <v>17</v>
      </c>
      <c r="E262" s="5">
        <v>-27232</v>
      </c>
      <c r="F262" s="3" t="s">
        <v>94</v>
      </c>
      <c r="G262" s="3" t="s">
        <v>19</v>
      </c>
      <c r="H262" s="2" t="s">
        <v>20</v>
      </c>
      <c r="I262" s="2" t="s">
        <v>803</v>
      </c>
      <c r="J262" s="3" t="str">
        <f>HYPERLINK("https://www.boe.es/gazeta/dias/1825/06/09/pdfs/GMD-1825-69.pdf#page=4","Abrir facsímil")</f>
        <v>Abrir facsímil</v>
      </c>
      <c r="K262" s="3" t="s">
        <v>22</v>
      </c>
    </row>
    <row r="263" spans="1:11" ht="42" customHeight="1">
      <c r="A263" s="2" t="s">
        <v>804</v>
      </c>
      <c r="B263" s="2" t="s">
        <v>805</v>
      </c>
      <c r="C263" s="2" t="s">
        <v>46</v>
      </c>
      <c r="D263" s="2" t="s">
        <v>17</v>
      </c>
      <c r="E263" s="5">
        <v>-27094</v>
      </c>
      <c r="F263" s="3" t="s">
        <v>763</v>
      </c>
      <c r="G263" s="3" t="s">
        <v>19</v>
      </c>
      <c r="H263" s="2" t="s">
        <v>20</v>
      </c>
      <c r="I263" s="2" t="s">
        <v>806</v>
      </c>
      <c r="J263" s="3" t="str">
        <f>HYPERLINK("https://www.boe.es/gazeta/dias/1825/10/25/pdfs/GMD-1825-129.pdf#page=4","Abrir facsímil")</f>
        <v>Abrir facsímil</v>
      </c>
      <c r="K263" s="3" t="s">
        <v>22</v>
      </c>
    </row>
    <row r="264" spans="1:11" ht="42" customHeight="1">
      <c r="A264" s="2" t="s">
        <v>807</v>
      </c>
      <c r="B264" s="2" t="s">
        <v>807</v>
      </c>
      <c r="C264" s="2" t="s">
        <v>71</v>
      </c>
      <c r="D264" s="2" t="s">
        <v>72</v>
      </c>
      <c r="E264" s="5">
        <v>-27206</v>
      </c>
      <c r="F264" s="3" t="s">
        <v>716</v>
      </c>
      <c r="G264" s="3" t="s">
        <v>19</v>
      </c>
      <c r="H264" s="2" t="s">
        <v>20</v>
      </c>
      <c r="I264" s="2" t="s">
        <v>808</v>
      </c>
      <c r="J264" s="3" t="str">
        <f>HYPERLINK("https://www.boe.es/gazeta/dias/1825/07/05/pdfs/GMD-1825-80.pdf#page=4","Abrir facsímil")</f>
        <v>Abrir facsímil</v>
      </c>
      <c r="K264" s="3" t="s">
        <v>22</v>
      </c>
    </row>
    <row r="265" spans="1:11" ht="42" customHeight="1">
      <c r="A265" s="2" t="s">
        <v>809</v>
      </c>
      <c r="B265" s="2" t="s">
        <v>810</v>
      </c>
      <c r="C265" s="2" t="s">
        <v>123</v>
      </c>
      <c r="D265" s="2" t="s">
        <v>17</v>
      </c>
      <c r="E265" s="5">
        <v>-27038</v>
      </c>
      <c r="F265" s="3" t="s">
        <v>486</v>
      </c>
      <c r="G265" s="3" t="s">
        <v>19</v>
      </c>
      <c r="H265" s="2" t="s">
        <v>20</v>
      </c>
      <c r="I265" s="2" t="s">
        <v>811</v>
      </c>
      <c r="J265" s="3" t="str">
        <f>HYPERLINK("https://www.boe.es/gazeta/dias/1825/12/20/pdfs/GMD-1825-153.pdf#page=4","Abrir facsímil")</f>
        <v>Abrir facsímil</v>
      </c>
      <c r="K265" s="3" t="s">
        <v>22</v>
      </c>
    </row>
    <row r="266" spans="1:11" ht="42" customHeight="1">
      <c r="A266" s="2" t="s">
        <v>812</v>
      </c>
      <c r="B266" s="2" t="s">
        <v>812</v>
      </c>
      <c r="C266" s="2" t="s">
        <v>32</v>
      </c>
      <c r="D266" s="2" t="s">
        <v>33</v>
      </c>
      <c r="E266" s="5">
        <v>-27113</v>
      </c>
      <c r="F266" s="3" t="s">
        <v>813</v>
      </c>
      <c r="G266" s="3" t="s">
        <v>39</v>
      </c>
      <c r="H266" s="2" t="s">
        <v>20</v>
      </c>
      <c r="I266" s="2" t="s">
        <v>814</v>
      </c>
      <c r="J266" s="3" t="str">
        <f>HYPERLINK("https://www.boe.es/gazeta/dias/1825/10/06/pdfs/GMD-1825-121.pdf#page=3","Abrir facsímil")</f>
        <v>Abrir facsímil</v>
      </c>
      <c r="K266" s="3" t="s">
        <v>22</v>
      </c>
    </row>
    <row r="267" spans="1:11" ht="42" customHeight="1">
      <c r="A267" s="2" t="s">
        <v>815</v>
      </c>
      <c r="B267" s="2" t="s">
        <v>816</v>
      </c>
      <c r="C267" s="2" t="s">
        <v>71</v>
      </c>
      <c r="D267" s="2" t="s">
        <v>72</v>
      </c>
      <c r="E267" s="5">
        <v>-27134</v>
      </c>
      <c r="F267" s="3" t="s">
        <v>308</v>
      </c>
      <c r="G267" s="3" t="s">
        <v>19</v>
      </c>
      <c r="H267" s="2" t="s">
        <v>20</v>
      </c>
      <c r="I267" s="2" t="s">
        <v>817</v>
      </c>
      <c r="J267" s="3" t="str">
        <f>HYPERLINK("https://www.boe.es/gazeta/dias/1825/09/15/pdfs/GMD-1825-112.pdf#page=4","Abrir facsímil")</f>
        <v>Abrir facsímil</v>
      </c>
      <c r="K267" s="3" t="s">
        <v>22</v>
      </c>
    </row>
    <row r="268" spans="1:11" ht="42" customHeight="1">
      <c r="A268" s="2" t="s">
        <v>818</v>
      </c>
      <c r="B268" s="2" t="s">
        <v>819</v>
      </c>
      <c r="C268" s="2" t="s">
        <v>46</v>
      </c>
      <c r="D268" s="2" t="s">
        <v>17</v>
      </c>
      <c r="E268" s="5">
        <v>-27202</v>
      </c>
      <c r="F268" s="3" t="s">
        <v>820</v>
      </c>
      <c r="G268" s="3" t="s">
        <v>95</v>
      </c>
      <c r="H268" s="2" t="s">
        <v>20</v>
      </c>
      <c r="I268" s="2" t="s">
        <v>821</v>
      </c>
      <c r="J268" s="3" t="str">
        <f>HYPERLINK("https://www.boe.es/gazeta/dias/1825/07/09/pdfs/GMD-1825-82.pdf#page=1","Abrir facsímil")</f>
        <v>Abrir facsímil</v>
      </c>
      <c r="K268" s="3" t="s">
        <v>22</v>
      </c>
    </row>
    <row r="269" spans="1:11" ht="42" customHeight="1">
      <c r="A269" s="2" t="s">
        <v>822</v>
      </c>
      <c r="B269" s="2" t="s">
        <v>823</v>
      </c>
      <c r="C269" s="2" t="s">
        <v>32</v>
      </c>
      <c r="D269" s="2" t="s">
        <v>33</v>
      </c>
      <c r="E269" s="5">
        <v>-27372</v>
      </c>
      <c r="F269" s="3" t="s">
        <v>51</v>
      </c>
      <c r="G269" s="3" t="s">
        <v>39</v>
      </c>
      <c r="H269" s="2" t="s">
        <v>20</v>
      </c>
      <c r="I269" s="2" t="s">
        <v>824</v>
      </c>
      <c r="J269" s="3" t="str">
        <f>HYPERLINK("https://www.boe.es/gazeta/dias/1825/01/20/pdfs/GMD-1825-9.pdf#page=3","Abrir facsímil")</f>
        <v>Abrir facsímil</v>
      </c>
      <c r="K269" s="3" t="s">
        <v>22</v>
      </c>
    </row>
    <row r="270" spans="1:11" ht="42" customHeight="1">
      <c r="A270" s="2" t="s">
        <v>825</v>
      </c>
      <c r="B270" s="2" t="s">
        <v>826</v>
      </c>
      <c r="C270" s="2" t="s">
        <v>46</v>
      </c>
      <c r="D270" s="2" t="s">
        <v>17</v>
      </c>
      <c r="E270" s="5">
        <v>-27127</v>
      </c>
      <c r="F270" s="3" t="s">
        <v>827</v>
      </c>
      <c r="G270" s="3" t="s">
        <v>39</v>
      </c>
      <c r="H270" s="2" t="s">
        <v>27</v>
      </c>
      <c r="I270" s="2" t="s">
        <v>828</v>
      </c>
      <c r="J270" s="3" t="str">
        <f>HYPERLINK("https://www.boe.es/gazeta/dias/1825/09/22/pdfs/GMD-1825-115.pdf#page=3","Abrir facsímil")</f>
        <v>Abrir facsímil</v>
      </c>
      <c r="K270" s="3" t="s">
        <v>29</v>
      </c>
    </row>
    <row r="271" spans="1:11" ht="42" customHeight="1">
      <c r="A271" s="2" t="s">
        <v>829</v>
      </c>
      <c r="B271" s="2" t="s">
        <v>830</v>
      </c>
      <c r="C271" s="2" t="s">
        <v>32</v>
      </c>
      <c r="D271" s="2" t="s">
        <v>33</v>
      </c>
      <c r="E271" s="5">
        <v>-27293</v>
      </c>
      <c r="F271" s="3" t="s">
        <v>267</v>
      </c>
      <c r="G271" s="3" t="s">
        <v>19</v>
      </c>
      <c r="H271" s="2" t="s">
        <v>27</v>
      </c>
      <c r="I271" s="2" t="s">
        <v>831</v>
      </c>
      <c r="J271" s="3" t="str">
        <f>HYPERLINK("https://www.boe.es/gazeta/dias/1825/04/09/pdfs/GMD-1825-43.pdf#page=4","Abrir facsímil")</f>
        <v>Abrir facsímil</v>
      </c>
      <c r="K271" s="3" t="s">
        <v>29</v>
      </c>
    </row>
    <row r="272" spans="1:11" ht="42" customHeight="1">
      <c r="A272" s="2" t="s">
        <v>832</v>
      </c>
      <c r="B272" s="2" t="s">
        <v>833</v>
      </c>
      <c r="C272" s="2" t="s">
        <v>71</v>
      </c>
      <c r="D272" s="2" t="s">
        <v>72</v>
      </c>
      <c r="E272" s="5">
        <v>-27360</v>
      </c>
      <c r="F272" s="3" t="s">
        <v>468</v>
      </c>
      <c r="G272" s="3" t="s">
        <v>39</v>
      </c>
      <c r="H272" s="2" t="s">
        <v>20</v>
      </c>
      <c r="I272" s="2" t="s">
        <v>834</v>
      </c>
      <c r="J272" s="3" t="str">
        <f>HYPERLINK("https://www.boe.es/gazeta/dias/1825/02/01/pdfs/GMD-1825-14.pdf#page=3","Abrir facsímil")</f>
        <v>Abrir facsímil</v>
      </c>
      <c r="K272" s="3" t="s">
        <v>22</v>
      </c>
    </row>
    <row r="273" spans="1:11" ht="42" customHeight="1">
      <c r="A273" s="2" t="s">
        <v>835</v>
      </c>
      <c r="B273" s="2" t="s">
        <v>836</v>
      </c>
      <c r="C273" s="2" t="s">
        <v>32</v>
      </c>
      <c r="D273" s="2" t="s">
        <v>33</v>
      </c>
      <c r="E273" s="5">
        <v>-27381</v>
      </c>
      <c r="F273" s="3" t="s">
        <v>586</v>
      </c>
      <c r="G273" s="3" t="s">
        <v>19</v>
      </c>
      <c r="H273" s="2" t="s">
        <v>20</v>
      </c>
      <c r="I273" s="2" t="s">
        <v>837</v>
      </c>
      <c r="J273" s="3" t="str">
        <f>HYPERLINK("https://www.boe.es/gazeta/dias/1825/01/11/pdfs/GMD-1825-5.pdf#page=4","Abrir facsímil")</f>
        <v>Abrir facsímil</v>
      </c>
      <c r="K273" s="3" t="s">
        <v>22</v>
      </c>
    </row>
    <row r="274" spans="1:11" ht="42" customHeight="1">
      <c r="A274" s="2" t="s">
        <v>838</v>
      </c>
      <c r="B274" s="2" t="s">
        <v>839</v>
      </c>
      <c r="C274" s="2" t="s">
        <v>25</v>
      </c>
      <c r="D274" s="2" t="s">
        <v>17</v>
      </c>
      <c r="E274" s="5">
        <v>-27283</v>
      </c>
      <c r="F274" s="3" t="s">
        <v>26</v>
      </c>
      <c r="G274" s="3" t="s">
        <v>19</v>
      </c>
      <c r="H274" s="2" t="s">
        <v>27</v>
      </c>
      <c r="I274" s="2" t="s">
        <v>840</v>
      </c>
      <c r="J274" s="3" t="str">
        <f>HYPERLINK("https://www.boe.es/gazeta/dias/1825/04/19/pdfs/GMD-1825-47.pdf#page=4","Abrir facsímil")</f>
        <v>Abrir facsímil</v>
      </c>
      <c r="K274" s="3" t="s">
        <v>29</v>
      </c>
    </row>
    <row r="275" spans="1:11" ht="42" customHeight="1">
      <c r="A275" s="2" t="s">
        <v>841</v>
      </c>
      <c r="B275" s="2" t="s">
        <v>842</v>
      </c>
      <c r="C275" s="2" t="s">
        <v>59</v>
      </c>
      <c r="D275" s="2" t="s">
        <v>17</v>
      </c>
      <c r="E275" s="5">
        <v>-27129</v>
      </c>
      <c r="F275" s="3" t="s">
        <v>173</v>
      </c>
      <c r="G275" s="3" t="s">
        <v>19</v>
      </c>
      <c r="H275" s="2" t="s">
        <v>20</v>
      </c>
      <c r="I275" s="2" t="s">
        <v>843</v>
      </c>
      <c r="J275" s="3" t="str">
        <f>HYPERLINK("https://www.boe.es/gazeta/dias/1825/09/20/pdfs/GMD-1825-114.pdf#page=4","Abrir facsímil")</f>
        <v>Abrir facsímil</v>
      </c>
      <c r="K275" s="3" t="s">
        <v>22</v>
      </c>
    </row>
    <row r="276" spans="1:11" ht="42" customHeight="1">
      <c r="A276" s="2" t="s">
        <v>844</v>
      </c>
      <c r="B276" s="2" t="s">
        <v>845</v>
      </c>
      <c r="C276" s="2" t="s">
        <v>59</v>
      </c>
      <c r="D276" s="2" t="s">
        <v>17</v>
      </c>
      <c r="E276" s="5">
        <v>-27127</v>
      </c>
      <c r="F276" s="3" t="s">
        <v>827</v>
      </c>
      <c r="G276" s="3" t="s">
        <v>39</v>
      </c>
      <c r="H276" s="2" t="s">
        <v>27</v>
      </c>
      <c r="I276" s="2" t="s">
        <v>846</v>
      </c>
      <c r="J276" s="3" t="str">
        <f>HYPERLINK("https://www.boe.es/gazeta/dias/1825/09/22/pdfs/GMD-1825-115.pdf#page=3","Abrir facsímil")</f>
        <v>Abrir facsímil</v>
      </c>
      <c r="K276" s="3" t="s">
        <v>29</v>
      </c>
    </row>
    <row r="277" spans="1:11" ht="42" customHeight="1">
      <c r="A277" s="2" t="s">
        <v>847</v>
      </c>
      <c r="B277" s="2" t="s">
        <v>848</v>
      </c>
      <c r="C277" s="2" t="s">
        <v>71</v>
      </c>
      <c r="D277" s="2" t="s">
        <v>72</v>
      </c>
      <c r="E277" s="5">
        <v>-27176</v>
      </c>
      <c r="F277" s="3" t="s">
        <v>849</v>
      </c>
      <c r="G277" s="3" t="s">
        <v>19</v>
      </c>
      <c r="H277" s="2" t="s">
        <v>20</v>
      </c>
      <c r="I277" s="2" t="s">
        <v>850</v>
      </c>
      <c r="J277" s="3" t="str">
        <f>HYPERLINK("https://www.boe.es/gazeta/dias/1825/08/04/pdfs/GMD-1825-93.pdf#page=4","Abrir facsímil")</f>
        <v>Abrir facsímil</v>
      </c>
      <c r="K277" s="3" t="s">
        <v>22</v>
      </c>
    </row>
    <row r="278" spans="1:11" ht="42" customHeight="1">
      <c r="A278" s="2" t="s">
        <v>851</v>
      </c>
      <c r="B278" s="2" t="s">
        <v>852</v>
      </c>
      <c r="C278" s="2" t="s">
        <v>71</v>
      </c>
      <c r="D278" s="2" t="s">
        <v>72</v>
      </c>
      <c r="E278" s="5">
        <v>-27360</v>
      </c>
      <c r="F278" s="3" t="s">
        <v>468</v>
      </c>
      <c r="G278" s="3" t="s">
        <v>19</v>
      </c>
      <c r="H278" s="2" t="s">
        <v>20</v>
      </c>
      <c r="I278" s="2" t="s">
        <v>853</v>
      </c>
      <c r="J278" s="3" t="str">
        <f>HYPERLINK("https://www.boe.es/gazeta/dias/1825/02/01/pdfs/GMD-1825-14.pdf#page=4","Abrir facsímil")</f>
        <v>Abrir facsímil</v>
      </c>
      <c r="K278" s="3" t="s">
        <v>22</v>
      </c>
    </row>
    <row r="279" spans="1:11" ht="42" customHeight="1">
      <c r="A279" s="2" t="s">
        <v>854</v>
      </c>
      <c r="B279" s="2" t="s">
        <v>855</v>
      </c>
      <c r="C279" s="2" t="s">
        <v>32</v>
      </c>
      <c r="D279" s="2" t="s">
        <v>33</v>
      </c>
      <c r="E279" s="5">
        <v>-27372</v>
      </c>
      <c r="F279" s="3" t="s">
        <v>51</v>
      </c>
      <c r="G279" s="3" t="s">
        <v>39</v>
      </c>
      <c r="H279" s="2" t="s">
        <v>20</v>
      </c>
      <c r="I279" s="2" t="s">
        <v>856</v>
      </c>
      <c r="J279" s="3" t="str">
        <f>HYPERLINK("https://www.boe.es/gazeta/dias/1825/01/20/pdfs/GMD-1825-9.pdf#page=3","Abrir facsímil")</f>
        <v>Abrir facsímil</v>
      </c>
      <c r="K279" s="3" t="s">
        <v>22</v>
      </c>
    </row>
    <row r="280" spans="1:11" ht="42" customHeight="1">
      <c r="A280" s="2" t="s">
        <v>857</v>
      </c>
      <c r="B280" s="2" t="s">
        <v>858</v>
      </c>
      <c r="C280" s="2" t="s">
        <v>32</v>
      </c>
      <c r="D280" s="2" t="s">
        <v>33</v>
      </c>
      <c r="E280" s="5">
        <v>-27374</v>
      </c>
      <c r="F280" s="3" t="s">
        <v>87</v>
      </c>
      <c r="G280" s="3" t="s">
        <v>64</v>
      </c>
      <c r="H280" s="2" t="s">
        <v>20</v>
      </c>
      <c r="I280" s="2" t="s">
        <v>859</v>
      </c>
      <c r="J280" s="3" t="str">
        <f>HYPERLINK("https://www.boe.es/gazeta/dias/1825/01/18/pdfs/GMD-1825-8.pdf#page=2","Abrir facsímil")</f>
        <v>Abrir facsímil</v>
      </c>
      <c r="K280" s="3" t="s">
        <v>22</v>
      </c>
    </row>
    <row r="281" spans="1:11" ht="42" customHeight="1">
      <c r="A281" s="2" t="s">
        <v>860</v>
      </c>
      <c r="B281" s="2" t="s">
        <v>861</v>
      </c>
      <c r="C281" s="2" t="s">
        <v>59</v>
      </c>
      <c r="D281" s="2" t="s">
        <v>17</v>
      </c>
      <c r="E281" s="5">
        <v>-27241</v>
      </c>
      <c r="F281" s="3" t="s">
        <v>472</v>
      </c>
      <c r="G281" s="3" t="s">
        <v>19</v>
      </c>
      <c r="H281" s="2" t="s">
        <v>20</v>
      </c>
      <c r="I281" s="2" t="s">
        <v>862</v>
      </c>
      <c r="J281" s="3" t="str">
        <f>HYPERLINK("https://www.boe.es/gazeta/dias/1825/05/31/pdfs/GMD-1825-65.pdf#page=4","Abrir facsímil")</f>
        <v>Abrir facsímil</v>
      </c>
      <c r="K281" s="3" t="s">
        <v>22</v>
      </c>
    </row>
    <row r="282" spans="1:11" ht="42" customHeight="1">
      <c r="A282" s="2" t="s">
        <v>860</v>
      </c>
      <c r="B282" s="2" t="s">
        <v>861</v>
      </c>
      <c r="C282" s="2" t="s">
        <v>71</v>
      </c>
      <c r="D282" s="2" t="s">
        <v>72</v>
      </c>
      <c r="E282" s="5">
        <v>-27027</v>
      </c>
      <c r="F282" s="3" t="s">
        <v>181</v>
      </c>
      <c r="G282" s="3" t="s">
        <v>95</v>
      </c>
      <c r="H282" s="2" t="s">
        <v>20</v>
      </c>
      <c r="I282" s="2" t="s">
        <v>863</v>
      </c>
      <c r="J282" s="3" t="str">
        <f>HYPERLINK("https://www.boe.es/gazeta/dias/1825/12/31/pdfs/GMD-1825-158.pdf#page=1","Abrir facsímil")</f>
        <v>Abrir facsímil</v>
      </c>
      <c r="K282" s="3" t="s">
        <v>22</v>
      </c>
    </row>
    <row r="283" spans="1:11" ht="42" customHeight="1">
      <c r="A283" s="2" t="s">
        <v>864</v>
      </c>
      <c r="B283" s="2" t="s">
        <v>865</v>
      </c>
      <c r="C283" s="2" t="s">
        <v>25</v>
      </c>
      <c r="D283" s="2" t="s">
        <v>17</v>
      </c>
      <c r="E283" s="5">
        <v>-27337</v>
      </c>
      <c r="F283" s="3" t="s">
        <v>203</v>
      </c>
      <c r="G283" s="3" t="s">
        <v>19</v>
      </c>
      <c r="H283" s="2" t="s">
        <v>20</v>
      </c>
      <c r="I283" s="2" t="s">
        <v>866</v>
      </c>
      <c r="J283" s="3" t="str">
        <f>HYPERLINK("https://www.boe.es/gazeta/dias/1825/02/24/pdfs/GMD-1825-24.pdf#page=4","Abrir facsímil")</f>
        <v>Abrir facsímil</v>
      </c>
      <c r="K283" s="3" t="s">
        <v>22</v>
      </c>
    </row>
    <row r="284" spans="1:11" ht="42" customHeight="1">
      <c r="A284" s="2" t="s">
        <v>867</v>
      </c>
      <c r="B284" s="2" t="s">
        <v>868</v>
      </c>
      <c r="C284" s="2" t="s">
        <v>25</v>
      </c>
      <c r="D284" s="2" t="s">
        <v>17</v>
      </c>
      <c r="E284" s="5">
        <v>-27283</v>
      </c>
      <c r="F284" s="3" t="s">
        <v>26</v>
      </c>
      <c r="G284" s="3" t="s">
        <v>19</v>
      </c>
      <c r="H284" s="2" t="s">
        <v>27</v>
      </c>
      <c r="I284" s="2" t="s">
        <v>869</v>
      </c>
      <c r="J284" s="3" t="str">
        <f>HYPERLINK("https://www.boe.es/gazeta/dias/1825/04/19/pdfs/GMD-1825-47.pdf#page=4","Abrir facsímil")</f>
        <v>Abrir facsímil</v>
      </c>
      <c r="K284" s="3" t="s">
        <v>29</v>
      </c>
    </row>
    <row r="285" spans="1:11" ht="42" customHeight="1">
      <c r="A285" s="2" t="s">
        <v>870</v>
      </c>
      <c r="B285" s="2" t="s">
        <v>870</v>
      </c>
      <c r="C285" s="2" t="s">
        <v>32</v>
      </c>
      <c r="D285" s="2" t="s">
        <v>33</v>
      </c>
      <c r="E285" s="5">
        <v>-27069</v>
      </c>
      <c r="F285" s="3" t="s">
        <v>73</v>
      </c>
      <c r="G285" s="3" t="s">
        <v>74</v>
      </c>
      <c r="H285" s="2" t="s">
        <v>20</v>
      </c>
      <c r="I285" s="2" t="s">
        <v>871</v>
      </c>
      <c r="J285" s="3" t="str">
        <f>HYPERLINK("https://www.boe.es/gazeta/dias/1825/11/19/pdfs/GMD-1825-140.pdf#page=3","Abrir facsímil")</f>
        <v>Abrir facsímil</v>
      </c>
      <c r="K285" s="3" t="s">
        <v>22</v>
      </c>
    </row>
    <row r="286" spans="1:11" ht="42" customHeight="1">
      <c r="A286" s="2" t="s">
        <v>872</v>
      </c>
      <c r="B286" s="2" t="s">
        <v>873</v>
      </c>
      <c r="C286" s="2" t="s">
        <v>16</v>
      </c>
      <c r="D286" s="2" t="s">
        <v>17</v>
      </c>
      <c r="E286" s="5">
        <v>-27304</v>
      </c>
      <c r="F286" s="3" t="s">
        <v>128</v>
      </c>
      <c r="G286" s="3" t="s">
        <v>19</v>
      </c>
      <c r="H286" s="2" t="s">
        <v>27</v>
      </c>
      <c r="I286" s="2" t="s">
        <v>874</v>
      </c>
      <c r="J286" s="3" t="str">
        <f>HYPERLINK("https://www.boe.es/gazeta/dias/1825/03/29/pdfs/GMD-1825-38.pdf#page=4","Abrir facsímil")</f>
        <v>Abrir facsímil</v>
      </c>
      <c r="K286" s="3" t="s">
        <v>29</v>
      </c>
    </row>
    <row r="287" spans="1:11" ht="42" customHeight="1">
      <c r="A287" s="2" t="s">
        <v>875</v>
      </c>
      <c r="B287" s="2" t="s">
        <v>876</v>
      </c>
      <c r="C287" s="2" t="s">
        <v>32</v>
      </c>
      <c r="D287" s="2" t="s">
        <v>33</v>
      </c>
      <c r="E287" s="5">
        <v>-27150</v>
      </c>
      <c r="F287" s="3" t="s">
        <v>392</v>
      </c>
      <c r="G287" s="3" t="s">
        <v>393</v>
      </c>
      <c r="H287" s="2" t="s">
        <v>20</v>
      </c>
      <c r="I287" s="2" t="s">
        <v>877</v>
      </c>
      <c r="J287" s="3" t="str">
        <f>HYPERLINK("https://www.boe.es/gazeta/dias/1825/08/30/pdfs/GMD-1825-105.pdf#page=4","Abrir facsímil")</f>
        <v>Abrir facsímil</v>
      </c>
      <c r="K287" s="3" t="s">
        <v>22</v>
      </c>
    </row>
    <row r="288" spans="1:11" ht="42" customHeight="1">
      <c r="A288" s="2" t="s">
        <v>878</v>
      </c>
      <c r="B288" s="2" t="s">
        <v>878</v>
      </c>
      <c r="C288" s="2" t="s">
        <v>46</v>
      </c>
      <c r="D288" s="2" t="s">
        <v>17</v>
      </c>
      <c r="E288" s="5">
        <v>-27255</v>
      </c>
      <c r="F288" s="3" t="s">
        <v>879</v>
      </c>
      <c r="G288" s="3" t="s">
        <v>39</v>
      </c>
      <c r="H288" s="2" t="s">
        <v>20</v>
      </c>
      <c r="I288" s="2" t="s">
        <v>880</v>
      </c>
      <c r="J288" s="3" t="str">
        <f>HYPERLINK("https://www.boe.es/gazeta/dias/1825/05/17/pdfs/GMD-1825-59.pdf#page=3","Abrir facsímil")</f>
        <v>Abrir facsímil</v>
      </c>
      <c r="K288" s="3" t="s">
        <v>22</v>
      </c>
    </row>
    <row r="289" spans="1:11" ht="42" customHeight="1">
      <c r="A289" s="2" t="s">
        <v>881</v>
      </c>
      <c r="B289" s="2" t="s">
        <v>882</v>
      </c>
      <c r="C289" s="2" t="s">
        <v>32</v>
      </c>
      <c r="D289" s="2" t="s">
        <v>33</v>
      </c>
      <c r="E289" s="5">
        <v>-27290</v>
      </c>
      <c r="F289" s="3" t="s">
        <v>443</v>
      </c>
      <c r="G289" s="3" t="s">
        <v>95</v>
      </c>
      <c r="H289" s="2" t="s">
        <v>20</v>
      </c>
      <c r="I289" s="2" t="s">
        <v>883</v>
      </c>
      <c r="J289" s="3" t="str">
        <f>HYPERLINK("https://www.boe.es/gazeta/dias/1825/04/12/pdfs/GMD-1825-44.pdf#page=1","Abrir facsímil")</f>
        <v>Abrir facsímil</v>
      </c>
      <c r="K289" s="3" t="s">
        <v>22</v>
      </c>
    </row>
    <row r="290" spans="1:11" ht="42" customHeight="1">
      <c r="A290" s="2" t="s">
        <v>884</v>
      </c>
      <c r="B290" s="2" t="s">
        <v>884</v>
      </c>
      <c r="C290" s="2" t="s">
        <v>32</v>
      </c>
      <c r="D290" s="2" t="s">
        <v>33</v>
      </c>
      <c r="E290" s="5">
        <v>-27381</v>
      </c>
      <c r="F290" s="3" t="s">
        <v>586</v>
      </c>
      <c r="G290" s="3" t="s">
        <v>39</v>
      </c>
      <c r="H290" s="2" t="s">
        <v>20</v>
      </c>
      <c r="I290" s="2" t="s">
        <v>885</v>
      </c>
      <c r="J290" s="3" t="str">
        <f>HYPERLINK("https://www.boe.es/gazeta/dias/1825/01/11/pdfs/GMD-1825-5.pdf#page=3","Abrir facsímil")</f>
        <v>Abrir facsímil</v>
      </c>
      <c r="K290" s="3" t="s">
        <v>22</v>
      </c>
    </row>
    <row r="291" spans="1:11" ht="42" customHeight="1">
      <c r="A291" s="2" t="s">
        <v>886</v>
      </c>
      <c r="B291" s="2" t="s">
        <v>887</v>
      </c>
      <c r="C291" s="2" t="s">
        <v>32</v>
      </c>
      <c r="D291" s="2" t="s">
        <v>33</v>
      </c>
      <c r="E291" s="5">
        <v>-27230</v>
      </c>
      <c r="F291" s="3" t="s">
        <v>521</v>
      </c>
      <c r="G291" s="3" t="s">
        <v>39</v>
      </c>
      <c r="H291" s="2" t="s">
        <v>20</v>
      </c>
      <c r="I291" s="2" t="s">
        <v>888</v>
      </c>
      <c r="J291" s="3" t="str">
        <f>HYPERLINK("https://www.boe.es/gazeta/dias/1825/06/11/pdfs/GMD-1825-70.pdf#page=3","Abrir facsímil")</f>
        <v>Abrir facsímil</v>
      </c>
      <c r="K291" s="3" t="s">
        <v>22</v>
      </c>
    </row>
    <row r="292" spans="1:11" ht="42" customHeight="1">
      <c r="A292" s="2" t="s">
        <v>889</v>
      </c>
      <c r="B292" s="2" t="s">
        <v>890</v>
      </c>
      <c r="C292" s="2" t="s">
        <v>59</v>
      </c>
      <c r="D292" s="2" t="s">
        <v>17</v>
      </c>
      <c r="E292" s="5">
        <v>-27295</v>
      </c>
      <c r="F292" s="3" t="s">
        <v>156</v>
      </c>
      <c r="G292" s="3" t="s">
        <v>19</v>
      </c>
      <c r="H292" s="2" t="s">
        <v>20</v>
      </c>
      <c r="I292" s="2" t="s">
        <v>891</v>
      </c>
      <c r="J292" s="3" t="str">
        <f>HYPERLINK("https://www.boe.es/gazeta/dias/1825/04/07/pdfs/GMD-1825-42.pdf#page=4","Abrir facsímil")</f>
        <v>Abrir facsímil</v>
      </c>
      <c r="K292" s="3" t="s">
        <v>22</v>
      </c>
    </row>
    <row r="293" spans="1:11" ht="42" customHeight="1">
      <c r="A293" s="2" t="s">
        <v>892</v>
      </c>
      <c r="B293" s="2" t="s">
        <v>893</v>
      </c>
      <c r="C293" s="2" t="s">
        <v>59</v>
      </c>
      <c r="D293" s="2" t="s">
        <v>17</v>
      </c>
      <c r="E293" s="5">
        <v>-27246</v>
      </c>
      <c r="F293" s="3" t="s">
        <v>79</v>
      </c>
      <c r="G293" s="3" t="s">
        <v>19</v>
      </c>
      <c r="H293" s="2" t="s">
        <v>20</v>
      </c>
      <c r="I293" s="2" t="s">
        <v>894</v>
      </c>
      <c r="J293" s="3" t="str">
        <f>HYPERLINK("https://www.boe.es/gazeta/dias/1825/05/26/pdfs/GMD-1825-63.pdf#page=4","Abrir facsímil")</f>
        <v>Abrir facsímil</v>
      </c>
      <c r="K293" s="3" t="s">
        <v>22</v>
      </c>
    </row>
    <row r="294" spans="1:11" ht="42" customHeight="1">
      <c r="A294" s="2" t="s">
        <v>895</v>
      </c>
      <c r="B294" s="2" t="s">
        <v>896</v>
      </c>
      <c r="C294" s="2" t="s">
        <v>25</v>
      </c>
      <c r="D294" s="2" t="s">
        <v>17</v>
      </c>
      <c r="E294" s="5">
        <v>-27232</v>
      </c>
      <c r="F294" s="3" t="s">
        <v>94</v>
      </c>
      <c r="G294" s="3" t="s">
        <v>19</v>
      </c>
      <c r="H294" s="2" t="s">
        <v>20</v>
      </c>
      <c r="I294" s="2" t="s">
        <v>897</v>
      </c>
      <c r="J294" s="3" t="str">
        <f>HYPERLINK("https://www.boe.es/gazeta/dias/1825/06/09/pdfs/GMD-1825-69.pdf#page=4","Abrir facsímil")</f>
        <v>Abrir facsímil</v>
      </c>
      <c r="K294" s="3" t="s">
        <v>22</v>
      </c>
    </row>
    <row r="295" spans="1:11" ht="42" customHeight="1">
      <c r="A295" s="2" t="s">
        <v>898</v>
      </c>
      <c r="B295" s="2" t="s">
        <v>899</v>
      </c>
      <c r="C295" s="2" t="s">
        <v>16</v>
      </c>
      <c r="D295" s="2" t="s">
        <v>17</v>
      </c>
      <c r="E295" s="5">
        <v>-27069</v>
      </c>
      <c r="F295" s="3" t="s">
        <v>73</v>
      </c>
      <c r="G295" s="3" t="s">
        <v>74</v>
      </c>
      <c r="H295" s="2" t="s">
        <v>20</v>
      </c>
      <c r="I295" s="2" t="s">
        <v>900</v>
      </c>
      <c r="J295" s="3" t="str">
        <f>HYPERLINK("https://www.boe.es/gazeta/dias/1825/11/19/pdfs/GMD-1825-140.pdf#page=3","Abrir facsímil")</f>
        <v>Abrir facsímil</v>
      </c>
      <c r="K295" s="3" t="s">
        <v>22</v>
      </c>
    </row>
    <row r="296" spans="1:11" ht="42" customHeight="1">
      <c r="A296" s="2" t="s">
        <v>901</v>
      </c>
      <c r="B296" s="2" t="s">
        <v>902</v>
      </c>
      <c r="C296" s="2" t="s">
        <v>32</v>
      </c>
      <c r="D296" s="2" t="s">
        <v>33</v>
      </c>
      <c r="E296" s="5">
        <v>-27384</v>
      </c>
      <c r="F296" s="3" t="s">
        <v>143</v>
      </c>
      <c r="G296" s="3" t="s">
        <v>64</v>
      </c>
      <c r="H296" s="2" t="s">
        <v>20</v>
      </c>
      <c r="I296" s="2" t="s">
        <v>903</v>
      </c>
      <c r="J296" s="3" t="str">
        <f>HYPERLINK("https://www.boe.es/gazeta/dias/1825/01/08/pdfs/GMD-1825-4.pdf#page=2","Abrir facsímil")</f>
        <v>Abrir facsímil</v>
      </c>
      <c r="K296" s="3" t="s">
        <v>22</v>
      </c>
    </row>
    <row r="297" spans="1:11" ht="42" customHeight="1">
      <c r="A297" s="2" t="s">
        <v>904</v>
      </c>
      <c r="B297" s="2" t="s">
        <v>905</v>
      </c>
      <c r="C297" s="2" t="s">
        <v>32</v>
      </c>
      <c r="D297" s="2" t="s">
        <v>33</v>
      </c>
      <c r="E297" s="5">
        <v>-27195</v>
      </c>
      <c r="F297" s="3" t="s">
        <v>558</v>
      </c>
      <c r="G297" s="3" t="s">
        <v>19</v>
      </c>
      <c r="H297" s="2" t="s">
        <v>20</v>
      </c>
      <c r="I297" s="2" t="s">
        <v>906</v>
      </c>
      <c r="J297" s="3" t="str">
        <f>HYPERLINK("https://www.boe.es/gazeta/dias/1825/07/16/pdfs/GMD-1825-85.pdf#page=4","Abrir facsímil")</f>
        <v>Abrir facsímil</v>
      </c>
      <c r="K297" s="3" t="s">
        <v>22</v>
      </c>
    </row>
    <row r="298" spans="1:11" ht="42" customHeight="1">
      <c r="A298" s="2" t="s">
        <v>907</v>
      </c>
      <c r="B298" s="2" t="s">
        <v>908</v>
      </c>
      <c r="C298" s="2" t="s">
        <v>32</v>
      </c>
      <c r="D298" s="2" t="s">
        <v>33</v>
      </c>
      <c r="E298" s="5">
        <v>-27246</v>
      </c>
      <c r="F298" s="3" t="s">
        <v>79</v>
      </c>
      <c r="G298" s="3" t="s">
        <v>95</v>
      </c>
      <c r="H298" s="2" t="s">
        <v>20</v>
      </c>
      <c r="I298" s="2" t="s">
        <v>909</v>
      </c>
      <c r="J298" s="3" t="str">
        <f>HYPERLINK("https://www.boe.es/gazeta/dias/1825/05/26/pdfs/GMD-1825-63.pdf#page=1","Abrir facsímil")</f>
        <v>Abrir facsímil</v>
      </c>
      <c r="K298" s="3" t="s">
        <v>22</v>
      </c>
    </row>
    <row r="299" spans="1:11" ht="42" customHeight="1">
      <c r="A299" s="2" t="s">
        <v>907</v>
      </c>
      <c r="B299" s="2" t="s">
        <v>908</v>
      </c>
      <c r="C299" s="2" t="s">
        <v>16</v>
      </c>
      <c r="D299" s="2" t="s">
        <v>17</v>
      </c>
      <c r="E299" s="5">
        <v>-27204</v>
      </c>
      <c r="F299" s="3" t="s">
        <v>910</v>
      </c>
      <c r="G299" s="3" t="s">
        <v>95</v>
      </c>
      <c r="H299" s="2" t="s">
        <v>20</v>
      </c>
      <c r="I299" s="2" t="s">
        <v>911</v>
      </c>
      <c r="J299" s="3" t="str">
        <f>HYPERLINK("https://www.boe.es/gazeta/dias/1825/07/07/pdfs/GMD-1825-81.pdf#page=1","Abrir facsímil")</f>
        <v>Abrir facsímil</v>
      </c>
      <c r="K299" s="3" t="s">
        <v>22</v>
      </c>
    </row>
    <row r="300" spans="1:11" ht="42" customHeight="1">
      <c r="A300" s="2" t="s">
        <v>907</v>
      </c>
      <c r="B300" s="2" t="s">
        <v>908</v>
      </c>
      <c r="C300" s="2" t="s">
        <v>16</v>
      </c>
      <c r="D300" s="2" t="s">
        <v>17</v>
      </c>
      <c r="E300" s="5">
        <v>-27204</v>
      </c>
      <c r="F300" s="3" t="s">
        <v>910</v>
      </c>
      <c r="G300" s="3" t="s">
        <v>64</v>
      </c>
      <c r="H300" s="2" t="s">
        <v>20</v>
      </c>
      <c r="I300" s="2" t="s">
        <v>912</v>
      </c>
      <c r="J300" s="3" t="str">
        <f>HYPERLINK("https://www.boe.es/gazeta/dias/1825/07/07/pdfs/GMD-1825-81.pdf#page=2","Abrir facsímil")</f>
        <v>Abrir facsímil</v>
      </c>
      <c r="K300" s="3" t="s">
        <v>22</v>
      </c>
    </row>
    <row r="301" spans="1:11" ht="42" customHeight="1">
      <c r="A301" s="2" t="s">
        <v>907</v>
      </c>
      <c r="B301" s="2" t="s">
        <v>908</v>
      </c>
      <c r="C301" s="2" t="s">
        <v>71</v>
      </c>
      <c r="D301" s="2" t="s">
        <v>72</v>
      </c>
      <c r="E301" s="5">
        <v>-27064</v>
      </c>
      <c r="F301" s="3" t="s">
        <v>253</v>
      </c>
      <c r="G301" s="3" t="s">
        <v>95</v>
      </c>
      <c r="H301" s="2" t="s">
        <v>20</v>
      </c>
      <c r="I301" s="2" t="s">
        <v>913</v>
      </c>
      <c r="J301" s="3" t="str">
        <f>HYPERLINK("https://www.boe.es/gazeta/dias/1825/11/24/pdfs/GMD-1825-142.pdf#page=1","Abrir facsímil")</f>
        <v>Abrir facsímil</v>
      </c>
      <c r="K301" s="3" t="s">
        <v>22</v>
      </c>
    </row>
    <row r="302" spans="1:11" ht="42" customHeight="1">
      <c r="A302" s="2" t="s">
        <v>914</v>
      </c>
      <c r="B302" s="2" t="s">
        <v>914</v>
      </c>
      <c r="C302" s="2" t="s">
        <v>59</v>
      </c>
      <c r="D302" s="2" t="s">
        <v>17</v>
      </c>
      <c r="E302" s="5">
        <v>-27155</v>
      </c>
      <c r="F302" s="3" t="s">
        <v>563</v>
      </c>
      <c r="G302" s="3" t="s">
        <v>19</v>
      </c>
      <c r="H302" s="2" t="s">
        <v>20</v>
      </c>
      <c r="I302" s="2" t="s">
        <v>915</v>
      </c>
      <c r="J302" s="3" t="str">
        <f>HYPERLINK("https://www.boe.es/gazeta/dias/1825/08/25/pdfs/GMD-1825-102.pdf#page=4","Abrir facsímil")</f>
        <v>Abrir facsímil</v>
      </c>
      <c r="K302" s="3" t="s">
        <v>22</v>
      </c>
    </row>
    <row r="303" spans="1:11" ht="42" customHeight="1">
      <c r="A303" s="2" t="s">
        <v>916</v>
      </c>
      <c r="B303" s="2" t="s">
        <v>917</v>
      </c>
      <c r="C303" s="2" t="s">
        <v>32</v>
      </c>
      <c r="D303" s="2" t="s">
        <v>245</v>
      </c>
      <c r="E303" s="5">
        <v>-27152</v>
      </c>
      <c r="F303" s="3" t="s">
        <v>246</v>
      </c>
      <c r="G303" s="3" t="s">
        <v>95</v>
      </c>
      <c r="H303" s="2" t="s">
        <v>20</v>
      </c>
      <c r="I303" s="2" t="s">
        <v>918</v>
      </c>
      <c r="J303" s="3" t="str">
        <f>HYPERLINK("https://www.boe.es/gazeta/dias/1825/08/28/pdfs/GMD-1825-104E.pdf#page=1","Abrir facsímil")</f>
        <v>Abrir facsímil</v>
      </c>
      <c r="K303" s="3" t="s">
        <v>22</v>
      </c>
    </row>
    <row r="304" spans="1:11" ht="42" customHeight="1">
      <c r="A304" s="2" t="s">
        <v>919</v>
      </c>
      <c r="B304" s="2" t="s">
        <v>919</v>
      </c>
      <c r="C304" s="2" t="s">
        <v>16</v>
      </c>
      <c r="D304" s="2" t="s">
        <v>17</v>
      </c>
      <c r="E304" s="5">
        <v>-27307</v>
      </c>
      <c r="F304" s="3" t="s">
        <v>139</v>
      </c>
      <c r="G304" s="3" t="s">
        <v>95</v>
      </c>
      <c r="H304" s="2" t="s">
        <v>20</v>
      </c>
      <c r="I304" s="2" t="s">
        <v>920</v>
      </c>
      <c r="J304" s="3" t="str">
        <f>HYPERLINK("https://www.boe.es/gazeta/dias/1825/03/26/pdfs/GMD-1825-37.pdf#page=1","Abrir facsímil")</f>
        <v>Abrir facsímil</v>
      </c>
      <c r="K304" s="3" t="s">
        <v>22</v>
      </c>
    </row>
    <row r="305" spans="1:11" ht="42" customHeight="1">
      <c r="A305" s="2" t="s">
        <v>921</v>
      </c>
      <c r="B305" s="2" t="s">
        <v>922</v>
      </c>
      <c r="C305" s="2" t="s">
        <v>25</v>
      </c>
      <c r="D305" s="2" t="s">
        <v>17</v>
      </c>
      <c r="E305" s="5">
        <v>-27318</v>
      </c>
      <c r="F305" s="3" t="s">
        <v>193</v>
      </c>
      <c r="G305" s="3" t="s">
        <v>64</v>
      </c>
      <c r="H305" s="2" t="s">
        <v>20</v>
      </c>
      <c r="I305" s="2" t="s">
        <v>923</v>
      </c>
      <c r="J305" s="3" t="str">
        <f>HYPERLINK("https://www.boe.es/gazeta/dias/1825/03/15/pdfs/GMD-1825-32.pdf#page=2","Abrir facsímil")</f>
        <v>Abrir facsímil</v>
      </c>
      <c r="K305" s="3" t="s">
        <v>22</v>
      </c>
    </row>
    <row r="306" spans="1:11" ht="42" customHeight="1">
      <c r="A306" s="2" t="s">
        <v>924</v>
      </c>
      <c r="B306" s="2" t="s">
        <v>925</v>
      </c>
      <c r="C306" s="2" t="s">
        <v>71</v>
      </c>
      <c r="D306" s="2" t="s">
        <v>72</v>
      </c>
      <c r="E306" s="5">
        <v>-27101</v>
      </c>
      <c r="F306" s="3" t="s">
        <v>83</v>
      </c>
      <c r="G306" s="3" t="s">
        <v>39</v>
      </c>
      <c r="H306" s="2" t="s">
        <v>20</v>
      </c>
      <c r="I306" s="2" t="s">
        <v>926</v>
      </c>
      <c r="J306" s="3" t="str">
        <f>HYPERLINK("https://www.boe.es/gazeta/dias/1825/10/18/pdfs/GMD-1825-126.pdf#page=3","Abrir facsímil")</f>
        <v>Abrir facsímil</v>
      </c>
      <c r="K306" s="3" t="s">
        <v>22</v>
      </c>
    </row>
    <row r="307" spans="1:11" ht="42" customHeight="1">
      <c r="A307" s="2" t="s">
        <v>927</v>
      </c>
      <c r="B307" s="2" t="s">
        <v>928</v>
      </c>
      <c r="C307" s="2" t="s">
        <v>32</v>
      </c>
      <c r="D307" s="2" t="s">
        <v>33</v>
      </c>
      <c r="E307" s="5">
        <v>-27344</v>
      </c>
      <c r="F307" s="3" t="s">
        <v>146</v>
      </c>
      <c r="G307" s="3" t="s">
        <v>39</v>
      </c>
      <c r="H307" s="2" t="s">
        <v>20</v>
      </c>
      <c r="I307" s="2" t="s">
        <v>929</v>
      </c>
      <c r="J307" s="3" t="str">
        <f>HYPERLINK("https://www.boe.es/gazeta/dias/1825/02/17/pdfs/GMD-1825-21.pdf#page=3","Abrir facsímil")</f>
        <v>Abrir facsímil</v>
      </c>
      <c r="K307" s="3" t="s">
        <v>22</v>
      </c>
    </row>
    <row r="308" spans="1:11" ht="42" customHeight="1">
      <c r="A308" s="2" t="s">
        <v>930</v>
      </c>
      <c r="B308" s="2" t="s">
        <v>930</v>
      </c>
      <c r="C308" s="2" t="s">
        <v>32</v>
      </c>
      <c r="D308" s="2" t="s">
        <v>33</v>
      </c>
      <c r="E308" s="5">
        <v>-27388</v>
      </c>
      <c r="F308" s="3" t="s">
        <v>288</v>
      </c>
      <c r="G308" s="3" t="s">
        <v>19</v>
      </c>
      <c r="H308" s="2" t="s">
        <v>20</v>
      </c>
      <c r="I308" s="2" t="s">
        <v>931</v>
      </c>
      <c r="J308" s="3" t="str">
        <f>HYPERLINK("https://www.boe.es/gazeta/dias/1825/01/04/pdfs/GMD-1825-2.pdf#page=4","Abrir facsímil")</f>
        <v>Abrir facsímil</v>
      </c>
      <c r="K308" s="3" t="s">
        <v>22</v>
      </c>
    </row>
    <row r="309" spans="1:11" ht="42" customHeight="1">
      <c r="A309" s="2" t="s">
        <v>932</v>
      </c>
      <c r="B309" s="2" t="s">
        <v>933</v>
      </c>
      <c r="C309" s="2" t="s">
        <v>32</v>
      </c>
      <c r="D309" s="2" t="s">
        <v>33</v>
      </c>
      <c r="E309" s="5">
        <v>-27239</v>
      </c>
      <c r="F309" s="3" t="s">
        <v>282</v>
      </c>
      <c r="G309" s="3" t="s">
        <v>19</v>
      </c>
      <c r="H309" s="2" t="s">
        <v>20</v>
      </c>
      <c r="I309" s="2" t="s">
        <v>934</v>
      </c>
      <c r="J309" s="3" t="str">
        <f>HYPERLINK("https://www.boe.es/gazeta/dias/1825/06/02/pdfs/GMD-1825-66.pdf#page=4","Abrir facsímil")</f>
        <v>Abrir facsímil</v>
      </c>
      <c r="K309" s="3" t="s">
        <v>22</v>
      </c>
    </row>
    <row r="310" spans="1:11" ht="42" customHeight="1">
      <c r="A310" s="2" t="s">
        <v>935</v>
      </c>
      <c r="B310" s="2" t="s">
        <v>936</v>
      </c>
      <c r="C310" s="2" t="s">
        <v>123</v>
      </c>
      <c r="D310" s="2" t="s">
        <v>17</v>
      </c>
      <c r="E310" s="5">
        <v>-27388</v>
      </c>
      <c r="F310" s="3" t="s">
        <v>288</v>
      </c>
      <c r="G310" s="3" t="s">
        <v>19</v>
      </c>
      <c r="H310" s="2" t="s">
        <v>20</v>
      </c>
      <c r="I310" s="2" t="s">
        <v>937</v>
      </c>
      <c r="J310" s="3" t="str">
        <f>HYPERLINK("https://www.boe.es/gazeta/dias/1825/01/04/pdfs/GMD-1825-2.pdf#page=4","Abrir facsímil")</f>
        <v>Abrir facsímil</v>
      </c>
      <c r="K310" s="3" t="s">
        <v>22</v>
      </c>
    </row>
    <row r="311" spans="1:11" ht="42" customHeight="1">
      <c r="A311" s="2" t="s">
        <v>938</v>
      </c>
      <c r="B311" s="2" t="s">
        <v>938</v>
      </c>
      <c r="C311" s="2" t="s">
        <v>238</v>
      </c>
      <c r="D311" s="2" t="s">
        <v>17</v>
      </c>
      <c r="E311" s="5">
        <v>-27143</v>
      </c>
      <c r="F311" s="3" t="s">
        <v>939</v>
      </c>
      <c r="G311" s="3" t="s">
        <v>95</v>
      </c>
      <c r="H311" s="2" t="s">
        <v>20</v>
      </c>
      <c r="I311" s="2" t="s">
        <v>940</v>
      </c>
      <c r="J311" s="3" t="str">
        <f>HYPERLINK("https://www.boe.es/gazeta/dias/1825/09/06/pdfs/GMD-1825-108.pdf#page=1","Abrir facsímil")</f>
        <v>Abrir facsímil</v>
      </c>
      <c r="K311" s="3" t="s">
        <v>22</v>
      </c>
    </row>
    <row r="312" spans="1:11" ht="42" customHeight="1">
      <c r="A312" s="2" t="s">
        <v>941</v>
      </c>
      <c r="B312" s="2" t="s">
        <v>942</v>
      </c>
      <c r="C312" s="2" t="s">
        <v>32</v>
      </c>
      <c r="D312" s="2" t="s">
        <v>33</v>
      </c>
      <c r="E312" s="5">
        <v>-27267</v>
      </c>
      <c r="F312" s="3" t="s">
        <v>160</v>
      </c>
      <c r="G312" s="3" t="s">
        <v>39</v>
      </c>
      <c r="H312" s="2" t="s">
        <v>27</v>
      </c>
      <c r="I312" s="2" t="s">
        <v>943</v>
      </c>
      <c r="J312" s="3" t="str">
        <f>HYPERLINK("https://www.boe.es/gazeta/dias/1825/05/05/pdfs/GMD-1825-54.pdf#page=3","Abrir facsímil")</f>
        <v>Abrir facsímil</v>
      </c>
      <c r="K312" s="3" t="s">
        <v>29</v>
      </c>
    </row>
    <row r="313" spans="1:11" ht="42" customHeight="1">
      <c r="A313" s="2" t="s">
        <v>944</v>
      </c>
      <c r="B313" s="2" t="s">
        <v>945</v>
      </c>
      <c r="C313" s="2" t="s">
        <v>32</v>
      </c>
      <c r="D313" s="2" t="s">
        <v>33</v>
      </c>
      <c r="E313" s="5">
        <v>-27295</v>
      </c>
      <c r="F313" s="3" t="s">
        <v>156</v>
      </c>
      <c r="G313" s="3" t="s">
        <v>39</v>
      </c>
      <c r="H313" s="2" t="s">
        <v>20</v>
      </c>
      <c r="I313" s="2" t="s">
        <v>946</v>
      </c>
      <c r="J313" s="3" t="str">
        <f>HYPERLINK("https://www.boe.es/gazeta/dias/1825/04/07/pdfs/GMD-1825-42.pdf#page=3","Abrir facsímil")</f>
        <v>Abrir facsímil</v>
      </c>
      <c r="K313" s="3" t="s">
        <v>22</v>
      </c>
    </row>
    <row r="314" spans="1:11" ht="42" customHeight="1">
      <c r="A314" s="2" t="s">
        <v>947</v>
      </c>
      <c r="B314" s="2" t="s">
        <v>948</v>
      </c>
      <c r="C314" s="2" t="s">
        <v>32</v>
      </c>
      <c r="D314" s="2" t="s">
        <v>33</v>
      </c>
      <c r="E314" s="5">
        <v>-27190</v>
      </c>
      <c r="F314" s="3" t="s">
        <v>103</v>
      </c>
      <c r="G314" s="3" t="s">
        <v>19</v>
      </c>
      <c r="H314" s="2" t="s">
        <v>20</v>
      </c>
      <c r="I314" s="2" t="s">
        <v>949</v>
      </c>
      <c r="J314" s="3" t="str">
        <f>HYPERLINK("https://www.boe.es/gazeta/dias/1825/07/21/pdfs/GMD-1825-87.pdf#page=4","Abrir facsímil")</f>
        <v>Abrir facsímil</v>
      </c>
      <c r="K314" s="3" t="s">
        <v>22</v>
      </c>
    </row>
    <row r="315" spans="1:11" ht="42" customHeight="1">
      <c r="A315" s="2" t="s">
        <v>950</v>
      </c>
      <c r="B315" s="2" t="s">
        <v>950</v>
      </c>
      <c r="C315" s="2" t="s">
        <v>71</v>
      </c>
      <c r="D315" s="2" t="s">
        <v>72</v>
      </c>
      <c r="E315" s="5">
        <v>-27192</v>
      </c>
      <c r="F315" s="3" t="s">
        <v>420</v>
      </c>
      <c r="G315" s="3" t="s">
        <v>19</v>
      </c>
      <c r="H315" s="2" t="s">
        <v>20</v>
      </c>
      <c r="I315" s="2" t="s">
        <v>951</v>
      </c>
      <c r="J315" s="3" t="str">
        <f>HYPERLINK("https://www.boe.es/gazeta/dias/1825/07/19/pdfs/GMD-1825-86.pdf#page=4","Abrir facsímil")</f>
        <v>Abrir facsímil</v>
      </c>
      <c r="K315" s="3" t="s">
        <v>22</v>
      </c>
    </row>
    <row r="316" spans="1:11" ht="42" customHeight="1">
      <c r="A316" s="2" t="s">
        <v>952</v>
      </c>
      <c r="B316" s="2" t="s">
        <v>952</v>
      </c>
      <c r="C316" s="2" t="s">
        <v>32</v>
      </c>
      <c r="D316" s="2" t="s">
        <v>33</v>
      </c>
      <c r="E316" s="5">
        <v>-27167</v>
      </c>
      <c r="F316" s="3" t="s">
        <v>953</v>
      </c>
      <c r="G316" s="3" t="s">
        <v>954</v>
      </c>
      <c r="H316" s="2" t="s">
        <v>20</v>
      </c>
      <c r="I316" s="2" t="s">
        <v>955</v>
      </c>
      <c r="J316" s="3" t="str">
        <f>HYPERLINK("https://www.boe.es/gazeta/dias/1825/08/13/pdfs/GMD-1825-97.pdf#page=3","Abrir facsímil")</f>
        <v>Abrir facsímil</v>
      </c>
      <c r="K316" s="3" t="s">
        <v>22</v>
      </c>
    </row>
    <row r="317" spans="1:11" ht="42" customHeight="1">
      <c r="A317" s="2" t="s">
        <v>956</v>
      </c>
      <c r="B317" s="2" t="s">
        <v>957</v>
      </c>
      <c r="C317" s="2" t="s">
        <v>32</v>
      </c>
      <c r="D317" s="2" t="s">
        <v>33</v>
      </c>
      <c r="E317" s="5">
        <v>-27356</v>
      </c>
      <c r="F317" s="3" t="s">
        <v>591</v>
      </c>
      <c r="G317" s="3" t="s">
        <v>592</v>
      </c>
      <c r="H317" s="2" t="s">
        <v>20</v>
      </c>
      <c r="I317" s="2" t="s">
        <v>958</v>
      </c>
      <c r="J317" s="3" t="str">
        <f>HYPERLINK("https://www.boe.es/gazeta/dias/1825/02/05/pdfs/GMD-1825-16.pdf#page=3","Abrir facsímil")</f>
        <v>Abrir facsímil</v>
      </c>
      <c r="K317" s="3" t="s">
        <v>22</v>
      </c>
    </row>
    <row r="318" spans="1:11" ht="42" customHeight="1">
      <c r="A318" s="2" t="s">
        <v>959</v>
      </c>
      <c r="B318" s="2" t="s">
        <v>960</v>
      </c>
      <c r="C318" s="2" t="s">
        <v>25</v>
      </c>
      <c r="D318" s="2" t="s">
        <v>17</v>
      </c>
      <c r="E318" s="5">
        <v>-27085</v>
      </c>
      <c r="F318" s="3" t="s">
        <v>215</v>
      </c>
      <c r="G318" s="3" t="s">
        <v>19</v>
      </c>
      <c r="H318" s="2" t="s">
        <v>20</v>
      </c>
      <c r="I318" s="2" t="s">
        <v>961</v>
      </c>
      <c r="J318" s="3" t="str">
        <f>HYPERLINK("https://www.boe.es/gazeta/dias/1825/11/03/pdfs/GMD-1825-133.pdf#page=4","Abrir facsímil")</f>
        <v>Abrir facsímil</v>
      </c>
      <c r="K318" s="3" t="s">
        <v>22</v>
      </c>
    </row>
    <row r="319" spans="1:11" ht="42" customHeight="1">
      <c r="A319" s="2" t="s">
        <v>962</v>
      </c>
      <c r="B319" s="2" t="s">
        <v>963</v>
      </c>
      <c r="C319" s="2" t="s">
        <v>32</v>
      </c>
      <c r="D319" s="2" t="s">
        <v>33</v>
      </c>
      <c r="E319" s="5">
        <v>-27332</v>
      </c>
      <c r="F319" s="3" t="s">
        <v>239</v>
      </c>
      <c r="G319" s="3" t="s">
        <v>464</v>
      </c>
      <c r="H319" s="2" t="s">
        <v>20</v>
      </c>
      <c r="I319" s="2" t="s">
        <v>964</v>
      </c>
      <c r="J319" s="3" t="str">
        <f>HYPERLINK("https://www.boe.es/gazeta/dias/1825/03/01/pdfs/GMD-1825-26.pdf#page=4","Abrir facsímil")</f>
        <v>Abrir facsímil</v>
      </c>
      <c r="K319" s="3" t="s">
        <v>22</v>
      </c>
    </row>
    <row r="320" spans="1:11" ht="42" customHeight="1">
      <c r="A320" s="2" t="s">
        <v>962</v>
      </c>
      <c r="B320" s="2" t="s">
        <v>963</v>
      </c>
      <c r="C320" s="2" t="s">
        <v>32</v>
      </c>
      <c r="D320" s="2" t="s">
        <v>33</v>
      </c>
      <c r="E320" s="5">
        <v>-27255</v>
      </c>
      <c r="F320" s="3" t="s">
        <v>879</v>
      </c>
      <c r="G320" s="3" t="s">
        <v>19</v>
      </c>
      <c r="H320" s="2" t="s">
        <v>20</v>
      </c>
      <c r="I320" s="2" t="s">
        <v>965</v>
      </c>
      <c r="J320" s="3" t="str">
        <f>HYPERLINK("https://www.boe.es/gazeta/dias/1825/05/17/pdfs/GMD-1825-59.pdf#page=4","Abrir facsímil")</f>
        <v>Abrir facsímil</v>
      </c>
      <c r="K320" s="3" t="s">
        <v>22</v>
      </c>
    </row>
    <row r="321" spans="1:11" ht="42" customHeight="1">
      <c r="A321" s="2" t="s">
        <v>966</v>
      </c>
      <c r="B321" s="2" t="s">
        <v>967</v>
      </c>
      <c r="C321" s="2" t="s">
        <v>32</v>
      </c>
      <c r="D321" s="2" t="s">
        <v>33</v>
      </c>
      <c r="E321" s="5">
        <v>-27342</v>
      </c>
      <c r="F321" s="3" t="s">
        <v>112</v>
      </c>
      <c r="G321" s="3" t="s">
        <v>19</v>
      </c>
      <c r="H321" s="2" t="s">
        <v>20</v>
      </c>
      <c r="I321" s="2" t="s">
        <v>968</v>
      </c>
      <c r="J321" s="3" t="str">
        <f>HYPERLINK("https://www.boe.es/gazeta/dias/1825/02/19/pdfs/GMD-1825-22.pdf#page=4","Abrir facsímil")</f>
        <v>Abrir facsímil</v>
      </c>
      <c r="K321" s="3" t="s">
        <v>22</v>
      </c>
    </row>
    <row r="322" spans="1:11" ht="42" customHeight="1">
      <c r="A322" s="2" t="s">
        <v>969</v>
      </c>
      <c r="B322" s="2" t="s">
        <v>970</v>
      </c>
      <c r="C322" s="2" t="s">
        <v>16</v>
      </c>
      <c r="D322" s="2" t="s">
        <v>17</v>
      </c>
      <c r="E322" s="5">
        <v>-27090</v>
      </c>
      <c r="F322" s="3" t="s">
        <v>189</v>
      </c>
      <c r="G322" s="3" t="s">
        <v>39</v>
      </c>
      <c r="H322" s="2" t="s">
        <v>20</v>
      </c>
      <c r="I322" s="2" t="s">
        <v>971</v>
      </c>
      <c r="J322" s="3" t="str">
        <f>HYPERLINK("https://www.boe.es/gazeta/dias/1825/10/29/pdfs/GMD-1825-131.pdf#page=3","Abrir facsímil")</f>
        <v>Abrir facsímil</v>
      </c>
      <c r="K322" s="3" t="s">
        <v>22</v>
      </c>
    </row>
    <row r="323" spans="1:11" ht="42" customHeight="1">
      <c r="A323" s="2" t="s">
        <v>972</v>
      </c>
      <c r="B323" s="2" t="s">
        <v>973</v>
      </c>
      <c r="C323" s="2" t="s">
        <v>32</v>
      </c>
      <c r="D323" s="2" t="s">
        <v>33</v>
      </c>
      <c r="E323" s="5">
        <v>-27339</v>
      </c>
      <c r="F323" s="3" t="s">
        <v>974</v>
      </c>
      <c r="G323" s="3" t="s">
        <v>39</v>
      </c>
      <c r="H323" s="2" t="s">
        <v>20</v>
      </c>
      <c r="I323" s="2" t="s">
        <v>975</v>
      </c>
      <c r="J323" s="3" t="str">
        <f>HYPERLINK("https://www.boe.es/gazeta/dias/1825/02/22/pdfs/GMD-1825-23.pdf#page=3","Abrir facsímil")</f>
        <v>Abrir facsímil</v>
      </c>
      <c r="K323" s="3" t="s">
        <v>22</v>
      </c>
    </row>
    <row r="324" spans="1:11" ht="42" customHeight="1">
      <c r="A324" s="2" t="s">
        <v>976</v>
      </c>
      <c r="B324" s="2" t="s">
        <v>977</v>
      </c>
      <c r="C324" s="2" t="s">
        <v>32</v>
      </c>
      <c r="D324" s="2" t="s">
        <v>33</v>
      </c>
      <c r="E324" s="5">
        <v>-27384</v>
      </c>
      <c r="F324" s="3" t="s">
        <v>143</v>
      </c>
      <c r="G324" s="3" t="s">
        <v>64</v>
      </c>
      <c r="H324" s="2" t="s">
        <v>20</v>
      </c>
      <c r="I324" s="2" t="s">
        <v>978</v>
      </c>
      <c r="J324" s="3" t="str">
        <f>HYPERLINK("https://www.boe.es/gazeta/dias/1825/01/08/pdfs/GMD-1825-4.pdf#page=2","Abrir facsímil")</f>
        <v>Abrir facsímil</v>
      </c>
      <c r="K324" s="3" t="s">
        <v>22</v>
      </c>
    </row>
    <row r="325" spans="1:11" ht="42" customHeight="1">
      <c r="A325" s="2" t="s">
        <v>979</v>
      </c>
      <c r="B325" s="2" t="s">
        <v>980</v>
      </c>
      <c r="C325" s="2" t="s">
        <v>71</v>
      </c>
      <c r="D325" s="2" t="s">
        <v>72</v>
      </c>
      <c r="E325" s="5">
        <v>-27183</v>
      </c>
      <c r="F325" s="3" t="s">
        <v>981</v>
      </c>
      <c r="G325" s="3" t="s">
        <v>19</v>
      </c>
      <c r="H325" s="2" t="s">
        <v>20</v>
      </c>
      <c r="I325" s="2" t="s">
        <v>982</v>
      </c>
      <c r="J325" s="3" t="str">
        <f>HYPERLINK("https://www.boe.es/gazeta/dias/1825/07/28/pdfs/GMD-1825-90.pdf#page=4","Abrir facsímil")</f>
        <v>Abrir facsímil</v>
      </c>
      <c r="K325" s="3" t="s">
        <v>22</v>
      </c>
    </row>
    <row r="326" spans="1:11" ht="42" customHeight="1">
      <c r="A326" s="2" t="s">
        <v>983</v>
      </c>
      <c r="B326" s="2" t="s">
        <v>984</v>
      </c>
      <c r="C326" s="2" t="s">
        <v>16</v>
      </c>
      <c r="D326" s="2" t="s">
        <v>17</v>
      </c>
      <c r="E326" s="5">
        <v>-27234</v>
      </c>
      <c r="F326" s="3" t="s">
        <v>386</v>
      </c>
      <c r="G326" s="3" t="s">
        <v>19</v>
      </c>
      <c r="H326" s="2" t="s">
        <v>20</v>
      </c>
      <c r="I326" s="2" t="s">
        <v>985</v>
      </c>
      <c r="J326" s="3" t="str">
        <f>HYPERLINK("https://www.boe.es/gazeta/dias/1825/06/07/pdfs/GMD-1825-68.pdf#page=4","Abrir facsímil")</f>
        <v>Abrir facsímil</v>
      </c>
      <c r="K326" s="3" t="s">
        <v>22</v>
      </c>
    </row>
    <row r="327" spans="1:11" ht="42" customHeight="1">
      <c r="A327" s="2" t="s">
        <v>986</v>
      </c>
      <c r="B327" s="2" t="s">
        <v>987</v>
      </c>
      <c r="C327" s="2" t="s">
        <v>32</v>
      </c>
      <c r="D327" s="2" t="s">
        <v>33</v>
      </c>
      <c r="E327" s="5">
        <v>-27388</v>
      </c>
      <c r="F327" s="3" t="s">
        <v>288</v>
      </c>
      <c r="G327" s="3" t="s">
        <v>19</v>
      </c>
      <c r="H327" s="2" t="s">
        <v>20</v>
      </c>
      <c r="I327" s="2" t="s">
        <v>988</v>
      </c>
      <c r="J327" s="3" t="str">
        <f>HYPERLINK("https://www.boe.es/gazeta/dias/1825/01/04/pdfs/GMD-1825-2.pdf#page=4","Abrir facsímil")</f>
        <v>Abrir facsímil</v>
      </c>
      <c r="K327" s="3" t="s">
        <v>22</v>
      </c>
    </row>
    <row r="328" spans="1:11" ht="42" customHeight="1">
      <c r="A328" s="2" t="s">
        <v>989</v>
      </c>
      <c r="B328" s="2" t="s">
        <v>990</v>
      </c>
      <c r="C328" s="2" t="s">
        <v>16</v>
      </c>
      <c r="D328" s="2" t="s">
        <v>17</v>
      </c>
      <c r="E328" s="5">
        <v>-27239</v>
      </c>
      <c r="F328" s="3" t="s">
        <v>282</v>
      </c>
      <c r="G328" s="3" t="s">
        <v>39</v>
      </c>
      <c r="H328" s="2" t="s">
        <v>20</v>
      </c>
      <c r="I328" s="2" t="s">
        <v>991</v>
      </c>
      <c r="J328" s="3" t="str">
        <f>HYPERLINK("https://www.boe.es/gazeta/dias/1825/06/02/pdfs/GMD-1825-66.pdf#page=3","Abrir facsímil")</f>
        <v>Abrir facsímil</v>
      </c>
      <c r="K328" s="3" t="s">
        <v>22</v>
      </c>
    </row>
    <row r="329" spans="1:11" ht="42" customHeight="1">
      <c r="A329" s="2" t="s">
        <v>992</v>
      </c>
      <c r="B329" s="2" t="s">
        <v>993</v>
      </c>
      <c r="C329" s="2" t="s">
        <v>59</v>
      </c>
      <c r="D329" s="2" t="s">
        <v>17</v>
      </c>
      <c r="E329" s="5">
        <v>-27234</v>
      </c>
      <c r="F329" s="3" t="s">
        <v>386</v>
      </c>
      <c r="G329" s="3" t="s">
        <v>19</v>
      </c>
      <c r="H329" s="2" t="s">
        <v>20</v>
      </c>
      <c r="I329" s="2" t="s">
        <v>994</v>
      </c>
      <c r="J329" s="3" t="str">
        <f>HYPERLINK("https://www.boe.es/gazeta/dias/1825/06/07/pdfs/GMD-1825-68.pdf#page=4","Abrir facsímil")</f>
        <v>Abrir facsímil</v>
      </c>
      <c r="K329" s="3" t="s">
        <v>22</v>
      </c>
    </row>
    <row r="330" spans="1:11" ht="42" customHeight="1">
      <c r="A330" s="2" t="s">
        <v>995</v>
      </c>
      <c r="B330" s="2" t="s">
        <v>996</v>
      </c>
      <c r="C330" s="2" t="s">
        <v>25</v>
      </c>
      <c r="D330" s="2" t="s">
        <v>17</v>
      </c>
      <c r="E330" s="5">
        <v>-27381</v>
      </c>
      <c r="F330" s="3" t="s">
        <v>586</v>
      </c>
      <c r="G330" s="3" t="s">
        <v>19</v>
      </c>
      <c r="H330" s="2" t="s">
        <v>20</v>
      </c>
      <c r="I330" s="2" t="s">
        <v>997</v>
      </c>
      <c r="J330" s="3" t="str">
        <f>HYPERLINK("https://www.boe.es/gazeta/dias/1825/01/11/pdfs/GMD-1825-5.pdf#page=4","Abrir facsímil")</f>
        <v>Abrir facsímil</v>
      </c>
      <c r="K330" s="3" t="s">
        <v>22</v>
      </c>
    </row>
    <row r="331" spans="1:11" ht="42" customHeight="1">
      <c r="A331" s="2" t="s">
        <v>998</v>
      </c>
      <c r="B331" s="2" t="s">
        <v>999</v>
      </c>
      <c r="C331" s="2" t="s">
        <v>16</v>
      </c>
      <c r="D331" s="2" t="s">
        <v>17</v>
      </c>
      <c r="E331" s="5">
        <v>-27381</v>
      </c>
      <c r="F331" s="3" t="s">
        <v>586</v>
      </c>
      <c r="G331" s="3" t="s">
        <v>39</v>
      </c>
      <c r="H331" s="2" t="s">
        <v>20</v>
      </c>
      <c r="I331" s="2" t="s">
        <v>1000</v>
      </c>
      <c r="J331" s="3" t="str">
        <f>HYPERLINK("https://www.boe.es/gazeta/dias/1825/01/11/pdfs/GMD-1825-5.pdf#page=3","Abrir facsímil")</f>
        <v>Abrir facsímil</v>
      </c>
      <c r="K331" s="3" t="s">
        <v>22</v>
      </c>
    </row>
    <row r="332" spans="1:11" ht="42" customHeight="1">
      <c r="A332" s="2" t="s">
        <v>998</v>
      </c>
      <c r="B332" s="2" t="s">
        <v>999</v>
      </c>
      <c r="C332" s="2" t="s">
        <v>59</v>
      </c>
      <c r="D332" s="2" t="s">
        <v>17</v>
      </c>
      <c r="E332" s="5">
        <v>-27309</v>
      </c>
      <c r="F332" s="3" t="s">
        <v>459</v>
      </c>
      <c r="G332" s="3" t="s">
        <v>39</v>
      </c>
      <c r="H332" s="2" t="s">
        <v>20</v>
      </c>
      <c r="I332" s="2" t="s">
        <v>1001</v>
      </c>
      <c r="J332" s="3" t="str">
        <f>HYPERLINK("https://www.boe.es/gazeta/dias/1825/03/24/pdfs/GMD-1825-36.pdf#page=3","Abrir facsímil")</f>
        <v>Abrir facsímil</v>
      </c>
      <c r="K332" s="3" t="s">
        <v>22</v>
      </c>
    </row>
    <row r="333" spans="1:11" ht="42" customHeight="1">
      <c r="A333" s="2" t="s">
        <v>1002</v>
      </c>
      <c r="B333" s="2" t="s">
        <v>1002</v>
      </c>
      <c r="C333" s="2" t="s">
        <v>32</v>
      </c>
      <c r="D333" s="2" t="s">
        <v>33</v>
      </c>
      <c r="E333" s="5">
        <v>-27246</v>
      </c>
      <c r="F333" s="3" t="s">
        <v>79</v>
      </c>
      <c r="G333" s="3" t="s">
        <v>19</v>
      </c>
      <c r="H333" s="2" t="s">
        <v>20</v>
      </c>
      <c r="I333" s="2" t="s">
        <v>1003</v>
      </c>
      <c r="J333" s="3" t="str">
        <f>HYPERLINK("https://www.boe.es/gazeta/dias/1825/05/26/pdfs/GMD-1825-63.pdf#page=4","Abrir facsímil")</f>
        <v>Abrir facsímil</v>
      </c>
      <c r="K333" s="3" t="s">
        <v>22</v>
      </c>
    </row>
    <row r="334" spans="1:11" ht="42" customHeight="1">
      <c r="A334" s="2" t="s">
        <v>1004</v>
      </c>
      <c r="B334" s="2" t="s">
        <v>1005</v>
      </c>
      <c r="C334" s="2" t="s">
        <v>123</v>
      </c>
      <c r="D334" s="2" t="s">
        <v>17</v>
      </c>
      <c r="E334" s="5">
        <v>-27155</v>
      </c>
      <c r="F334" s="3" t="s">
        <v>563</v>
      </c>
      <c r="G334" s="3" t="s">
        <v>39</v>
      </c>
      <c r="H334" s="2" t="s">
        <v>20</v>
      </c>
      <c r="I334" s="2" t="s">
        <v>1006</v>
      </c>
      <c r="J334" s="3" t="str">
        <f>HYPERLINK("https://www.boe.es/gazeta/dias/1825/08/25/pdfs/GMD-1825-102.pdf#page=3","Abrir facsímil")</f>
        <v>Abrir facsímil</v>
      </c>
      <c r="K334" s="3" t="s">
        <v>22</v>
      </c>
    </row>
    <row r="335" spans="1:11" ht="42" customHeight="1">
      <c r="A335" s="2" t="s">
        <v>1004</v>
      </c>
      <c r="B335" s="2" t="s">
        <v>1005</v>
      </c>
      <c r="C335" s="2" t="s">
        <v>32</v>
      </c>
      <c r="D335" s="2" t="s">
        <v>33</v>
      </c>
      <c r="E335" s="5">
        <v>-27153</v>
      </c>
      <c r="F335" s="3" t="s">
        <v>1007</v>
      </c>
      <c r="G335" s="3" t="s">
        <v>39</v>
      </c>
      <c r="H335" s="2" t="s">
        <v>20</v>
      </c>
      <c r="I335" s="2" t="s">
        <v>1008</v>
      </c>
      <c r="J335" s="3" t="str">
        <f>HYPERLINK("https://www.boe.es/gazeta/dias/1825/08/27/pdfs/GMD-1825-103.pdf#page=3","Abrir facsímil")</f>
        <v>Abrir facsímil</v>
      </c>
      <c r="K335" s="3" t="s">
        <v>22</v>
      </c>
    </row>
    <row r="336" spans="1:11" ht="42" customHeight="1">
      <c r="A336" s="2" t="s">
        <v>1009</v>
      </c>
      <c r="B336" s="2" t="s">
        <v>1010</v>
      </c>
      <c r="C336" s="2" t="s">
        <v>32</v>
      </c>
      <c r="D336" s="2" t="s">
        <v>33</v>
      </c>
      <c r="E336" s="5">
        <v>-27246</v>
      </c>
      <c r="F336" s="3" t="s">
        <v>79</v>
      </c>
      <c r="G336" s="3" t="s">
        <v>19</v>
      </c>
      <c r="H336" s="2" t="s">
        <v>20</v>
      </c>
      <c r="I336" s="2" t="s">
        <v>1011</v>
      </c>
      <c r="J336" s="3" t="str">
        <f>HYPERLINK("https://www.boe.es/gazeta/dias/1825/05/26/pdfs/GMD-1825-63.pdf#page=4","Abrir facsímil")</f>
        <v>Abrir facsímil</v>
      </c>
      <c r="K336" s="3" t="s">
        <v>22</v>
      </c>
    </row>
    <row r="337" spans="1:11" ht="42" customHeight="1">
      <c r="A337" s="2" t="s">
        <v>1012</v>
      </c>
      <c r="B337" s="2" t="s">
        <v>1012</v>
      </c>
      <c r="C337" s="2" t="s">
        <v>71</v>
      </c>
      <c r="D337" s="2" t="s">
        <v>72</v>
      </c>
      <c r="E337" s="5">
        <v>-27286</v>
      </c>
      <c r="F337" s="3" t="s">
        <v>257</v>
      </c>
      <c r="G337" s="3" t="s">
        <v>19</v>
      </c>
      <c r="H337" s="2" t="s">
        <v>20</v>
      </c>
      <c r="I337" s="2" t="s">
        <v>1013</v>
      </c>
      <c r="J337" s="3" t="str">
        <f>HYPERLINK("https://www.boe.es/gazeta/dias/1825/04/16/pdfs/GMD-1825-46.pdf#page=4","Abrir facsímil")</f>
        <v>Abrir facsímil</v>
      </c>
      <c r="K337" s="3" t="s">
        <v>22</v>
      </c>
    </row>
    <row r="338" spans="1:11" ht="42" customHeight="1">
      <c r="A338" s="2" t="s">
        <v>1014</v>
      </c>
      <c r="B338" s="2" t="s">
        <v>1015</v>
      </c>
      <c r="C338" s="2" t="s">
        <v>59</v>
      </c>
      <c r="D338" s="2" t="s">
        <v>17</v>
      </c>
      <c r="E338" s="5">
        <v>-27328</v>
      </c>
      <c r="F338" s="3" t="s">
        <v>211</v>
      </c>
      <c r="G338" s="3" t="s">
        <v>19</v>
      </c>
      <c r="H338" s="2" t="s">
        <v>20</v>
      </c>
      <c r="I338" s="2" t="s">
        <v>1016</v>
      </c>
      <c r="J338" s="3" t="str">
        <f>HYPERLINK("https://www.boe.es/gazeta/dias/1825/03/05/pdfs/GMD-1825-28.pdf#page=4","Abrir facsímil")</f>
        <v>Abrir facsímil</v>
      </c>
      <c r="K338" s="3" t="s">
        <v>22</v>
      </c>
    </row>
    <row r="339" spans="1:11" ht="42" customHeight="1">
      <c r="A339" s="2" t="s">
        <v>1017</v>
      </c>
      <c r="B339" s="2" t="s">
        <v>1018</v>
      </c>
      <c r="C339" s="2" t="s">
        <v>238</v>
      </c>
      <c r="D339" s="2" t="s">
        <v>17</v>
      </c>
      <c r="E339" s="5">
        <v>-27386</v>
      </c>
      <c r="F339" s="3" t="s">
        <v>99</v>
      </c>
      <c r="G339" s="3" t="s">
        <v>39</v>
      </c>
      <c r="H339" s="2" t="s">
        <v>20</v>
      </c>
      <c r="I339" s="2" t="s">
        <v>1019</v>
      </c>
      <c r="J339" s="3" t="str">
        <f>HYPERLINK("https://www.boe.es/gazeta/dias/1825/01/06/pdfs/GMD-1825-3.pdf#page=3","Abrir facsímil")</f>
        <v>Abrir facsímil</v>
      </c>
      <c r="K339" s="3" t="s">
        <v>22</v>
      </c>
    </row>
    <row r="340" spans="1:11" ht="42" customHeight="1">
      <c r="A340" s="2" t="s">
        <v>1020</v>
      </c>
      <c r="B340" s="2" t="s">
        <v>1021</v>
      </c>
      <c r="C340" s="2" t="s">
        <v>32</v>
      </c>
      <c r="D340" s="2" t="s">
        <v>33</v>
      </c>
      <c r="E340" s="5">
        <v>-27295</v>
      </c>
      <c r="F340" s="3" t="s">
        <v>156</v>
      </c>
      <c r="G340" s="3" t="s">
        <v>39</v>
      </c>
      <c r="H340" s="2" t="s">
        <v>20</v>
      </c>
      <c r="I340" s="2" t="s">
        <v>1022</v>
      </c>
      <c r="J340" s="3" t="str">
        <f>HYPERLINK("https://www.boe.es/gazeta/dias/1825/04/07/pdfs/GMD-1825-42.pdf#page=3","Abrir facsímil")</f>
        <v>Abrir facsímil</v>
      </c>
      <c r="K340" s="3" t="s">
        <v>22</v>
      </c>
    </row>
    <row r="341" spans="1:11" ht="42" customHeight="1">
      <c r="A341" s="2" t="s">
        <v>1023</v>
      </c>
      <c r="B341" s="2" t="s">
        <v>1024</v>
      </c>
      <c r="C341" s="2" t="s">
        <v>32</v>
      </c>
      <c r="D341" s="2" t="s">
        <v>33</v>
      </c>
      <c r="E341" s="5">
        <v>-27374</v>
      </c>
      <c r="F341" s="3" t="s">
        <v>87</v>
      </c>
      <c r="G341" s="3" t="s">
        <v>64</v>
      </c>
      <c r="H341" s="2" t="s">
        <v>20</v>
      </c>
      <c r="I341" s="2" t="s">
        <v>1025</v>
      </c>
      <c r="J341" s="3" t="str">
        <f>HYPERLINK("https://www.boe.es/gazeta/dias/1825/01/18/pdfs/GMD-1825-8.pdf#page=2","Abrir facsímil")</f>
        <v>Abrir facsímil</v>
      </c>
      <c r="K341" s="3" t="s">
        <v>22</v>
      </c>
    </row>
    <row r="342" spans="1:11" ht="42" customHeight="1">
      <c r="A342" s="2" t="s">
        <v>1026</v>
      </c>
      <c r="B342" s="2" t="s">
        <v>1027</v>
      </c>
      <c r="C342" s="2" t="s">
        <v>32</v>
      </c>
      <c r="D342" s="2" t="s">
        <v>33</v>
      </c>
      <c r="E342" s="5">
        <v>-27225</v>
      </c>
      <c r="F342" s="3" t="s">
        <v>540</v>
      </c>
      <c r="G342" s="3" t="s">
        <v>19</v>
      </c>
      <c r="H342" s="2" t="s">
        <v>20</v>
      </c>
      <c r="I342" s="2" t="s">
        <v>1028</v>
      </c>
      <c r="J342" s="3" t="str">
        <f>HYPERLINK("https://www.boe.es/gazeta/dias/1825/06/16/pdfs/GMD-1825-72.pdf#page=4","Abrir facsímil")</f>
        <v>Abrir facsímil</v>
      </c>
      <c r="K342" s="3" t="s">
        <v>22</v>
      </c>
    </row>
    <row r="343" spans="1:11" ht="42" customHeight="1">
      <c r="A343" s="2" t="s">
        <v>1029</v>
      </c>
      <c r="B343" s="2" t="s">
        <v>1030</v>
      </c>
      <c r="C343" s="2" t="s">
        <v>16</v>
      </c>
      <c r="D343" s="2" t="s">
        <v>17</v>
      </c>
      <c r="E343" s="5">
        <v>-27307</v>
      </c>
      <c r="F343" s="3" t="s">
        <v>139</v>
      </c>
      <c r="G343" s="3" t="s">
        <v>19</v>
      </c>
      <c r="H343" s="2" t="s">
        <v>20</v>
      </c>
      <c r="I343" s="2" t="s">
        <v>1031</v>
      </c>
      <c r="J343" s="3" t="str">
        <f>HYPERLINK("https://www.boe.es/gazeta/dias/1825/03/26/pdfs/GMD-1825-37.pdf#page=4","Abrir facsímil")</f>
        <v>Abrir facsímil</v>
      </c>
      <c r="K343" s="3" t="s">
        <v>22</v>
      </c>
    </row>
    <row r="344" spans="1:11" ht="42" customHeight="1">
      <c r="A344" s="2" t="s">
        <v>1032</v>
      </c>
      <c r="B344" s="2" t="s">
        <v>1033</v>
      </c>
      <c r="C344" s="2" t="s">
        <v>25</v>
      </c>
      <c r="D344" s="2" t="s">
        <v>17</v>
      </c>
      <c r="E344" s="5">
        <v>-27374</v>
      </c>
      <c r="F344" s="3" t="s">
        <v>87</v>
      </c>
      <c r="G344" s="3" t="s">
        <v>39</v>
      </c>
      <c r="H344" s="2" t="s">
        <v>20</v>
      </c>
      <c r="I344" s="2" t="s">
        <v>1034</v>
      </c>
      <c r="J344" s="3" t="str">
        <f>HYPERLINK("https://www.boe.es/gazeta/dias/1825/01/18/pdfs/GMD-1825-8.pdf#page=3","Abrir facsímil")</f>
        <v>Abrir facsímil</v>
      </c>
      <c r="K344" s="3" t="s">
        <v>22</v>
      </c>
    </row>
    <row r="345" spans="1:11" ht="42" customHeight="1">
      <c r="A345" s="2" t="s">
        <v>1035</v>
      </c>
      <c r="B345" s="2" t="s">
        <v>1035</v>
      </c>
      <c r="C345" s="2" t="s">
        <v>71</v>
      </c>
      <c r="D345" s="2" t="s">
        <v>72</v>
      </c>
      <c r="E345" s="5">
        <v>-27171</v>
      </c>
      <c r="F345" s="3" t="s">
        <v>490</v>
      </c>
      <c r="G345" s="3" t="s">
        <v>95</v>
      </c>
      <c r="H345" s="2" t="s">
        <v>20</v>
      </c>
      <c r="I345" s="2" t="s">
        <v>1036</v>
      </c>
      <c r="J345" s="3" t="str">
        <f>HYPERLINK("https://www.boe.es/gazeta/dias/1825/08/09/pdfs/GMD-1825-95.pdf#page=1","Abrir facsímil")</f>
        <v>Abrir facsímil</v>
      </c>
      <c r="K345" s="3" t="s">
        <v>22</v>
      </c>
    </row>
    <row r="346" spans="1:11" ht="42" customHeight="1">
      <c r="A346" s="2" t="s">
        <v>1037</v>
      </c>
      <c r="B346" s="2" t="s">
        <v>1037</v>
      </c>
      <c r="C346" s="2" t="s">
        <v>123</v>
      </c>
      <c r="D346" s="2" t="s">
        <v>17</v>
      </c>
      <c r="E346" s="5">
        <v>-27104</v>
      </c>
      <c r="F346" s="3" t="s">
        <v>310</v>
      </c>
      <c r="G346" s="3" t="s">
        <v>39</v>
      </c>
      <c r="H346" s="2" t="s">
        <v>20</v>
      </c>
      <c r="I346" s="2" t="s">
        <v>1038</v>
      </c>
      <c r="J346" s="3" t="str">
        <f>HYPERLINK("https://www.boe.es/gazeta/dias/1825/10/15/pdfs/GMD-1825-125.pdf#page=3","Abrir facsímil")</f>
        <v>Abrir facsímil</v>
      </c>
      <c r="K346" s="3" t="s">
        <v>22</v>
      </c>
    </row>
    <row r="347" spans="1:11" ht="42" customHeight="1">
      <c r="A347" s="2" t="s">
        <v>1039</v>
      </c>
      <c r="B347" s="2" t="s">
        <v>1040</v>
      </c>
      <c r="C347" s="2" t="s">
        <v>59</v>
      </c>
      <c r="D347" s="2" t="s">
        <v>17</v>
      </c>
      <c r="E347" s="5">
        <v>-27104</v>
      </c>
      <c r="F347" s="3" t="s">
        <v>310</v>
      </c>
      <c r="G347" s="3" t="s">
        <v>95</v>
      </c>
      <c r="H347" s="2" t="s">
        <v>20</v>
      </c>
      <c r="I347" s="2" t="s">
        <v>1041</v>
      </c>
      <c r="J347" s="3" t="str">
        <f>HYPERLINK("https://www.boe.es/gazeta/dias/1825/10/15/pdfs/GMD-1825-125.pdf#page=1","Abrir facsímil")</f>
        <v>Abrir facsímil</v>
      </c>
      <c r="K347" s="3" t="s">
        <v>22</v>
      </c>
    </row>
    <row r="348" spans="1:11" ht="42" customHeight="1">
      <c r="A348" s="2" t="s">
        <v>1042</v>
      </c>
      <c r="B348" s="2" t="s">
        <v>1043</v>
      </c>
      <c r="C348" s="2" t="s">
        <v>32</v>
      </c>
      <c r="D348" s="2" t="s">
        <v>33</v>
      </c>
      <c r="E348" s="5">
        <v>-27307</v>
      </c>
      <c r="F348" s="3" t="s">
        <v>139</v>
      </c>
      <c r="G348" s="3" t="s">
        <v>39</v>
      </c>
      <c r="H348" s="2" t="s">
        <v>20</v>
      </c>
      <c r="I348" s="2" t="s">
        <v>1044</v>
      </c>
      <c r="J348" s="3" t="str">
        <f>HYPERLINK("https://www.boe.es/gazeta/dias/1825/03/26/pdfs/GMD-1825-37.pdf#page=3","Abrir facsímil")</f>
        <v>Abrir facsímil</v>
      </c>
      <c r="K348" s="3" t="s">
        <v>22</v>
      </c>
    </row>
    <row r="349" spans="1:11" ht="42" customHeight="1">
      <c r="A349" s="2" t="s">
        <v>1045</v>
      </c>
      <c r="B349" s="2" t="s">
        <v>1046</v>
      </c>
      <c r="C349" s="2" t="s">
        <v>16</v>
      </c>
      <c r="D349" s="2" t="s">
        <v>17</v>
      </c>
      <c r="E349" s="5">
        <v>-27351</v>
      </c>
      <c r="F349" s="3" t="s">
        <v>132</v>
      </c>
      <c r="G349" s="3" t="s">
        <v>19</v>
      </c>
      <c r="H349" s="2" t="s">
        <v>20</v>
      </c>
      <c r="I349" s="2" t="s">
        <v>1047</v>
      </c>
      <c r="J349" s="3" t="str">
        <f>HYPERLINK("https://www.boe.es/gazeta/dias/1825/02/10/pdfs/GMD-1825-18.pdf#page=4","Abrir facsímil")</f>
        <v>Abrir facsímil</v>
      </c>
      <c r="K349" s="3" t="s">
        <v>22</v>
      </c>
    </row>
    <row r="350" spans="1:11" ht="42" customHeight="1">
      <c r="A350" s="2" t="s">
        <v>1048</v>
      </c>
      <c r="B350" s="2" t="s">
        <v>1049</v>
      </c>
      <c r="C350" s="2" t="s">
        <v>25</v>
      </c>
      <c r="D350" s="2" t="s">
        <v>17</v>
      </c>
      <c r="E350" s="5">
        <v>-27232</v>
      </c>
      <c r="F350" s="3" t="s">
        <v>94</v>
      </c>
      <c r="G350" s="3" t="s">
        <v>19</v>
      </c>
      <c r="H350" s="2" t="s">
        <v>20</v>
      </c>
      <c r="I350" s="2" t="s">
        <v>1050</v>
      </c>
      <c r="J350" s="3" t="str">
        <f>HYPERLINK("https://www.boe.es/gazeta/dias/1825/06/09/pdfs/GMD-1825-69.pdf#page=4","Abrir facsímil")</f>
        <v>Abrir facsímil</v>
      </c>
      <c r="K350" s="3" t="s">
        <v>22</v>
      </c>
    </row>
    <row r="351" spans="1:11" ht="42" customHeight="1">
      <c r="A351" s="2" t="s">
        <v>1051</v>
      </c>
      <c r="B351" s="2" t="s">
        <v>1052</v>
      </c>
      <c r="C351" s="2" t="s">
        <v>16</v>
      </c>
      <c r="D351" s="2" t="s">
        <v>17</v>
      </c>
      <c r="E351" s="5">
        <v>-27330</v>
      </c>
      <c r="F351" s="3" t="s">
        <v>226</v>
      </c>
      <c r="G351" s="3" t="s">
        <v>19</v>
      </c>
      <c r="H351" s="2" t="s">
        <v>20</v>
      </c>
      <c r="I351" s="2" t="s">
        <v>1053</v>
      </c>
      <c r="J351" s="3" t="str">
        <f>HYPERLINK("https://www.boe.es/gazeta/dias/1825/03/03/pdfs/GMD-1825-27.pdf#page=4","Abrir facsímil")</f>
        <v>Abrir facsímil</v>
      </c>
      <c r="K351" s="3" t="s">
        <v>22</v>
      </c>
    </row>
    <row r="352" spans="1:11" ht="42" customHeight="1">
      <c r="A352" s="2" t="s">
        <v>1054</v>
      </c>
      <c r="B352" s="2" t="s">
        <v>1055</v>
      </c>
      <c r="C352" s="2" t="s">
        <v>32</v>
      </c>
      <c r="D352" s="2" t="s">
        <v>33</v>
      </c>
      <c r="E352" s="5">
        <v>-27388</v>
      </c>
      <c r="F352" s="3" t="s">
        <v>288</v>
      </c>
      <c r="G352" s="3" t="s">
        <v>19</v>
      </c>
      <c r="H352" s="2" t="s">
        <v>20</v>
      </c>
      <c r="I352" s="2" t="s">
        <v>1056</v>
      </c>
      <c r="J352" s="3" t="str">
        <f>HYPERLINK("https://www.boe.es/gazeta/dias/1825/01/04/pdfs/GMD-1825-2.pdf#page=4","Abrir facsímil")</f>
        <v>Abrir facsímil</v>
      </c>
      <c r="K352" s="3" t="s">
        <v>22</v>
      </c>
    </row>
    <row r="353" spans="1:11" ht="42" customHeight="1">
      <c r="A353" s="2" t="s">
        <v>1057</v>
      </c>
      <c r="B353" s="2" t="s">
        <v>1058</v>
      </c>
      <c r="C353" s="2" t="s">
        <v>32</v>
      </c>
      <c r="D353" s="2" t="s">
        <v>33</v>
      </c>
      <c r="E353" s="5">
        <v>-27379</v>
      </c>
      <c r="F353" s="3" t="s">
        <v>116</v>
      </c>
      <c r="G353" s="3" t="s">
        <v>39</v>
      </c>
      <c r="H353" s="2" t="s">
        <v>20</v>
      </c>
      <c r="I353" s="2" t="s">
        <v>1059</v>
      </c>
      <c r="J353" s="3" t="str">
        <f>HYPERLINK("https://www.boe.es/gazeta/dias/1825/01/13/pdfs/GMD-1825-6.pdf#page=3","Abrir facsímil")</f>
        <v>Abrir facsímil</v>
      </c>
      <c r="K353" s="3" t="s">
        <v>22</v>
      </c>
    </row>
    <row r="354" spans="1:11" ht="42" customHeight="1">
      <c r="A354" s="2" t="s">
        <v>1060</v>
      </c>
      <c r="B354" s="2" t="s">
        <v>1061</v>
      </c>
      <c r="C354" s="2" t="s">
        <v>71</v>
      </c>
      <c r="D354" s="2" t="s">
        <v>72</v>
      </c>
      <c r="E354" s="5">
        <v>-27360</v>
      </c>
      <c r="F354" s="3" t="s">
        <v>468</v>
      </c>
      <c r="G354" s="3" t="s">
        <v>39</v>
      </c>
      <c r="H354" s="2" t="s">
        <v>20</v>
      </c>
      <c r="I354" s="2" t="s">
        <v>1062</v>
      </c>
      <c r="J354" s="3" t="str">
        <f>HYPERLINK("https://www.boe.es/gazeta/dias/1825/02/01/pdfs/GMD-1825-14.pdf#page=3","Abrir facsímil")</f>
        <v>Abrir facsímil</v>
      </c>
      <c r="K354" s="3" t="s">
        <v>22</v>
      </c>
    </row>
    <row r="355" spans="1:11" ht="42" customHeight="1">
      <c r="A355" s="2" t="s">
        <v>1063</v>
      </c>
      <c r="B355" s="2" t="s">
        <v>1064</v>
      </c>
      <c r="C355" s="2" t="s">
        <v>32</v>
      </c>
      <c r="D355" s="2" t="s">
        <v>33</v>
      </c>
      <c r="E355" s="5">
        <v>-27197</v>
      </c>
      <c r="F355" s="3" t="s">
        <v>1065</v>
      </c>
      <c r="G355" s="3" t="s">
        <v>19</v>
      </c>
      <c r="H355" s="2" t="s">
        <v>20</v>
      </c>
      <c r="I355" s="2" t="s">
        <v>1066</v>
      </c>
      <c r="J355" s="3" t="str">
        <f>HYPERLINK("https://www.boe.es/gazeta/dias/1825/07/14/pdfs/GMD-1825-84.pdf#page=4","Abrir facsímil")</f>
        <v>Abrir facsímil</v>
      </c>
      <c r="K355" s="3" t="s">
        <v>22</v>
      </c>
    </row>
    <row r="356" spans="1:11" ht="42" customHeight="1">
      <c r="A356" s="2" t="s">
        <v>1067</v>
      </c>
      <c r="B356" s="2" t="s">
        <v>1068</v>
      </c>
      <c r="C356" s="2" t="s">
        <v>59</v>
      </c>
      <c r="D356" s="2" t="s">
        <v>17</v>
      </c>
      <c r="E356" s="5">
        <v>-27218</v>
      </c>
      <c r="F356" s="3" t="s">
        <v>1069</v>
      </c>
      <c r="G356" s="3" t="s">
        <v>95</v>
      </c>
      <c r="H356" s="2" t="s">
        <v>20</v>
      </c>
      <c r="I356" s="2" t="s">
        <v>1070</v>
      </c>
      <c r="J356" s="3" t="str">
        <f>HYPERLINK("https://www.boe.es/gazeta/dias/1825/06/23/pdfs/GMD-1825-75.pdf#page=1","Abrir facsímil")</f>
        <v>Abrir facsímil</v>
      </c>
      <c r="K356" s="3" t="s">
        <v>22</v>
      </c>
    </row>
    <row r="357" spans="1:11" ht="42" customHeight="1">
      <c r="A357" s="2" t="s">
        <v>1071</v>
      </c>
      <c r="B357" s="2" t="s">
        <v>1072</v>
      </c>
      <c r="C357" s="2" t="s">
        <v>71</v>
      </c>
      <c r="D357" s="2" t="s">
        <v>72</v>
      </c>
      <c r="E357" s="5">
        <v>-27122</v>
      </c>
      <c r="F357" s="3" t="s">
        <v>55</v>
      </c>
      <c r="G357" s="3" t="s">
        <v>19</v>
      </c>
      <c r="H357" s="2" t="s">
        <v>20</v>
      </c>
      <c r="I357" s="2" t="s">
        <v>1073</v>
      </c>
      <c r="J357" s="3" t="str">
        <f>HYPERLINK("https://www.boe.es/gazeta/dias/1825/09/27/pdfs/GMD-1825-117.pdf#page=4","Abrir facsímil")</f>
        <v>Abrir facsímil</v>
      </c>
      <c r="K357" s="3" t="s">
        <v>22</v>
      </c>
    </row>
    <row r="358" spans="1:11" ht="42" customHeight="1">
      <c r="A358" s="2" t="s">
        <v>1074</v>
      </c>
      <c r="B358" s="2" t="s">
        <v>1074</v>
      </c>
      <c r="C358" s="2" t="s">
        <v>25</v>
      </c>
      <c r="D358" s="2" t="s">
        <v>17</v>
      </c>
      <c r="E358" s="5">
        <v>-27206</v>
      </c>
      <c r="F358" s="3" t="s">
        <v>716</v>
      </c>
      <c r="G358" s="3" t="s">
        <v>19</v>
      </c>
      <c r="H358" s="2" t="s">
        <v>20</v>
      </c>
      <c r="I358" s="2" t="s">
        <v>1075</v>
      </c>
      <c r="J358" s="3" t="str">
        <f>HYPERLINK("https://www.boe.es/gazeta/dias/1825/07/05/pdfs/GMD-1825-80.pdf#page=4","Abrir facsímil")</f>
        <v>Abrir facsímil</v>
      </c>
      <c r="K358" s="3" t="s">
        <v>22</v>
      </c>
    </row>
    <row r="359" spans="1:11" ht="42" customHeight="1">
      <c r="A359" s="2" t="s">
        <v>1076</v>
      </c>
      <c r="B359" s="2" t="s">
        <v>1077</v>
      </c>
      <c r="C359" s="2" t="s">
        <v>32</v>
      </c>
      <c r="D359" s="2" t="s">
        <v>33</v>
      </c>
      <c r="E359" s="5">
        <v>-27293</v>
      </c>
      <c r="F359" s="3" t="s">
        <v>267</v>
      </c>
      <c r="G359" s="3" t="s">
        <v>39</v>
      </c>
      <c r="H359" s="2" t="s">
        <v>20</v>
      </c>
      <c r="I359" s="2" t="s">
        <v>1078</v>
      </c>
      <c r="J359" s="3" t="str">
        <f>HYPERLINK("https://www.boe.es/gazeta/dias/1825/04/09/pdfs/GMD-1825-43.pdf#page=3","Abrir facsímil")</f>
        <v>Abrir facsímil</v>
      </c>
      <c r="K359" s="3" t="s">
        <v>22</v>
      </c>
    </row>
    <row r="360" spans="1:11" ht="42" customHeight="1">
      <c r="A360" s="2" t="s">
        <v>1079</v>
      </c>
      <c r="B360" s="2" t="s">
        <v>1080</v>
      </c>
      <c r="C360" s="2" t="s">
        <v>46</v>
      </c>
      <c r="D360" s="2" t="s">
        <v>17</v>
      </c>
      <c r="E360" s="5">
        <v>-27157</v>
      </c>
      <c r="F360" s="3" t="s">
        <v>243</v>
      </c>
      <c r="G360" s="3" t="s">
        <v>95</v>
      </c>
      <c r="H360" s="2" t="s">
        <v>20</v>
      </c>
      <c r="I360" s="2" t="s">
        <v>1081</v>
      </c>
      <c r="J360" s="3" t="str">
        <f>HYPERLINK("https://www.boe.es/gazeta/dias/1825/08/23/pdfs/GMD-1825-101.pdf#page=1","Abrir facsímil")</f>
        <v>Abrir facsímil</v>
      </c>
      <c r="K360" s="3" t="s">
        <v>22</v>
      </c>
    </row>
    <row r="361" spans="1:11" ht="42" customHeight="1">
      <c r="A361" s="2" t="s">
        <v>1082</v>
      </c>
      <c r="B361" s="2" t="s">
        <v>1083</v>
      </c>
      <c r="C361" s="2" t="s">
        <v>25</v>
      </c>
      <c r="D361" s="2" t="s">
        <v>17</v>
      </c>
      <c r="E361" s="5">
        <v>-27374</v>
      </c>
      <c r="F361" s="3" t="s">
        <v>87</v>
      </c>
      <c r="G361" s="3" t="s">
        <v>64</v>
      </c>
      <c r="H361" s="2" t="s">
        <v>20</v>
      </c>
      <c r="I361" s="2" t="s">
        <v>1084</v>
      </c>
      <c r="J361" s="3" t="str">
        <f>HYPERLINK("https://www.boe.es/gazeta/dias/1825/01/18/pdfs/GMD-1825-8.pdf#page=2","Abrir facsímil")</f>
        <v>Abrir facsímil</v>
      </c>
      <c r="K361" s="3" t="s">
        <v>22</v>
      </c>
    </row>
    <row r="362" spans="1:11" ht="42" customHeight="1">
      <c r="A362" s="2" t="s">
        <v>1085</v>
      </c>
      <c r="B362" s="2" t="s">
        <v>1086</v>
      </c>
      <c r="C362" s="2" t="s">
        <v>32</v>
      </c>
      <c r="D362" s="2" t="s">
        <v>33</v>
      </c>
      <c r="E362" s="5">
        <v>-27377</v>
      </c>
      <c r="F362" s="3" t="s">
        <v>652</v>
      </c>
      <c r="G362" s="3" t="s">
        <v>39</v>
      </c>
      <c r="H362" s="2" t="s">
        <v>20</v>
      </c>
      <c r="I362" s="2" t="s">
        <v>1087</v>
      </c>
      <c r="J362" s="3" t="str">
        <f>HYPERLINK("https://www.boe.es/gazeta/dias/1825/01/15/pdfs/GMD-1825-7.pdf#page=3","Abrir facsímil")</f>
        <v>Abrir facsímil</v>
      </c>
      <c r="K362" s="3" t="s">
        <v>22</v>
      </c>
    </row>
    <row r="363" spans="1:11" ht="42" customHeight="1">
      <c r="A363" s="2" t="s">
        <v>1088</v>
      </c>
      <c r="B363" s="2" t="s">
        <v>1089</v>
      </c>
      <c r="C363" s="2" t="s">
        <v>32</v>
      </c>
      <c r="D363" s="2" t="s">
        <v>33</v>
      </c>
      <c r="E363" s="5">
        <v>-27374</v>
      </c>
      <c r="F363" s="3" t="s">
        <v>87</v>
      </c>
      <c r="G363" s="3" t="s">
        <v>39</v>
      </c>
      <c r="H363" s="2" t="s">
        <v>20</v>
      </c>
      <c r="I363" s="2" t="s">
        <v>1090</v>
      </c>
      <c r="J363" s="3" t="str">
        <f>HYPERLINK("https://www.boe.es/gazeta/dias/1825/01/18/pdfs/GMD-1825-8.pdf#page=3","Abrir facsímil")</f>
        <v>Abrir facsímil</v>
      </c>
      <c r="K363" s="3" t="s">
        <v>22</v>
      </c>
    </row>
    <row r="364" spans="1:11" ht="42" customHeight="1">
      <c r="A364" s="2" t="s">
        <v>1091</v>
      </c>
      <c r="B364" s="2" t="s">
        <v>1092</v>
      </c>
      <c r="C364" s="2" t="s">
        <v>25</v>
      </c>
      <c r="D364" s="2" t="s">
        <v>17</v>
      </c>
      <c r="E364" s="5">
        <v>-27374</v>
      </c>
      <c r="F364" s="3" t="s">
        <v>87</v>
      </c>
      <c r="G364" s="3" t="s">
        <v>64</v>
      </c>
      <c r="H364" s="2" t="s">
        <v>20</v>
      </c>
      <c r="I364" s="2" t="s">
        <v>1093</v>
      </c>
      <c r="J364" s="3" t="str">
        <f>HYPERLINK("https://www.boe.es/gazeta/dias/1825/01/18/pdfs/GMD-1825-8.pdf#page=2","Abrir facsímil")</f>
        <v>Abrir facsímil</v>
      </c>
      <c r="K364" s="3" t="s">
        <v>22</v>
      </c>
    </row>
    <row r="365" spans="1:11" ht="42" customHeight="1">
      <c r="A365" s="2" t="s">
        <v>1094</v>
      </c>
      <c r="B365" s="2" t="s">
        <v>1095</v>
      </c>
      <c r="C365" s="2" t="s">
        <v>32</v>
      </c>
      <c r="D365" s="2" t="s">
        <v>33</v>
      </c>
      <c r="E365" s="5">
        <v>-27384</v>
      </c>
      <c r="F365" s="3" t="s">
        <v>143</v>
      </c>
      <c r="G365" s="3" t="s">
        <v>64</v>
      </c>
      <c r="H365" s="2" t="s">
        <v>20</v>
      </c>
      <c r="I365" s="2" t="s">
        <v>1096</v>
      </c>
      <c r="J365" s="3" t="str">
        <f>HYPERLINK("https://www.boe.es/gazeta/dias/1825/01/08/pdfs/GMD-1825-4.pdf#page=2","Abrir facsímil")</f>
        <v>Abrir facsímil</v>
      </c>
      <c r="K365" s="3" t="s">
        <v>22</v>
      </c>
    </row>
    <row r="366" spans="1:11" ht="42" customHeight="1">
      <c r="A366" s="2" t="s">
        <v>1097</v>
      </c>
      <c r="B366" s="2" t="s">
        <v>1098</v>
      </c>
      <c r="C366" s="2" t="s">
        <v>46</v>
      </c>
      <c r="D366" s="2" t="s">
        <v>17</v>
      </c>
      <c r="E366" s="5">
        <v>-27372</v>
      </c>
      <c r="F366" s="3" t="s">
        <v>51</v>
      </c>
      <c r="G366" s="3" t="s">
        <v>19</v>
      </c>
      <c r="H366" s="2" t="s">
        <v>27</v>
      </c>
      <c r="I366" s="2" t="s">
        <v>1099</v>
      </c>
      <c r="J366" s="3" t="str">
        <f>HYPERLINK("https://www.boe.es/gazeta/dias/1825/01/20/pdfs/GMD-1825-9.pdf#page=4","Abrir facsímil")</f>
        <v>Abrir facsímil</v>
      </c>
      <c r="K366" s="3" t="s">
        <v>29</v>
      </c>
    </row>
    <row r="367" spans="1:11" ht="42" customHeight="1">
      <c r="A367" s="2" t="s">
        <v>1100</v>
      </c>
      <c r="B367" s="2" t="s">
        <v>1101</v>
      </c>
      <c r="C367" s="2" t="s">
        <v>25</v>
      </c>
      <c r="D367" s="2" t="s">
        <v>17</v>
      </c>
      <c r="E367" s="5">
        <v>-27209</v>
      </c>
      <c r="F367" s="3" t="s">
        <v>482</v>
      </c>
      <c r="G367" s="3" t="s">
        <v>1102</v>
      </c>
      <c r="H367" s="2" t="s">
        <v>20</v>
      </c>
      <c r="I367" s="2" t="s">
        <v>1103</v>
      </c>
      <c r="J367" s="3" t="str">
        <f>HYPERLINK("https://www.boe.es/gazeta/dias/1825/07/02/pdfs/GMD-1825-79.pdf#page=4","Abrir facsímil")</f>
        <v>Abrir facsímil</v>
      </c>
      <c r="K367" s="3" t="s">
        <v>22</v>
      </c>
    </row>
    <row r="368" spans="1:11" ht="42" customHeight="1">
      <c r="A368" s="2" t="s">
        <v>1104</v>
      </c>
      <c r="B368" s="2" t="s">
        <v>1105</v>
      </c>
      <c r="C368" s="2" t="s">
        <v>123</v>
      </c>
      <c r="D368" s="2" t="s">
        <v>17</v>
      </c>
      <c r="E368" s="5">
        <v>-27318</v>
      </c>
      <c r="F368" s="3" t="s">
        <v>193</v>
      </c>
      <c r="G368" s="3" t="s">
        <v>64</v>
      </c>
      <c r="H368" s="2" t="s">
        <v>20</v>
      </c>
      <c r="I368" s="2" t="s">
        <v>1106</v>
      </c>
      <c r="J368" s="3" t="str">
        <f>HYPERLINK("https://www.boe.es/gazeta/dias/1825/03/15/pdfs/GMD-1825-32.pdf#page=2","Abrir facsímil")</f>
        <v>Abrir facsímil</v>
      </c>
      <c r="K368" s="3" t="s">
        <v>22</v>
      </c>
    </row>
    <row r="369" spans="1:11" ht="42" customHeight="1">
      <c r="A369" s="2" t="s">
        <v>1107</v>
      </c>
      <c r="B369" s="2" t="s">
        <v>1108</v>
      </c>
      <c r="C369" s="2" t="s">
        <v>32</v>
      </c>
      <c r="D369" s="2" t="s">
        <v>33</v>
      </c>
      <c r="E369" s="5">
        <v>-27372</v>
      </c>
      <c r="F369" s="3" t="s">
        <v>51</v>
      </c>
      <c r="G369" s="3" t="s">
        <v>39</v>
      </c>
      <c r="H369" s="2" t="s">
        <v>20</v>
      </c>
      <c r="I369" s="2" t="s">
        <v>1109</v>
      </c>
      <c r="J369" s="3" t="str">
        <f>HYPERLINK("https://www.boe.es/gazeta/dias/1825/01/20/pdfs/GMD-1825-9.pdf#page=3","Abrir facsímil")</f>
        <v>Abrir facsímil</v>
      </c>
      <c r="K369" s="3" t="s">
        <v>22</v>
      </c>
    </row>
    <row r="370" spans="1:11" ht="42" customHeight="1">
      <c r="A370" s="2" t="s">
        <v>1110</v>
      </c>
      <c r="B370" s="2" t="s">
        <v>1111</v>
      </c>
      <c r="C370" s="2" t="s">
        <v>32</v>
      </c>
      <c r="D370" s="2" t="s">
        <v>33</v>
      </c>
      <c r="E370" s="5">
        <v>-27150</v>
      </c>
      <c r="F370" s="3" t="s">
        <v>392</v>
      </c>
      <c r="G370" s="3" t="s">
        <v>393</v>
      </c>
      <c r="H370" s="2" t="s">
        <v>20</v>
      </c>
      <c r="I370" s="2" t="s">
        <v>1112</v>
      </c>
      <c r="J370" s="3" t="str">
        <f>HYPERLINK("https://www.boe.es/gazeta/dias/1825/08/30/pdfs/GMD-1825-105.pdf#page=4","Abrir facsímil")</f>
        <v>Abrir facsímil</v>
      </c>
      <c r="K370" s="3" t="s">
        <v>22</v>
      </c>
    </row>
    <row r="371" spans="1:11" ht="42" customHeight="1">
      <c r="A371" s="2" t="s">
        <v>1113</v>
      </c>
      <c r="B371" s="2" t="s">
        <v>1114</v>
      </c>
      <c r="C371" s="2" t="s">
        <v>32</v>
      </c>
      <c r="D371" s="2" t="s">
        <v>33</v>
      </c>
      <c r="E371" s="5">
        <v>-27388</v>
      </c>
      <c r="F371" s="3" t="s">
        <v>288</v>
      </c>
      <c r="G371" s="3" t="s">
        <v>39</v>
      </c>
      <c r="H371" s="2" t="s">
        <v>20</v>
      </c>
      <c r="I371" s="2" t="s">
        <v>1115</v>
      </c>
      <c r="J371" s="3" t="str">
        <f>HYPERLINK("https://www.boe.es/gazeta/dias/1825/01/04/pdfs/GMD-1825-2.pdf#page=3","Abrir facsímil")</f>
        <v>Abrir facsímil</v>
      </c>
      <c r="K371" s="3" t="s">
        <v>22</v>
      </c>
    </row>
    <row r="372" spans="1:11" ht="42" customHeight="1">
      <c r="A372" s="2" t="s">
        <v>1116</v>
      </c>
      <c r="B372" s="2" t="s">
        <v>1116</v>
      </c>
      <c r="C372" s="2" t="s">
        <v>16</v>
      </c>
      <c r="D372" s="2" t="s">
        <v>17</v>
      </c>
      <c r="E372" s="5">
        <v>-27351</v>
      </c>
      <c r="F372" s="3" t="s">
        <v>132</v>
      </c>
      <c r="G372" s="3" t="s">
        <v>19</v>
      </c>
      <c r="H372" s="2" t="s">
        <v>20</v>
      </c>
      <c r="I372" s="2" t="s">
        <v>1117</v>
      </c>
      <c r="J372" s="3" t="str">
        <f>HYPERLINK("https://www.boe.es/gazeta/dias/1825/02/10/pdfs/GMD-1825-18.pdf#page=4","Abrir facsímil")</f>
        <v>Abrir facsímil</v>
      </c>
      <c r="K372" s="3" t="s">
        <v>22</v>
      </c>
    </row>
    <row r="373" spans="1:11" ht="42" customHeight="1">
      <c r="A373" s="2" t="s">
        <v>1118</v>
      </c>
      <c r="B373" s="2" t="s">
        <v>1119</v>
      </c>
      <c r="C373" s="2" t="s">
        <v>16</v>
      </c>
      <c r="D373" s="2" t="s">
        <v>17</v>
      </c>
      <c r="E373" s="5">
        <v>-27304</v>
      </c>
      <c r="F373" s="3" t="s">
        <v>128</v>
      </c>
      <c r="G373" s="3" t="s">
        <v>19</v>
      </c>
      <c r="H373" s="2" t="s">
        <v>20</v>
      </c>
      <c r="I373" s="2" t="s">
        <v>1120</v>
      </c>
      <c r="J373" s="3" t="str">
        <f>HYPERLINK("https://www.boe.es/gazeta/dias/1825/03/29/pdfs/GMD-1825-38.pdf#page=4","Abrir facsímil")</f>
        <v>Abrir facsímil</v>
      </c>
      <c r="K373" s="3" t="s">
        <v>22</v>
      </c>
    </row>
    <row r="374" spans="1:11" ht="42" customHeight="1">
      <c r="A374" s="2" t="s">
        <v>1121</v>
      </c>
      <c r="B374" s="2" t="s">
        <v>1121</v>
      </c>
      <c r="C374" s="2" t="s">
        <v>16</v>
      </c>
      <c r="D374" s="2" t="s">
        <v>17</v>
      </c>
      <c r="E374" s="5">
        <v>-27234</v>
      </c>
      <c r="F374" s="3" t="s">
        <v>386</v>
      </c>
      <c r="G374" s="3" t="s">
        <v>19</v>
      </c>
      <c r="H374" s="2" t="s">
        <v>20</v>
      </c>
      <c r="I374" s="2" t="s">
        <v>1122</v>
      </c>
      <c r="J374" s="3" t="str">
        <f>HYPERLINK("https://www.boe.es/gazeta/dias/1825/06/07/pdfs/GMD-1825-68.pdf#page=4","Abrir facsímil")</f>
        <v>Abrir facsímil</v>
      </c>
      <c r="K374" s="3" t="s">
        <v>22</v>
      </c>
    </row>
    <row r="375" spans="1:11" ht="42" customHeight="1">
      <c r="A375" s="2" t="s">
        <v>1121</v>
      </c>
      <c r="B375" s="2" t="s">
        <v>1121</v>
      </c>
      <c r="C375" s="2" t="s">
        <v>16</v>
      </c>
      <c r="D375" s="2" t="s">
        <v>17</v>
      </c>
      <c r="E375" s="5">
        <v>-27034</v>
      </c>
      <c r="F375" s="3" t="s">
        <v>526</v>
      </c>
      <c r="G375" s="3" t="s">
        <v>39</v>
      </c>
      <c r="H375" s="2" t="s">
        <v>20</v>
      </c>
      <c r="I375" s="2" t="s">
        <v>1123</v>
      </c>
      <c r="J375" s="3" t="str">
        <f>HYPERLINK("https://www.boe.es/gazeta/dias/1825/12/24/pdfs/GMD-1825-155.pdf#page=3","Abrir facsímil")</f>
        <v>Abrir facsímil</v>
      </c>
      <c r="K375" s="3" t="s">
        <v>22</v>
      </c>
    </row>
    <row r="376" spans="1:11" ht="42" customHeight="1">
      <c r="A376" s="2" t="s">
        <v>1124</v>
      </c>
      <c r="B376" s="2" t="s">
        <v>1125</v>
      </c>
      <c r="C376" s="2" t="s">
        <v>32</v>
      </c>
      <c r="D376" s="2" t="s">
        <v>33</v>
      </c>
      <c r="E376" s="5">
        <v>-27085</v>
      </c>
      <c r="F376" s="3" t="s">
        <v>215</v>
      </c>
      <c r="G376" s="3" t="s">
        <v>19</v>
      </c>
      <c r="H376" s="2" t="s">
        <v>20</v>
      </c>
      <c r="I376" s="2" t="s">
        <v>1126</v>
      </c>
      <c r="J376" s="3" t="str">
        <f>HYPERLINK("https://www.boe.es/gazeta/dias/1825/11/03/pdfs/GMD-1825-133.pdf#page=4","Abrir facsímil")</f>
        <v>Abrir facsímil</v>
      </c>
      <c r="K376" s="3" t="s">
        <v>22</v>
      </c>
    </row>
    <row r="377" spans="1:11" ht="42" customHeight="1">
      <c r="A377" s="2" t="s">
        <v>1127</v>
      </c>
      <c r="B377" s="2" t="s">
        <v>1128</v>
      </c>
      <c r="C377" s="2" t="s">
        <v>25</v>
      </c>
      <c r="D377" s="2" t="s">
        <v>17</v>
      </c>
      <c r="E377" s="5">
        <v>-27260</v>
      </c>
      <c r="F377" s="3" t="s">
        <v>424</v>
      </c>
      <c r="G377" s="3" t="s">
        <v>1129</v>
      </c>
      <c r="H377" s="2" t="s">
        <v>20</v>
      </c>
      <c r="I377" s="2" t="s">
        <v>1130</v>
      </c>
      <c r="J377" s="3" t="str">
        <f>HYPERLINK("https://www.boe.es/gazeta/dias/1825/05/12/pdfs/GMD-1825-57.pdf#page=3","Abrir facsímil")</f>
        <v>Abrir facsímil</v>
      </c>
      <c r="K377" s="3" t="s">
        <v>22</v>
      </c>
    </row>
    <row r="378" spans="1:11" ht="42" customHeight="1">
      <c r="A378" s="2" t="s">
        <v>1131</v>
      </c>
      <c r="B378" s="2" t="s">
        <v>1131</v>
      </c>
      <c r="C378" s="2" t="s">
        <v>71</v>
      </c>
      <c r="D378" s="2" t="s">
        <v>72</v>
      </c>
      <c r="E378" s="5">
        <v>-27314</v>
      </c>
      <c r="F378" s="3" t="s">
        <v>60</v>
      </c>
      <c r="G378" s="3" t="s">
        <v>19</v>
      </c>
      <c r="H378" s="2" t="s">
        <v>20</v>
      </c>
      <c r="I378" s="2" t="s">
        <v>1132</v>
      </c>
      <c r="J378" s="3" t="str">
        <f>HYPERLINK("https://www.boe.es/gazeta/dias/1825/03/19/pdfs/GMD-1825-34.pdf#page=4","Abrir facsímil")</f>
        <v>Abrir facsímil</v>
      </c>
      <c r="K378" s="3" t="s">
        <v>22</v>
      </c>
    </row>
    <row r="379" spans="1:11" ht="42" customHeight="1">
      <c r="A379" s="2" t="s">
        <v>1131</v>
      </c>
      <c r="B379" s="2" t="s">
        <v>1131</v>
      </c>
      <c r="C379" s="2" t="s">
        <v>123</v>
      </c>
      <c r="D379" s="2" t="s">
        <v>17</v>
      </c>
      <c r="E379" s="5">
        <v>-27085</v>
      </c>
      <c r="F379" s="3" t="s">
        <v>215</v>
      </c>
      <c r="G379" s="3" t="s">
        <v>19</v>
      </c>
      <c r="H379" s="2" t="s">
        <v>20</v>
      </c>
      <c r="I379" s="2" t="s">
        <v>1133</v>
      </c>
      <c r="J379" s="3" t="str">
        <f>HYPERLINK("https://www.boe.es/gazeta/dias/1825/11/03/pdfs/GMD-1825-133.pdf#page=4","Abrir facsímil")</f>
        <v>Abrir facsímil</v>
      </c>
      <c r="K379" s="3" t="s">
        <v>22</v>
      </c>
    </row>
    <row r="380" spans="1:11" ht="42" customHeight="1">
      <c r="A380" s="2" t="s">
        <v>1134</v>
      </c>
      <c r="B380" s="2" t="s">
        <v>1134</v>
      </c>
      <c r="C380" s="2" t="s">
        <v>32</v>
      </c>
      <c r="D380" s="2" t="s">
        <v>33</v>
      </c>
      <c r="E380" s="5">
        <v>-27370</v>
      </c>
      <c r="F380" s="3" t="s">
        <v>222</v>
      </c>
      <c r="G380" s="3" t="s">
        <v>39</v>
      </c>
      <c r="H380" s="2" t="s">
        <v>20</v>
      </c>
      <c r="I380" s="2" t="s">
        <v>1135</v>
      </c>
      <c r="J380" s="3" t="str">
        <f>HYPERLINK("https://www.boe.es/gazeta/dias/1825/01/22/pdfs/GMD-1825-10.pdf#page=3","Abrir facsímil")</f>
        <v>Abrir facsímil</v>
      </c>
      <c r="K380" s="3" t="s">
        <v>22</v>
      </c>
    </row>
    <row r="381" spans="1:11" ht="42" customHeight="1">
      <c r="A381" s="2" t="s">
        <v>1136</v>
      </c>
      <c r="B381" s="2" t="s">
        <v>1137</v>
      </c>
      <c r="C381" s="2" t="s">
        <v>25</v>
      </c>
      <c r="D381" s="2" t="s">
        <v>17</v>
      </c>
      <c r="E381" s="5">
        <v>-27150</v>
      </c>
      <c r="F381" s="3" t="s">
        <v>392</v>
      </c>
      <c r="G381" s="3" t="s">
        <v>39</v>
      </c>
      <c r="H381" s="2" t="s">
        <v>20</v>
      </c>
      <c r="I381" s="2" t="s">
        <v>1138</v>
      </c>
      <c r="J381" s="3" t="str">
        <f>HYPERLINK("https://www.boe.es/gazeta/dias/1825/08/30/pdfs/GMD-1825-105.pdf#page=3","Abrir facsímil")</f>
        <v>Abrir facsímil</v>
      </c>
      <c r="K381" s="3" t="s">
        <v>22</v>
      </c>
    </row>
    <row r="382" spans="1:11" ht="42" customHeight="1">
      <c r="A382" s="2" t="s">
        <v>1139</v>
      </c>
      <c r="B382" s="2" t="s">
        <v>1140</v>
      </c>
      <c r="C382" s="2" t="s">
        <v>32</v>
      </c>
      <c r="D382" s="2" t="s">
        <v>33</v>
      </c>
      <c r="E382" s="5">
        <v>-27374</v>
      </c>
      <c r="F382" s="3" t="s">
        <v>87</v>
      </c>
      <c r="G382" s="3" t="s">
        <v>39</v>
      </c>
      <c r="H382" s="2" t="s">
        <v>20</v>
      </c>
      <c r="I382" s="2" t="s">
        <v>1141</v>
      </c>
      <c r="J382" s="3" t="str">
        <f>HYPERLINK("https://www.boe.es/gazeta/dias/1825/01/18/pdfs/GMD-1825-8.pdf#page=3","Abrir facsímil")</f>
        <v>Abrir facsímil</v>
      </c>
      <c r="K382" s="3" t="s">
        <v>22</v>
      </c>
    </row>
    <row r="383" spans="1:11" ht="42" customHeight="1">
      <c r="A383" s="2" t="s">
        <v>1142</v>
      </c>
      <c r="B383" s="2" t="s">
        <v>1143</v>
      </c>
      <c r="C383" s="2" t="s">
        <v>71</v>
      </c>
      <c r="D383" s="2" t="s">
        <v>72</v>
      </c>
      <c r="E383" s="5">
        <v>-27274</v>
      </c>
      <c r="F383" s="3" t="s">
        <v>463</v>
      </c>
      <c r="G383" s="3" t="s">
        <v>464</v>
      </c>
      <c r="H383" s="2" t="s">
        <v>20</v>
      </c>
      <c r="I383" s="2" t="s">
        <v>1144</v>
      </c>
      <c r="J383" s="3" t="str">
        <f>HYPERLINK("https://www.boe.es/gazeta/dias/1825/04/28/pdfs/GMD-1825-51.pdf#page=4","Abrir facsímil")</f>
        <v>Abrir facsímil</v>
      </c>
      <c r="K383" s="3" t="s">
        <v>22</v>
      </c>
    </row>
    <row r="384" spans="1:11" ht="42" customHeight="1">
      <c r="A384" s="2" t="s">
        <v>1145</v>
      </c>
      <c r="B384" s="2" t="s">
        <v>1146</v>
      </c>
      <c r="C384" s="2" t="s">
        <v>71</v>
      </c>
      <c r="D384" s="2" t="s">
        <v>72</v>
      </c>
      <c r="E384" s="5">
        <v>-27230</v>
      </c>
      <c r="F384" s="3" t="s">
        <v>521</v>
      </c>
      <c r="G384" s="3" t="s">
        <v>39</v>
      </c>
      <c r="H384" s="2" t="s">
        <v>20</v>
      </c>
      <c r="I384" s="2" t="s">
        <v>1147</v>
      </c>
      <c r="J384" s="3" t="str">
        <f>HYPERLINK("https://www.boe.es/gazeta/dias/1825/06/11/pdfs/GMD-1825-70.pdf#page=3","Abrir facsímil")</f>
        <v>Abrir facsímil</v>
      </c>
      <c r="K384" s="3" t="s">
        <v>22</v>
      </c>
    </row>
    <row r="385" spans="1:11" ht="42" customHeight="1">
      <c r="A385" s="2" t="s">
        <v>1148</v>
      </c>
      <c r="B385" s="2" t="s">
        <v>1149</v>
      </c>
      <c r="C385" s="2" t="s">
        <v>46</v>
      </c>
      <c r="D385" s="2" t="s">
        <v>17</v>
      </c>
      <c r="E385" s="5">
        <v>-27360</v>
      </c>
      <c r="F385" s="3" t="s">
        <v>468</v>
      </c>
      <c r="G385" s="3" t="s">
        <v>19</v>
      </c>
      <c r="H385" s="2" t="s">
        <v>20</v>
      </c>
      <c r="I385" s="2" t="s">
        <v>1150</v>
      </c>
      <c r="J385" s="3" t="str">
        <f>HYPERLINK("https://www.boe.es/gazeta/dias/1825/02/01/pdfs/GMD-1825-14.pdf#page=4","Abrir facsímil")</f>
        <v>Abrir facsímil</v>
      </c>
      <c r="K385" s="3" t="s">
        <v>22</v>
      </c>
    </row>
    <row r="386" spans="1:11" ht="42" customHeight="1">
      <c r="A386" s="2" t="s">
        <v>1151</v>
      </c>
      <c r="B386" s="2" t="s">
        <v>1152</v>
      </c>
      <c r="C386" s="2" t="s">
        <v>16</v>
      </c>
      <c r="D386" s="2" t="s">
        <v>17</v>
      </c>
      <c r="E386" s="5">
        <v>-27234</v>
      </c>
      <c r="F386" s="3" t="s">
        <v>386</v>
      </c>
      <c r="G386" s="3" t="s">
        <v>19</v>
      </c>
      <c r="H386" s="2" t="s">
        <v>20</v>
      </c>
      <c r="I386" s="2" t="s">
        <v>1153</v>
      </c>
      <c r="J386" s="3" t="str">
        <f>HYPERLINK("https://www.boe.es/gazeta/dias/1825/06/07/pdfs/GMD-1825-68.pdf#page=4","Abrir facsímil")</f>
        <v>Abrir facsímil</v>
      </c>
      <c r="K386" s="3" t="s">
        <v>22</v>
      </c>
    </row>
    <row r="387" spans="1:11" ht="42" customHeight="1">
      <c r="A387" s="2" t="s">
        <v>1154</v>
      </c>
      <c r="B387" s="2" t="s">
        <v>1155</v>
      </c>
      <c r="C387" s="2" t="s">
        <v>71</v>
      </c>
      <c r="D387" s="2" t="s">
        <v>72</v>
      </c>
      <c r="E387" s="5">
        <v>-27384</v>
      </c>
      <c r="F387" s="3" t="s">
        <v>143</v>
      </c>
      <c r="G387" s="3" t="s">
        <v>1156</v>
      </c>
      <c r="H387" s="2" t="s">
        <v>20</v>
      </c>
      <c r="I387" s="2" t="s">
        <v>1157</v>
      </c>
      <c r="J387" s="3" t="str">
        <f>HYPERLINK("https://www.boe.es/gazeta/dias/1825/01/08/pdfs/GMD-1825-4.pdf#page=4","Abrir facsímil")</f>
        <v>Abrir facsímil</v>
      </c>
      <c r="K387" s="3" t="s">
        <v>22</v>
      </c>
    </row>
    <row r="388" spans="1:11" ht="42" customHeight="1">
      <c r="A388" s="2" t="s">
        <v>1158</v>
      </c>
      <c r="B388" s="2" t="s">
        <v>1159</v>
      </c>
      <c r="C388" s="2" t="s">
        <v>32</v>
      </c>
      <c r="D388" s="2" t="s">
        <v>33</v>
      </c>
      <c r="E388" s="5">
        <v>-27132</v>
      </c>
      <c r="F388" s="3" t="s">
        <v>1160</v>
      </c>
      <c r="G388" s="3" t="s">
        <v>19</v>
      </c>
      <c r="H388" s="2" t="s">
        <v>20</v>
      </c>
      <c r="I388" s="2" t="s">
        <v>1161</v>
      </c>
      <c r="J388" s="3" t="str">
        <f>HYPERLINK("https://www.boe.es/gazeta/dias/1825/09/17/pdfs/GMD-1825-113.pdf#page=4","Abrir facsímil")</f>
        <v>Abrir facsímil</v>
      </c>
      <c r="K388" s="3" t="s">
        <v>22</v>
      </c>
    </row>
    <row r="389" spans="1:11" ht="42" customHeight="1">
      <c r="A389" s="2" t="s">
        <v>1162</v>
      </c>
      <c r="B389" s="2" t="s">
        <v>1163</v>
      </c>
      <c r="C389" s="2" t="s">
        <v>25</v>
      </c>
      <c r="D389" s="2" t="s">
        <v>17</v>
      </c>
      <c r="E389" s="5">
        <v>-27209</v>
      </c>
      <c r="F389" s="3" t="s">
        <v>482</v>
      </c>
      <c r="G389" s="3" t="s">
        <v>39</v>
      </c>
      <c r="H389" s="2" t="s">
        <v>20</v>
      </c>
      <c r="I389" s="2" t="s">
        <v>1164</v>
      </c>
      <c r="J389" s="3" t="str">
        <f>HYPERLINK("https://www.boe.es/gazeta/dias/1825/07/02/pdfs/GMD-1825-79.pdf#page=3","Abrir facsímil")</f>
        <v>Abrir facsímil</v>
      </c>
      <c r="K389" s="3" t="s">
        <v>22</v>
      </c>
    </row>
    <row r="390" spans="1:11" ht="42" customHeight="1">
      <c r="A390" s="2" t="s">
        <v>1165</v>
      </c>
      <c r="B390" s="2" t="s">
        <v>1166</v>
      </c>
      <c r="C390" s="2" t="s">
        <v>32</v>
      </c>
      <c r="D390" s="2" t="s">
        <v>33</v>
      </c>
      <c r="E390" s="5">
        <v>-27342</v>
      </c>
      <c r="F390" s="3" t="s">
        <v>112</v>
      </c>
      <c r="G390" s="3" t="s">
        <v>39</v>
      </c>
      <c r="H390" s="2" t="s">
        <v>20</v>
      </c>
      <c r="I390" s="2" t="s">
        <v>1167</v>
      </c>
      <c r="J390" s="3" t="str">
        <f>HYPERLINK("https://www.boe.es/gazeta/dias/1825/02/19/pdfs/GMD-1825-22.pdf#page=3","Abrir facsímil")</f>
        <v>Abrir facsímil</v>
      </c>
      <c r="K390" s="3" t="s">
        <v>22</v>
      </c>
    </row>
    <row r="391" spans="1:11" ht="42" customHeight="1">
      <c r="A391" s="2" t="s">
        <v>1168</v>
      </c>
      <c r="B391" s="2" t="s">
        <v>1169</v>
      </c>
      <c r="C391" s="2" t="s">
        <v>25</v>
      </c>
      <c r="D391" s="2" t="s">
        <v>17</v>
      </c>
      <c r="E391" s="5">
        <v>-27363</v>
      </c>
      <c r="F391" s="3" t="s">
        <v>152</v>
      </c>
      <c r="G391" s="3" t="s">
        <v>39</v>
      </c>
      <c r="H391" s="2" t="s">
        <v>27</v>
      </c>
      <c r="I391" s="2" t="s">
        <v>1170</v>
      </c>
      <c r="J391" s="3" t="str">
        <f>HYPERLINK("https://www.boe.es/gazeta/dias/1825/01/29/pdfs/GMD-1825-13.pdf#page=3","Abrir facsímil")</f>
        <v>Abrir facsímil</v>
      </c>
      <c r="K391" s="3" t="s">
        <v>29</v>
      </c>
    </row>
    <row r="392" spans="1:11" ht="42" customHeight="1">
      <c r="A392" s="2" t="s">
        <v>1171</v>
      </c>
      <c r="B392" s="2" t="s">
        <v>1172</v>
      </c>
      <c r="C392" s="2" t="s">
        <v>59</v>
      </c>
      <c r="D392" s="2" t="s">
        <v>17</v>
      </c>
      <c r="E392" s="5">
        <v>-27388</v>
      </c>
      <c r="F392" s="3" t="s">
        <v>288</v>
      </c>
      <c r="G392" s="3" t="s">
        <v>95</v>
      </c>
      <c r="H392" s="2" t="s">
        <v>20</v>
      </c>
      <c r="I392" s="2" t="s">
        <v>1173</v>
      </c>
      <c r="J392" s="3" t="str">
        <f>HYPERLINK("https://www.boe.es/gazeta/dias/1825/01/04/pdfs/GMD-1825-2.pdf#page=1","Abrir facsímil")</f>
        <v>Abrir facsímil</v>
      </c>
      <c r="K392" s="3" t="s">
        <v>22</v>
      </c>
    </row>
    <row r="393" spans="1:11" ht="42" customHeight="1">
      <c r="A393" s="2" t="s">
        <v>1171</v>
      </c>
      <c r="B393" s="2" t="s">
        <v>1172</v>
      </c>
      <c r="C393" s="2" t="s">
        <v>46</v>
      </c>
      <c r="D393" s="2" t="s">
        <v>17</v>
      </c>
      <c r="E393" s="5">
        <v>-27360</v>
      </c>
      <c r="F393" s="3" t="s">
        <v>468</v>
      </c>
      <c r="G393" s="3" t="s">
        <v>19</v>
      </c>
      <c r="H393" s="2" t="s">
        <v>20</v>
      </c>
      <c r="I393" s="2" t="s">
        <v>1174</v>
      </c>
      <c r="J393" s="3" t="str">
        <f>HYPERLINK("https://www.boe.es/gazeta/dias/1825/02/01/pdfs/GMD-1825-14.pdf#page=4","Abrir facsímil")</f>
        <v>Abrir facsímil</v>
      </c>
      <c r="K393" s="3" t="s">
        <v>22</v>
      </c>
    </row>
    <row r="394" spans="1:11" ht="42" customHeight="1">
      <c r="A394" s="2" t="s">
        <v>1171</v>
      </c>
      <c r="B394" s="2" t="s">
        <v>1172</v>
      </c>
      <c r="C394" s="2" t="s">
        <v>71</v>
      </c>
      <c r="D394" s="2" t="s">
        <v>72</v>
      </c>
      <c r="E394" s="5">
        <v>-27262</v>
      </c>
      <c r="F394" s="3" t="s">
        <v>551</v>
      </c>
      <c r="G394" s="3" t="s">
        <v>95</v>
      </c>
      <c r="H394" s="2" t="s">
        <v>20</v>
      </c>
      <c r="I394" s="2" t="s">
        <v>1175</v>
      </c>
      <c r="J394" s="3" t="str">
        <f>HYPERLINK("https://www.boe.es/gazeta/dias/1825/05/10/pdfs/GMD-1825-56.pdf#page=1","Abrir facsímil")</f>
        <v>Abrir facsímil</v>
      </c>
      <c r="K394" s="3" t="s">
        <v>22</v>
      </c>
    </row>
    <row r="395" spans="1:11" ht="42" customHeight="1">
      <c r="A395" s="2" t="s">
        <v>1171</v>
      </c>
      <c r="B395" s="2" t="s">
        <v>1172</v>
      </c>
      <c r="C395" s="2" t="s">
        <v>46</v>
      </c>
      <c r="D395" s="2" t="s">
        <v>17</v>
      </c>
      <c r="E395" s="5">
        <v>-27232</v>
      </c>
      <c r="F395" s="3" t="s">
        <v>94</v>
      </c>
      <c r="G395" s="3" t="s">
        <v>39</v>
      </c>
      <c r="H395" s="2" t="s">
        <v>20</v>
      </c>
      <c r="I395" s="2" t="s">
        <v>1176</v>
      </c>
      <c r="J395" s="3" t="str">
        <f>HYPERLINK("https://www.boe.es/gazeta/dias/1825/06/09/pdfs/GMD-1825-69.pdf#page=3","Abrir facsímil")</f>
        <v>Abrir facsímil</v>
      </c>
      <c r="K395" s="3" t="s">
        <v>22</v>
      </c>
    </row>
    <row r="396" spans="1:11" ht="42" customHeight="1">
      <c r="A396" s="2" t="s">
        <v>1171</v>
      </c>
      <c r="B396" s="2" t="s">
        <v>1172</v>
      </c>
      <c r="C396" s="2" t="s">
        <v>71</v>
      </c>
      <c r="D396" s="2" t="s">
        <v>72</v>
      </c>
      <c r="E396" s="5">
        <v>-27092</v>
      </c>
      <c r="F396" s="3" t="s">
        <v>324</v>
      </c>
      <c r="G396" s="3" t="s">
        <v>19</v>
      </c>
      <c r="H396" s="2" t="s">
        <v>20</v>
      </c>
      <c r="I396" s="2" t="s">
        <v>1177</v>
      </c>
      <c r="J396" s="3" t="str">
        <f>HYPERLINK("https://www.boe.es/gazeta/dias/1825/10/27/pdfs/GMD-1825-130.pdf#page=4","Abrir facsímil")</f>
        <v>Abrir facsímil</v>
      </c>
      <c r="K396" s="3" t="s">
        <v>22</v>
      </c>
    </row>
    <row r="397" spans="1:11" ht="42" customHeight="1">
      <c r="A397" s="2" t="s">
        <v>1178</v>
      </c>
      <c r="B397" s="2" t="s">
        <v>1179</v>
      </c>
      <c r="C397" s="2" t="s">
        <v>16</v>
      </c>
      <c r="D397" s="2" t="s">
        <v>17</v>
      </c>
      <c r="E397" s="5">
        <v>-27311</v>
      </c>
      <c r="F397" s="3" t="s">
        <v>47</v>
      </c>
      <c r="G397" s="3" t="s">
        <v>95</v>
      </c>
      <c r="H397" s="2" t="s">
        <v>20</v>
      </c>
      <c r="I397" s="2" t="s">
        <v>1180</v>
      </c>
      <c r="J397" s="3" t="str">
        <f>HYPERLINK("https://www.boe.es/gazeta/dias/1825/03/22/pdfs/GMD-1825-35.pdf#page=1","Abrir facsímil")</f>
        <v>Abrir facsímil</v>
      </c>
      <c r="K397" s="3" t="s">
        <v>22</v>
      </c>
    </row>
    <row r="398" spans="1:11" ht="42" customHeight="1">
      <c r="A398" s="2" t="s">
        <v>1181</v>
      </c>
      <c r="B398" s="2" t="s">
        <v>1182</v>
      </c>
      <c r="C398" s="2" t="s">
        <v>32</v>
      </c>
      <c r="D398" s="2" t="s">
        <v>33</v>
      </c>
      <c r="E398" s="5">
        <v>-27360</v>
      </c>
      <c r="F398" s="3" t="s">
        <v>468</v>
      </c>
      <c r="G398" s="3" t="s">
        <v>19</v>
      </c>
      <c r="H398" s="2" t="s">
        <v>20</v>
      </c>
      <c r="I398" s="2" t="s">
        <v>1183</v>
      </c>
      <c r="J398" s="3" t="str">
        <f>HYPERLINK("https://www.boe.es/gazeta/dias/1825/02/01/pdfs/GMD-1825-14.pdf#page=4","Abrir facsímil")</f>
        <v>Abrir facsímil</v>
      </c>
      <c r="K398" s="3" t="s">
        <v>22</v>
      </c>
    </row>
    <row r="399" spans="1:11" ht="42" customHeight="1">
      <c r="A399" s="2" t="s">
        <v>1184</v>
      </c>
      <c r="B399" s="2" t="s">
        <v>1185</v>
      </c>
      <c r="C399" s="2" t="s">
        <v>71</v>
      </c>
      <c r="D399" s="2" t="s">
        <v>72</v>
      </c>
      <c r="E399" s="5">
        <v>-27311</v>
      </c>
      <c r="F399" s="3" t="s">
        <v>47</v>
      </c>
      <c r="G399" s="3" t="s">
        <v>95</v>
      </c>
      <c r="H399" s="2" t="s">
        <v>20</v>
      </c>
      <c r="I399" s="2" t="s">
        <v>1186</v>
      </c>
      <c r="J399" s="3" t="str">
        <f>HYPERLINK("https://www.boe.es/gazeta/dias/1825/03/22/pdfs/GMD-1825-35.pdf#page=1","Abrir facsímil")</f>
        <v>Abrir facsímil</v>
      </c>
      <c r="K399" s="3" t="s">
        <v>22</v>
      </c>
    </row>
    <row r="400" spans="1:11" ht="42" customHeight="1">
      <c r="A400" s="2" t="s">
        <v>1187</v>
      </c>
      <c r="B400" s="2" t="s">
        <v>1187</v>
      </c>
      <c r="C400" s="2" t="s">
        <v>32</v>
      </c>
      <c r="D400" s="2" t="s">
        <v>33</v>
      </c>
      <c r="E400" s="5">
        <v>-27115</v>
      </c>
      <c r="F400" s="3" t="s">
        <v>1188</v>
      </c>
      <c r="G400" s="3" t="s">
        <v>39</v>
      </c>
      <c r="H400" s="2" t="s">
        <v>20</v>
      </c>
      <c r="I400" s="2" t="s">
        <v>1189</v>
      </c>
      <c r="J400" s="3" t="str">
        <f>HYPERLINK("https://www.boe.es/gazeta/dias/1825/10/04/pdfs/GMD-1825-120.pdf#page=3","Abrir facsímil")</f>
        <v>Abrir facsímil</v>
      </c>
      <c r="K400" s="3" t="s">
        <v>22</v>
      </c>
    </row>
    <row r="401" spans="1:11" ht="42" customHeight="1">
      <c r="A401" s="2" t="s">
        <v>1190</v>
      </c>
      <c r="B401" s="2" t="s">
        <v>1190</v>
      </c>
      <c r="C401" s="2" t="s">
        <v>16</v>
      </c>
      <c r="D401" s="2" t="s">
        <v>17</v>
      </c>
      <c r="E401" s="5">
        <v>-27272</v>
      </c>
      <c r="F401" s="3" t="s">
        <v>1191</v>
      </c>
      <c r="G401" s="3" t="s">
        <v>1192</v>
      </c>
      <c r="H401" s="2" t="s">
        <v>20</v>
      </c>
      <c r="I401" s="2" t="s">
        <v>1193</v>
      </c>
      <c r="J401" s="3" t="str">
        <f>HYPERLINK("https://www.boe.es/gazeta/dias/1825/04/30/pdfs/GMD-1825-52.pdf#page=4","Abrir facsímil")</f>
        <v>Abrir facsímil</v>
      </c>
      <c r="K401" s="3" t="s">
        <v>22</v>
      </c>
    </row>
    <row r="402" spans="1:11" ht="42" customHeight="1">
      <c r="A402" s="2" t="s">
        <v>1194</v>
      </c>
      <c r="B402" s="2" t="s">
        <v>1195</v>
      </c>
      <c r="C402" s="2" t="s">
        <v>25</v>
      </c>
      <c r="D402" s="2" t="s">
        <v>17</v>
      </c>
      <c r="E402" s="5">
        <v>-27379</v>
      </c>
      <c r="F402" s="3" t="s">
        <v>116</v>
      </c>
      <c r="G402" s="3" t="s">
        <v>39</v>
      </c>
      <c r="H402" s="2" t="s">
        <v>20</v>
      </c>
      <c r="I402" s="2" t="s">
        <v>1196</v>
      </c>
      <c r="J402" s="3" t="str">
        <f>HYPERLINK("https://www.boe.es/gazeta/dias/1825/01/13/pdfs/GMD-1825-6.pdf#page=3","Abrir facsímil")</f>
        <v>Abrir facsímil</v>
      </c>
      <c r="K402" s="3" t="s">
        <v>22</v>
      </c>
    </row>
    <row r="403" spans="1:11" ht="42" customHeight="1">
      <c r="A403" s="2" t="s">
        <v>1197</v>
      </c>
      <c r="B403" s="2" t="s">
        <v>1197</v>
      </c>
      <c r="C403" s="2" t="s">
        <v>16</v>
      </c>
      <c r="D403" s="2" t="s">
        <v>17</v>
      </c>
      <c r="E403" s="5">
        <v>-27234</v>
      </c>
      <c r="F403" s="3" t="s">
        <v>386</v>
      </c>
      <c r="G403" s="3" t="s">
        <v>19</v>
      </c>
      <c r="H403" s="2" t="s">
        <v>20</v>
      </c>
      <c r="I403" s="2" t="s">
        <v>1198</v>
      </c>
      <c r="J403" s="3" t="str">
        <f>HYPERLINK("https://www.boe.es/gazeta/dias/1825/06/07/pdfs/GMD-1825-68.pdf#page=4","Abrir facsímil")</f>
        <v>Abrir facsímil</v>
      </c>
      <c r="K403" s="3" t="s">
        <v>22</v>
      </c>
    </row>
    <row r="404" spans="1:11" ht="42" customHeight="1">
      <c r="A404" s="2" t="s">
        <v>1199</v>
      </c>
      <c r="B404" s="2" t="s">
        <v>1199</v>
      </c>
      <c r="C404" s="2" t="s">
        <v>32</v>
      </c>
      <c r="D404" s="2" t="s">
        <v>33</v>
      </c>
      <c r="E404" s="5">
        <v>-27234</v>
      </c>
      <c r="F404" s="3" t="s">
        <v>386</v>
      </c>
      <c r="G404" s="3" t="s">
        <v>64</v>
      </c>
      <c r="H404" s="2" t="s">
        <v>20</v>
      </c>
      <c r="I404" s="2" t="s">
        <v>1200</v>
      </c>
      <c r="J404" s="3" t="str">
        <f>HYPERLINK("https://www.boe.es/gazeta/dias/1825/06/07/pdfs/GMD-1825-68.pdf#page=2","Abrir facsímil")</f>
        <v>Abrir facsímil</v>
      </c>
      <c r="K404" s="3" t="s">
        <v>22</v>
      </c>
    </row>
    <row r="405" spans="1:11" ht="42" customHeight="1">
      <c r="A405" s="2" t="s">
        <v>1201</v>
      </c>
      <c r="B405" s="2" t="s">
        <v>1202</v>
      </c>
      <c r="C405" s="2" t="s">
        <v>25</v>
      </c>
      <c r="D405" s="2" t="s">
        <v>17</v>
      </c>
      <c r="E405" s="5">
        <v>-27178</v>
      </c>
      <c r="F405" s="3" t="s">
        <v>118</v>
      </c>
      <c r="G405" s="3" t="s">
        <v>119</v>
      </c>
      <c r="H405" s="2" t="s">
        <v>20</v>
      </c>
      <c r="I405" s="2" t="s">
        <v>1203</v>
      </c>
      <c r="J405" s="3" t="str">
        <f>HYPERLINK("https://www.boe.es/gazeta/dias/1825/08/02/pdfs/GMD-1825-92.pdf#page=4","Abrir facsímil")</f>
        <v>Abrir facsímil</v>
      </c>
      <c r="K405" s="3" t="s">
        <v>22</v>
      </c>
    </row>
    <row r="406" spans="1:11" ht="42" customHeight="1">
      <c r="A406" s="2" t="s">
        <v>1204</v>
      </c>
      <c r="B406" s="2" t="s">
        <v>1205</v>
      </c>
      <c r="C406" s="2" t="s">
        <v>25</v>
      </c>
      <c r="D406" s="2" t="s">
        <v>17</v>
      </c>
      <c r="E406" s="5">
        <v>-27232</v>
      </c>
      <c r="F406" s="3" t="s">
        <v>94</v>
      </c>
      <c r="G406" s="3" t="s">
        <v>19</v>
      </c>
      <c r="H406" s="2" t="s">
        <v>20</v>
      </c>
      <c r="I406" s="2" t="s">
        <v>1206</v>
      </c>
      <c r="J406" s="3" t="str">
        <f>HYPERLINK("https://www.boe.es/gazeta/dias/1825/06/09/pdfs/GMD-1825-69.pdf#page=4","Abrir facsímil")</f>
        <v>Abrir facsímil</v>
      </c>
      <c r="K406" s="3" t="s">
        <v>22</v>
      </c>
    </row>
    <row r="407" spans="1:11" ht="42" customHeight="1">
      <c r="A407" s="2" t="s">
        <v>1207</v>
      </c>
      <c r="B407" s="2" t="s">
        <v>1208</v>
      </c>
      <c r="C407" s="2" t="s">
        <v>16</v>
      </c>
      <c r="D407" s="2" t="s">
        <v>17</v>
      </c>
      <c r="E407" s="5">
        <v>-27139</v>
      </c>
      <c r="F407" s="3" t="s">
        <v>530</v>
      </c>
      <c r="G407" s="3" t="s">
        <v>39</v>
      </c>
      <c r="H407" s="2" t="s">
        <v>20</v>
      </c>
      <c r="I407" s="2" t="s">
        <v>1209</v>
      </c>
      <c r="J407" s="3" t="str">
        <f>HYPERLINK("https://www.boe.es/gazeta/dias/1825/09/10/pdfs/GMD-1825-110.pdf#page=3","Abrir facsímil")</f>
        <v>Abrir facsímil</v>
      </c>
      <c r="K407" s="3" t="s">
        <v>22</v>
      </c>
    </row>
    <row r="408" spans="1:11" ht="42" customHeight="1">
      <c r="A408" s="2" t="s">
        <v>1210</v>
      </c>
      <c r="B408" s="2" t="s">
        <v>1210</v>
      </c>
      <c r="C408" s="2" t="s">
        <v>32</v>
      </c>
      <c r="D408" s="2" t="s">
        <v>33</v>
      </c>
      <c r="E408" s="5">
        <v>-27153</v>
      </c>
      <c r="F408" s="3" t="s">
        <v>1007</v>
      </c>
      <c r="G408" s="3" t="s">
        <v>39</v>
      </c>
      <c r="H408" s="2" t="s">
        <v>20</v>
      </c>
      <c r="I408" s="2" t="s">
        <v>1211</v>
      </c>
      <c r="J408" s="3" t="str">
        <f>HYPERLINK("https://www.boe.es/gazeta/dias/1825/08/27/pdfs/GMD-1825-103.pdf#page=3","Abrir facsímil")</f>
        <v>Abrir facsímil</v>
      </c>
      <c r="K408" s="3" t="s">
        <v>22</v>
      </c>
    </row>
    <row r="409" spans="1:11" ht="42" customHeight="1">
      <c r="A409" s="2" t="s">
        <v>1212</v>
      </c>
      <c r="B409" s="2" t="s">
        <v>1213</v>
      </c>
      <c r="C409" s="2" t="s">
        <v>32</v>
      </c>
      <c r="D409" s="2" t="s">
        <v>33</v>
      </c>
      <c r="E409" s="5">
        <v>-27248</v>
      </c>
      <c r="F409" s="3" t="s">
        <v>1214</v>
      </c>
      <c r="G409" s="3" t="s">
        <v>95</v>
      </c>
      <c r="H409" s="2" t="s">
        <v>20</v>
      </c>
      <c r="I409" s="2" t="s">
        <v>1215</v>
      </c>
      <c r="J409" s="3" t="str">
        <f>HYPERLINK("https://www.boe.es/gazeta/dias/1825/05/24/pdfs/GMD-1825-62.pdf#page=1","Abrir facsímil")</f>
        <v>Abrir facsímil</v>
      </c>
      <c r="K409" s="3" t="s">
        <v>22</v>
      </c>
    </row>
    <row r="410" spans="1:11" ht="42" customHeight="1">
      <c r="A410" s="2" t="s">
        <v>1212</v>
      </c>
      <c r="B410" s="2" t="s">
        <v>1213</v>
      </c>
      <c r="C410" s="2" t="s">
        <v>71</v>
      </c>
      <c r="D410" s="2" t="s">
        <v>72</v>
      </c>
      <c r="E410" s="5">
        <v>-27157</v>
      </c>
      <c r="F410" s="3" t="s">
        <v>243</v>
      </c>
      <c r="G410" s="3" t="s">
        <v>95</v>
      </c>
      <c r="H410" s="2" t="s">
        <v>20</v>
      </c>
      <c r="I410" s="2" t="s">
        <v>1216</v>
      </c>
      <c r="J410" s="3" t="str">
        <f>HYPERLINK("https://www.boe.es/gazeta/dias/1825/08/23/pdfs/GMD-1825-101.pdf#page=1","Abrir facsímil")</f>
        <v>Abrir facsímil</v>
      </c>
      <c r="K410" s="3" t="s">
        <v>22</v>
      </c>
    </row>
    <row r="411" spans="1:11" ht="42" customHeight="1">
      <c r="A411" s="2" t="s">
        <v>1212</v>
      </c>
      <c r="B411" s="2" t="s">
        <v>1213</v>
      </c>
      <c r="C411" s="2" t="s">
        <v>16</v>
      </c>
      <c r="D411" s="2" t="s">
        <v>17</v>
      </c>
      <c r="E411" s="5">
        <v>-27155</v>
      </c>
      <c r="F411" s="3" t="s">
        <v>563</v>
      </c>
      <c r="G411" s="3" t="s">
        <v>39</v>
      </c>
      <c r="H411" s="2" t="s">
        <v>20</v>
      </c>
      <c r="I411" s="2" t="s">
        <v>1217</v>
      </c>
      <c r="J411" s="3" t="str">
        <f>HYPERLINK("https://www.boe.es/gazeta/dias/1825/08/25/pdfs/GMD-1825-102.pdf#page=3","Abrir facsímil")</f>
        <v>Abrir facsímil</v>
      </c>
      <c r="K411" s="3" t="s">
        <v>22</v>
      </c>
    </row>
    <row r="412" spans="1:11" ht="42" customHeight="1">
      <c r="A412" s="2" t="s">
        <v>1212</v>
      </c>
      <c r="B412" s="2" t="s">
        <v>1213</v>
      </c>
      <c r="C412" s="2" t="s">
        <v>16</v>
      </c>
      <c r="D412" s="2" t="s">
        <v>17</v>
      </c>
      <c r="E412" s="5">
        <v>-27141</v>
      </c>
      <c r="F412" s="3" t="s">
        <v>1218</v>
      </c>
      <c r="G412" s="3" t="s">
        <v>64</v>
      </c>
      <c r="H412" s="2" t="s">
        <v>20</v>
      </c>
      <c r="I412" s="2" t="s">
        <v>1219</v>
      </c>
      <c r="J412" s="3" t="str">
        <f>HYPERLINK("https://www.boe.es/gazeta/dias/1825/09/08/pdfs/GMD-1825-109.pdf#page=2","Abrir facsímil")</f>
        <v>Abrir facsímil</v>
      </c>
      <c r="K412" s="3" t="s">
        <v>22</v>
      </c>
    </row>
    <row r="413" spans="1:11" ht="42" customHeight="1">
      <c r="A413" s="2" t="s">
        <v>1220</v>
      </c>
      <c r="B413" s="2" t="s">
        <v>1221</v>
      </c>
      <c r="C413" s="2" t="s">
        <v>16</v>
      </c>
      <c r="D413" s="2" t="s">
        <v>17</v>
      </c>
      <c r="E413" s="5">
        <v>-27351</v>
      </c>
      <c r="F413" s="3" t="s">
        <v>132</v>
      </c>
      <c r="G413" s="3" t="s">
        <v>19</v>
      </c>
      <c r="H413" s="2" t="s">
        <v>20</v>
      </c>
      <c r="I413" s="2" t="s">
        <v>1222</v>
      </c>
      <c r="J413" s="3" t="str">
        <f>HYPERLINK("https://www.boe.es/gazeta/dias/1825/02/10/pdfs/GMD-1825-18.pdf#page=4","Abrir facsímil")</f>
        <v>Abrir facsímil</v>
      </c>
      <c r="K413" s="3" t="s">
        <v>22</v>
      </c>
    </row>
    <row r="414" spans="1:11" ht="42" customHeight="1">
      <c r="A414" s="2" t="s">
        <v>1223</v>
      </c>
      <c r="B414" s="2" t="s">
        <v>1224</v>
      </c>
      <c r="C414" s="2" t="s">
        <v>32</v>
      </c>
      <c r="D414" s="2" t="s">
        <v>33</v>
      </c>
      <c r="E414" s="5">
        <v>-27043</v>
      </c>
      <c r="F414" s="3" t="s">
        <v>1225</v>
      </c>
      <c r="G414" s="3" t="s">
        <v>19</v>
      </c>
      <c r="H414" s="2" t="s">
        <v>20</v>
      </c>
      <c r="I414" s="2" t="s">
        <v>1226</v>
      </c>
      <c r="J414" s="3" t="str">
        <f>HYPERLINK("https://www.boe.es/gazeta/dias/1825/12/15/pdfs/GMD-1825-151.pdf#page=4","Abrir facsímil")</f>
        <v>Abrir facsímil</v>
      </c>
      <c r="K414" s="3" t="s">
        <v>22</v>
      </c>
    </row>
    <row r="415" spans="1:11" ht="42" customHeight="1">
      <c r="A415" s="2" t="s">
        <v>1227</v>
      </c>
      <c r="B415" s="2" t="s">
        <v>1228</v>
      </c>
      <c r="C415" s="2" t="s">
        <v>238</v>
      </c>
      <c r="D415" s="2" t="s">
        <v>17</v>
      </c>
      <c r="E415" s="5">
        <v>-27330</v>
      </c>
      <c r="F415" s="3" t="s">
        <v>226</v>
      </c>
      <c r="G415" s="3" t="s">
        <v>19</v>
      </c>
      <c r="H415" s="2" t="s">
        <v>20</v>
      </c>
      <c r="I415" s="2" t="s">
        <v>1229</v>
      </c>
      <c r="J415" s="3" t="str">
        <f>HYPERLINK("https://www.boe.es/gazeta/dias/1825/03/03/pdfs/GMD-1825-27.pdf#page=4","Abrir facsímil")</f>
        <v>Abrir facsímil</v>
      </c>
      <c r="K415" s="3" t="s">
        <v>22</v>
      </c>
    </row>
    <row r="416" spans="1:11" ht="42" customHeight="1">
      <c r="A416" s="2" t="s">
        <v>1230</v>
      </c>
      <c r="B416" s="2" t="s">
        <v>1231</v>
      </c>
      <c r="C416" s="2" t="s">
        <v>25</v>
      </c>
      <c r="D416" s="2" t="s">
        <v>17</v>
      </c>
      <c r="E416" s="5">
        <v>-27281</v>
      </c>
      <c r="F416" s="3" t="s">
        <v>306</v>
      </c>
      <c r="G416" s="3" t="s">
        <v>19</v>
      </c>
      <c r="H416" s="2" t="s">
        <v>20</v>
      </c>
      <c r="I416" s="2" t="s">
        <v>1232</v>
      </c>
      <c r="J416" s="3" t="str">
        <f>HYPERLINK("https://www.boe.es/gazeta/dias/1825/04/21/pdfs/GMD-1825-48.pdf#page=4","Abrir facsímil")</f>
        <v>Abrir facsímil</v>
      </c>
      <c r="K416" s="3" t="s">
        <v>22</v>
      </c>
    </row>
    <row r="417" spans="1:11" ht="42" customHeight="1">
      <c r="A417" s="2" t="s">
        <v>1233</v>
      </c>
      <c r="B417" s="2" t="s">
        <v>1234</v>
      </c>
      <c r="C417" s="2" t="s">
        <v>71</v>
      </c>
      <c r="D417" s="2" t="s">
        <v>72</v>
      </c>
      <c r="E417" s="5">
        <v>-27281</v>
      </c>
      <c r="F417" s="3" t="s">
        <v>306</v>
      </c>
      <c r="G417" s="3" t="s">
        <v>19</v>
      </c>
      <c r="H417" s="2" t="s">
        <v>20</v>
      </c>
      <c r="I417" s="2" t="s">
        <v>1235</v>
      </c>
      <c r="J417" s="3" t="str">
        <f>HYPERLINK("https://www.boe.es/gazeta/dias/1825/04/21/pdfs/GMD-1825-48.pdf#page=4","Abrir facsímil")</f>
        <v>Abrir facsímil</v>
      </c>
      <c r="K417" s="3" t="s">
        <v>22</v>
      </c>
    </row>
    <row r="418" spans="1:11" ht="42" customHeight="1">
      <c r="A418" s="2" t="s">
        <v>1236</v>
      </c>
      <c r="B418" s="2" t="s">
        <v>1237</v>
      </c>
      <c r="C418" s="2" t="s">
        <v>32</v>
      </c>
      <c r="D418" s="2" t="s">
        <v>33</v>
      </c>
      <c r="E418" s="5">
        <v>-27321</v>
      </c>
      <c r="F418" s="3" t="s">
        <v>38</v>
      </c>
      <c r="G418" s="3" t="s">
        <v>95</v>
      </c>
      <c r="H418" s="2" t="s">
        <v>20</v>
      </c>
      <c r="I418" s="2" t="s">
        <v>1238</v>
      </c>
      <c r="J418" s="3" t="str">
        <f>HYPERLINK("https://www.boe.es/gazeta/dias/1825/03/12/pdfs/GMD-1825-31.pdf#page=1","Abrir facsímil")</f>
        <v>Abrir facsímil</v>
      </c>
      <c r="K418" s="3" t="s">
        <v>22</v>
      </c>
    </row>
    <row r="419" spans="1:11" ht="42" customHeight="1">
      <c r="A419" s="2" t="s">
        <v>1239</v>
      </c>
      <c r="B419" s="2" t="s">
        <v>1239</v>
      </c>
      <c r="C419" s="2" t="s">
        <v>32</v>
      </c>
      <c r="D419" s="2" t="s">
        <v>33</v>
      </c>
      <c r="E419" s="5">
        <v>-27174</v>
      </c>
      <c r="F419" s="3" t="s">
        <v>1240</v>
      </c>
      <c r="G419" s="3" t="s">
        <v>19</v>
      </c>
      <c r="H419" s="2" t="s">
        <v>20</v>
      </c>
      <c r="I419" s="2" t="s">
        <v>1241</v>
      </c>
      <c r="J419" s="3" t="str">
        <f>HYPERLINK("https://www.boe.es/gazeta/dias/1825/08/06/pdfs/GMD-1825-94.pdf#page=4","Abrir facsímil")</f>
        <v>Abrir facsímil</v>
      </c>
      <c r="K419" s="3" t="s">
        <v>22</v>
      </c>
    </row>
    <row r="420" spans="1:11" ht="42" customHeight="1">
      <c r="A420" s="2" t="s">
        <v>1242</v>
      </c>
      <c r="B420" s="2" t="s">
        <v>1243</v>
      </c>
      <c r="C420" s="2" t="s">
        <v>16</v>
      </c>
      <c r="D420" s="2" t="s">
        <v>17</v>
      </c>
      <c r="E420" s="5">
        <v>-27209</v>
      </c>
      <c r="F420" s="3" t="s">
        <v>482</v>
      </c>
      <c r="G420" s="3" t="s">
        <v>39</v>
      </c>
      <c r="H420" s="2" t="s">
        <v>20</v>
      </c>
      <c r="I420" s="2" t="s">
        <v>1244</v>
      </c>
      <c r="J420" s="3" t="str">
        <f>HYPERLINK("https://www.boe.es/gazeta/dias/1825/07/02/pdfs/GMD-1825-79.pdf#page=3","Abrir facsímil")</f>
        <v>Abrir facsímil</v>
      </c>
      <c r="K420" s="3" t="s">
        <v>22</v>
      </c>
    </row>
    <row r="421" spans="1:11" ht="42" customHeight="1">
      <c r="A421" s="2" t="s">
        <v>1245</v>
      </c>
      <c r="B421" s="2" t="s">
        <v>1245</v>
      </c>
      <c r="C421" s="2" t="s">
        <v>16</v>
      </c>
      <c r="D421" s="2" t="s">
        <v>17</v>
      </c>
      <c r="E421" s="5">
        <v>-27055</v>
      </c>
      <c r="F421" s="3" t="s">
        <v>1246</v>
      </c>
      <c r="G421" s="3" t="s">
        <v>64</v>
      </c>
      <c r="H421" s="2" t="s">
        <v>20</v>
      </c>
      <c r="I421" s="2" t="s">
        <v>1247</v>
      </c>
      <c r="J421" s="3" t="str">
        <f>HYPERLINK("https://www.boe.es/gazeta/dias/1825/12/03/pdfs/GMD-1825-146.pdf#page=2","Abrir facsímil")</f>
        <v>Abrir facsímil</v>
      </c>
      <c r="K421" s="3" t="s">
        <v>22</v>
      </c>
    </row>
    <row r="422" spans="1:11" ht="42" customHeight="1">
      <c r="A422" s="2" t="s">
        <v>1248</v>
      </c>
      <c r="B422" s="2" t="s">
        <v>1248</v>
      </c>
      <c r="C422" s="2" t="s">
        <v>16</v>
      </c>
      <c r="D422" s="2" t="s">
        <v>17</v>
      </c>
      <c r="E422" s="5">
        <v>-27283</v>
      </c>
      <c r="F422" s="3" t="s">
        <v>26</v>
      </c>
      <c r="G422" s="3" t="s">
        <v>39</v>
      </c>
      <c r="H422" s="2" t="s">
        <v>20</v>
      </c>
      <c r="I422" s="2" t="s">
        <v>1249</v>
      </c>
      <c r="J422" s="3" t="str">
        <f>HYPERLINK("https://www.boe.es/gazeta/dias/1825/04/19/pdfs/GMD-1825-47.pdf#page=3","Abrir facsímil")</f>
        <v>Abrir facsímil</v>
      </c>
      <c r="K422" s="3" t="s">
        <v>22</v>
      </c>
    </row>
    <row r="423" spans="1:11" ht="42" customHeight="1">
      <c r="A423" s="2" t="s">
        <v>1250</v>
      </c>
      <c r="B423" s="2" t="s">
        <v>1250</v>
      </c>
      <c r="C423" s="2" t="s">
        <v>16</v>
      </c>
      <c r="D423" s="2" t="s">
        <v>17</v>
      </c>
      <c r="E423" s="5">
        <v>-27155</v>
      </c>
      <c r="F423" s="3" t="s">
        <v>563</v>
      </c>
      <c r="G423" s="3" t="s">
        <v>39</v>
      </c>
      <c r="H423" s="2" t="s">
        <v>20</v>
      </c>
      <c r="I423" s="2" t="s">
        <v>1251</v>
      </c>
      <c r="J423" s="3" t="str">
        <f>HYPERLINK("https://www.boe.es/gazeta/dias/1825/08/25/pdfs/GMD-1825-102.pdf#page=3","Abrir facsímil")</f>
        <v>Abrir facsímil</v>
      </c>
      <c r="K423" s="3" t="s">
        <v>22</v>
      </c>
    </row>
    <row r="424" spans="1:11" ht="42" customHeight="1">
      <c r="A424" s="2" t="s">
        <v>1252</v>
      </c>
      <c r="B424" s="2" t="s">
        <v>1252</v>
      </c>
      <c r="C424" s="2" t="s">
        <v>123</v>
      </c>
      <c r="D424" s="2" t="s">
        <v>17</v>
      </c>
      <c r="E424" s="5">
        <v>-27325</v>
      </c>
      <c r="F424" s="3" t="s">
        <v>1253</v>
      </c>
      <c r="G424" s="3" t="s">
        <v>19</v>
      </c>
      <c r="H424" s="2" t="s">
        <v>20</v>
      </c>
      <c r="I424" s="2" t="s">
        <v>1254</v>
      </c>
      <c r="J424" s="3" t="str">
        <f>HYPERLINK("https://www.boe.es/gazeta/dias/1825/03/08/pdfs/GMD-1825-29.pdf#page=4","Abrir facsímil")</f>
        <v>Abrir facsímil</v>
      </c>
      <c r="K424" s="3" t="s">
        <v>22</v>
      </c>
    </row>
    <row r="425" spans="1:11" ht="42" customHeight="1">
      <c r="A425" s="2" t="s">
        <v>1252</v>
      </c>
      <c r="B425" s="2" t="s">
        <v>1252</v>
      </c>
      <c r="C425" s="2" t="s">
        <v>59</v>
      </c>
      <c r="D425" s="2" t="s">
        <v>17</v>
      </c>
      <c r="E425" s="5">
        <v>-27183</v>
      </c>
      <c r="F425" s="3" t="s">
        <v>981</v>
      </c>
      <c r="G425" s="3" t="s">
        <v>19</v>
      </c>
      <c r="H425" s="2" t="s">
        <v>20</v>
      </c>
      <c r="I425" s="2" t="s">
        <v>1255</v>
      </c>
      <c r="J425" s="3" t="str">
        <f>HYPERLINK("https://www.boe.es/gazeta/dias/1825/07/28/pdfs/GMD-1825-90.pdf#page=4","Abrir facsímil")</f>
        <v>Abrir facsímil</v>
      </c>
      <c r="K425" s="3" t="s">
        <v>22</v>
      </c>
    </row>
    <row r="426" spans="1:11" ht="42" customHeight="1">
      <c r="A426" s="2" t="s">
        <v>1256</v>
      </c>
      <c r="B426" s="2" t="s">
        <v>1257</v>
      </c>
      <c r="C426" s="2" t="s">
        <v>25</v>
      </c>
      <c r="D426" s="2" t="s">
        <v>17</v>
      </c>
      <c r="E426" s="5">
        <v>-27379</v>
      </c>
      <c r="F426" s="3" t="s">
        <v>116</v>
      </c>
      <c r="G426" s="3" t="s">
        <v>39</v>
      </c>
      <c r="H426" s="2" t="s">
        <v>20</v>
      </c>
      <c r="I426" s="2" t="s">
        <v>1258</v>
      </c>
      <c r="J426" s="3" t="str">
        <f>HYPERLINK("https://www.boe.es/gazeta/dias/1825/01/13/pdfs/GMD-1825-6.pdf#page=3","Abrir facsímil")</f>
        <v>Abrir facsímil</v>
      </c>
      <c r="K426" s="3" t="s">
        <v>22</v>
      </c>
    </row>
    <row r="427" spans="1:11" ht="42" customHeight="1">
      <c r="A427" s="2" t="s">
        <v>1259</v>
      </c>
      <c r="B427" s="2" t="s">
        <v>1260</v>
      </c>
      <c r="C427" s="2" t="s">
        <v>32</v>
      </c>
      <c r="D427" s="2" t="s">
        <v>33</v>
      </c>
      <c r="E427" s="5">
        <v>-27386</v>
      </c>
      <c r="F427" s="3" t="s">
        <v>99</v>
      </c>
      <c r="G427" s="3" t="s">
        <v>39</v>
      </c>
      <c r="H427" s="2" t="s">
        <v>20</v>
      </c>
      <c r="I427" s="2" t="s">
        <v>1261</v>
      </c>
      <c r="J427" s="3" t="str">
        <f>HYPERLINK("https://www.boe.es/gazeta/dias/1825/01/06/pdfs/GMD-1825-3.pdf#page=3","Abrir facsímil")</f>
        <v>Abrir facsímil</v>
      </c>
      <c r="K427" s="3" t="s">
        <v>22</v>
      </c>
    </row>
    <row r="428" spans="1:11" ht="42" customHeight="1">
      <c r="A428" s="2" t="s">
        <v>1262</v>
      </c>
      <c r="B428" s="2" t="s">
        <v>1262</v>
      </c>
      <c r="C428" s="2" t="s">
        <v>32</v>
      </c>
      <c r="D428" s="2" t="s">
        <v>33</v>
      </c>
      <c r="E428" s="5">
        <v>-27225</v>
      </c>
      <c r="F428" s="3" t="s">
        <v>540</v>
      </c>
      <c r="G428" s="3" t="s">
        <v>95</v>
      </c>
      <c r="H428" s="2" t="s">
        <v>20</v>
      </c>
      <c r="I428" s="2" t="s">
        <v>1263</v>
      </c>
      <c r="J428" s="3" t="str">
        <f>HYPERLINK("https://www.boe.es/gazeta/dias/1825/06/16/pdfs/GMD-1825-72.pdf#page=1","Abrir facsímil")</f>
        <v>Abrir facsímil</v>
      </c>
      <c r="K428" s="3" t="s">
        <v>22</v>
      </c>
    </row>
    <row r="429" spans="1:11" ht="42" customHeight="1">
      <c r="A429" s="2" t="s">
        <v>1264</v>
      </c>
      <c r="B429" s="2" t="s">
        <v>1265</v>
      </c>
      <c r="C429" s="2" t="s">
        <v>71</v>
      </c>
      <c r="D429" s="2" t="s">
        <v>72</v>
      </c>
      <c r="E429" s="5">
        <v>-27279</v>
      </c>
      <c r="F429" s="3" t="s">
        <v>249</v>
      </c>
      <c r="G429" s="3" t="s">
        <v>19</v>
      </c>
      <c r="H429" s="2" t="s">
        <v>20</v>
      </c>
      <c r="I429" s="2" t="s">
        <v>1266</v>
      </c>
      <c r="J429" s="3" t="str">
        <f>HYPERLINK("https://www.boe.es/gazeta/dias/1825/04/23/pdfs/GMD-1825-49.pdf#page=4","Abrir facsímil")</f>
        <v>Abrir facsímil</v>
      </c>
      <c r="K429" s="3" t="s">
        <v>22</v>
      </c>
    </row>
    <row r="430" spans="1:11" ht="42" customHeight="1">
      <c r="A430" s="2" t="s">
        <v>1267</v>
      </c>
      <c r="B430" s="2" t="s">
        <v>1268</v>
      </c>
      <c r="C430" s="2" t="s">
        <v>32</v>
      </c>
      <c r="D430" s="2" t="s">
        <v>33</v>
      </c>
      <c r="E430" s="5">
        <v>-27374</v>
      </c>
      <c r="F430" s="3" t="s">
        <v>87</v>
      </c>
      <c r="G430" s="3" t="s">
        <v>39</v>
      </c>
      <c r="H430" s="2" t="s">
        <v>20</v>
      </c>
      <c r="I430" s="2" t="s">
        <v>1269</v>
      </c>
      <c r="J430" s="3" t="str">
        <f>HYPERLINK("https://www.boe.es/gazeta/dias/1825/01/18/pdfs/GMD-1825-8.pdf#page=3","Abrir facsímil")</f>
        <v>Abrir facsímil</v>
      </c>
      <c r="K430" s="3" t="s">
        <v>22</v>
      </c>
    </row>
    <row r="431" spans="1:11" ht="42" customHeight="1">
      <c r="A431" s="2" t="s">
        <v>1270</v>
      </c>
      <c r="B431" s="2" t="s">
        <v>1271</v>
      </c>
      <c r="C431" s="2" t="s">
        <v>32</v>
      </c>
      <c r="D431" s="2" t="s">
        <v>33</v>
      </c>
      <c r="E431" s="5">
        <v>-27344</v>
      </c>
      <c r="F431" s="3" t="s">
        <v>146</v>
      </c>
      <c r="G431" s="3" t="s">
        <v>39</v>
      </c>
      <c r="H431" s="2" t="s">
        <v>20</v>
      </c>
      <c r="I431" s="2" t="s">
        <v>1272</v>
      </c>
      <c r="J431" s="3" t="str">
        <f>HYPERLINK("https://www.boe.es/gazeta/dias/1825/02/17/pdfs/GMD-1825-21.pdf#page=3","Abrir facsímil")</f>
        <v>Abrir facsímil</v>
      </c>
      <c r="K431" s="3" t="s">
        <v>22</v>
      </c>
    </row>
    <row r="432" spans="1:11" ht="42" customHeight="1">
      <c r="A432" s="2" t="s">
        <v>1273</v>
      </c>
      <c r="B432" s="2" t="s">
        <v>1274</v>
      </c>
      <c r="C432" s="2" t="s">
        <v>32</v>
      </c>
      <c r="D432" s="2" t="s">
        <v>33</v>
      </c>
      <c r="E432" s="5">
        <v>-27384</v>
      </c>
      <c r="F432" s="3" t="s">
        <v>143</v>
      </c>
      <c r="G432" s="3" t="s">
        <v>64</v>
      </c>
      <c r="H432" s="2" t="s">
        <v>20</v>
      </c>
      <c r="I432" s="2" t="s">
        <v>1275</v>
      </c>
      <c r="J432" s="3" t="str">
        <f>HYPERLINK("https://www.boe.es/gazeta/dias/1825/01/08/pdfs/GMD-1825-4.pdf#page=2","Abrir facsímil")</f>
        <v>Abrir facsímil</v>
      </c>
      <c r="K432" s="3" t="s">
        <v>22</v>
      </c>
    </row>
    <row r="433" spans="1:11" ht="42" customHeight="1">
      <c r="A433" s="2" t="s">
        <v>1276</v>
      </c>
      <c r="B433" s="2" t="s">
        <v>1277</v>
      </c>
      <c r="C433" s="2" t="s">
        <v>32</v>
      </c>
      <c r="D433" s="2" t="s">
        <v>33</v>
      </c>
      <c r="E433" s="5">
        <v>-27379</v>
      </c>
      <c r="F433" s="3" t="s">
        <v>116</v>
      </c>
      <c r="G433" s="3" t="s">
        <v>39</v>
      </c>
      <c r="H433" s="2" t="s">
        <v>20</v>
      </c>
      <c r="I433" s="2" t="s">
        <v>1278</v>
      </c>
      <c r="J433" s="3" t="str">
        <f>HYPERLINK("https://www.boe.es/gazeta/dias/1825/01/13/pdfs/GMD-1825-6.pdf#page=3","Abrir facsímil")</f>
        <v>Abrir facsímil</v>
      </c>
      <c r="K433" s="3" t="s">
        <v>22</v>
      </c>
    </row>
    <row r="434" spans="1:11" ht="42" customHeight="1">
      <c r="A434" s="2" t="s">
        <v>1279</v>
      </c>
      <c r="B434" s="2" t="s">
        <v>1280</v>
      </c>
      <c r="C434" s="2" t="s">
        <v>16</v>
      </c>
      <c r="D434" s="2" t="s">
        <v>17</v>
      </c>
      <c r="E434" s="5">
        <v>-27304</v>
      </c>
      <c r="F434" s="3" t="s">
        <v>128</v>
      </c>
      <c r="G434" s="3" t="s">
        <v>19</v>
      </c>
      <c r="H434" s="2" t="s">
        <v>20</v>
      </c>
      <c r="I434" s="2" t="s">
        <v>1281</v>
      </c>
      <c r="J434" s="3" t="str">
        <f>HYPERLINK("https://www.boe.es/gazeta/dias/1825/03/29/pdfs/GMD-1825-38.pdf#page=4","Abrir facsímil")</f>
        <v>Abrir facsímil</v>
      </c>
      <c r="K434" s="3" t="s">
        <v>22</v>
      </c>
    </row>
    <row r="435" spans="1:11" ht="42" customHeight="1">
      <c r="A435" s="2" t="s">
        <v>1282</v>
      </c>
      <c r="B435" s="2" t="s">
        <v>1282</v>
      </c>
      <c r="C435" s="2" t="s">
        <v>16</v>
      </c>
      <c r="D435" s="2" t="s">
        <v>17</v>
      </c>
      <c r="E435" s="5">
        <v>-27092</v>
      </c>
      <c r="F435" s="3" t="s">
        <v>324</v>
      </c>
      <c r="G435" s="3" t="s">
        <v>95</v>
      </c>
      <c r="H435" s="2" t="s">
        <v>20</v>
      </c>
      <c r="I435" s="2" t="s">
        <v>1283</v>
      </c>
      <c r="J435" s="3" t="str">
        <f>HYPERLINK("https://www.boe.es/gazeta/dias/1825/10/27/pdfs/GMD-1825-130.pdf#page=1","Abrir facsímil")</f>
        <v>Abrir facsímil</v>
      </c>
      <c r="K435" s="3" t="s">
        <v>22</v>
      </c>
    </row>
    <row r="436" spans="1:11" ht="42" customHeight="1">
      <c r="A436" s="2" t="s">
        <v>1284</v>
      </c>
      <c r="B436" s="2" t="s">
        <v>1284</v>
      </c>
      <c r="C436" s="2" t="s">
        <v>32</v>
      </c>
      <c r="D436" s="2" t="s">
        <v>33</v>
      </c>
      <c r="E436" s="5">
        <v>-27386</v>
      </c>
      <c r="F436" s="3" t="s">
        <v>99</v>
      </c>
      <c r="G436" s="3" t="s">
        <v>39</v>
      </c>
      <c r="H436" s="2" t="s">
        <v>20</v>
      </c>
      <c r="I436" s="2" t="s">
        <v>1285</v>
      </c>
      <c r="J436" s="3" t="str">
        <f>HYPERLINK("https://www.boe.es/gazeta/dias/1825/01/06/pdfs/GMD-1825-3.pdf#page=3","Abrir facsímil")</f>
        <v>Abrir facsímil</v>
      </c>
      <c r="K436" s="3" t="s">
        <v>22</v>
      </c>
    </row>
    <row r="437" spans="1:11" ht="42" customHeight="1">
      <c r="A437" s="2" t="s">
        <v>1284</v>
      </c>
      <c r="B437" s="2" t="s">
        <v>1284</v>
      </c>
      <c r="C437" s="2" t="s">
        <v>46</v>
      </c>
      <c r="D437" s="2" t="s">
        <v>17</v>
      </c>
      <c r="E437" s="5">
        <v>-27211</v>
      </c>
      <c r="F437" s="3" t="s">
        <v>1286</v>
      </c>
      <c r="G437" s="3" t="s">
        <v>19</v>
      </c>
      <c r="H437" s="2" t="s">
        <v>20</v>
      </c>
      <c r="I437" s="2" t="s">
        <v>1287</v>
      </c>
      <c r="J437" s="3" t="str">
        <f>HYPERLINK("https://www.boe.es/gazeta/dias/1825/06/30/pdfs/GMD-1825-78.pdf#page=4","Abrir facsímil")</f>
        <v>Abrir facsímil</v>
      </c>
      <c r="K437" s="3" t="s">
        <v>22</v>
      </c>
    </row>
    <row r="438" spans="1:11" ht="42" customHeight="1">
      <c r="A438" s="2" t="s">
        <v>1288</v>
      </c>
      <c r="B438" s="2" t="s">
        <v>1289</v>
      </c>
      <c r="C438" s="2" t="s">
        <v>71</v>
      </c>
      <c r="D438" s="2" t="s">
        <v>72</v>
      </c>
      <c r="E438" s="5">
        <v>-27281</v>
      </c>
      <c r="F438" s="3" t="s">
        <v>306</v>
      </c>
      <c r="G438" s="3" t="s">
        <v>19</v>
      </c>
      <c r="H438" s="2" t="s">
        <v>20</v>
      </c>
      <c r="I438" s="2" t="s">
        <v>1290</v>
      </c>
      <c r="J438" s="3" t="str">
        <f>HYPERLINK("https://www.boe.es/gazeta/dias/1825/04/21/pdfs/GMD-1825-48.pdf#page=4","Abrir facsímil")</f>
        <v>Abrir facsímil</v>
      </c>
      <c r="K438" s="3" t="s">
        <v>22</v>
      </c>
    </row>
    <row r="439" spans="1:11" ht="42" customHeight="1">
      <c r="A439" s="2" t="s">
        <v>1291</v>
      </c>
      <c r="B439" s="2" t="s">
        <v>1292</v>
      </c>
      <c r="C439" s="2" t="s">
        <v>25</v>
      </c>
      <c r="D439" s="2" t="s">
        <v>17</v>
      </c>
      <c r="E439" s="5">
        <v>-27122</v>
      </c>
      <c r="F439" s="3" t="s">
        <v>55</v>
      </c>
      <c r="G439" s="3" t="s">
        <v>19</v>
      </c>
      <c r="H439" s="2" t="s">
        <v>20</v>
      </c>
      <c r="I439" s="2" t="s">
        <v>1293</v>
      </c>
      <c r="J439" s="3" t="str">
        <f>HYPERLINK("https://www.boe.es/gazeta/dias/1825/09/27/pdfs/GMD-1825-117.pdf#page=4","Abrir facsímil")</f>
        <v>Abrir facsímil</v>
      </c>
      <c r="K439" s="3" t="s">
        <v>22</v>
      </c>
    </row>
    <row r="440" spans="1:11" ht="42" customHeight="1">
      <c r="A440" s="2" t="s">
        <v>1294</v>
      </c>
      <c r="B440" s="2" t="s">
        <v>1294</v>
      </c>
      <c r="C440" s="2" t="s">
        <v>71</v>
      </c>
      <c r="D440" s="2" t="s">
        <v>72</v>
      </c>
      <c r="E440" s="5">
        <v>-27136</v>
      </c>
      <c r="F440" s="3" t="s">
        <v>523</v>
      </c>
      <c r="G440" s="3" t="s">
        <v>95</v>
      </c>
      <c r="H440" s="2" t="s">
        <v>20</v>
      </c>
      <c r="I440" s="2" t="s">
        <v>1295</v>
      </c>
      <c r="J440" s="3" t="str">
        <f>HYPERLINK("https://www.boe.es/gazeta/dias/1825/09/13/pdfs/GMD-1825-111.pdf#page=1","Abrir facsímil")</f>
        <v>Abrir facsímil</v>
      </c>
      <c r="K440" s="3" t="s">
        <v>22</v>
      </c>
    </row>
    <row r="441" spans="1:11" ht="42" customHeight="1">
      <c r="A441" s="2" t="s">
        <v>1296</v>
      </c>
      <c r="B441" s="2" t="s">
        <v>1297</v>
      </c>
      <c r="C441" s="2" t="s">
        <v>32</v>
      </c>
      <c r="D441" s="2" t="s">
        <v>33</v>
      </c>
      <c r="E441" s="5">
        <v>-27267</v>
      </c>
      <c r="F441" s="3" t="s">
        <v>160</v>
      </c>
      <c r="G441" s="3" t="s">
        <v>39</v>
      </c>
      <c r="H441" s="2" t="s">
        <v>20</v>
      </c>
      <c r="I441" s="2" t="s">
        <v>1298</v>
      </c>
      <c r="J441" s="3" t="str">
        <f>HYPERLINK("https://www.boe.es/gazeta/dias/1825/05/05/pdfs/GMD-1825-54.pdf#page=3","Abrir facsímil")</f>
        <v>Abrir facsímil</v>
      </c>
      <c r="K441" s="3" t="s">
        <v>22</v>
      </c>
    </row>
    <row r="442" spans="1:11" ht="42" customHeight="1">
      <c r="A442" s="2" t="s">
        <v>1299</v>
      </c>
      <c r="B442" s="2" t="s">
        <v>1300</v>
      </c>
      <c r="C442" s="2" t="s">
        <v>32</v>
      </c>
      <c r="D442" s="2" t="s">
        <v>33</v>
      </c>
      <c r="E442" s="5">
        <v>-27377</v>
      </c>
      <c r="F442" s="3" t="s">
        <v>652</v>
      </c>
      <c r="G442" s="3" t="s">
        <v>39</v>
      </c>
      <c r="H442" s="2" t="s">
        <v>20</v>
      </c>
      <c r="I442" s="2" t="s">
        <v>1301</v>
      </c>
      <c r="J442" s="3" t="str">
        <f>HYPERLINK("https://www.boe.es/gazeta/dias/1825/01/15/pdfs/GMD-1825-7.pdf#page=3","Abrir facsímil")</f>
        <v>Abrir facsímil</v>
      </c>
      <c r="K442" s="3" t="s">
        <v>22</v>
      </c>
    </row>
    <row r="443" spans="1:11" ht="42" customHeight="1">
      <c r="A443" s="2" t="s">
        <v>1302</v>
      </c>
      <c r="B443" s="2" t="s">
        <v>1302</v>
      </c>
      <c r="C443" s="2" t="s">
        <v>32</v>
      </c>
      <c r="D443" s="2" t="s">
        <v>33</v>
      </c>
      <c r="E443" s="5">
        <v>-27314</v>
      </c>
      <c r="F443" s="3" t="s">
        <v>60</v>
      </c>
      <c r="G443" s="3" t="s">
        <v>95</v>
      </c>
      <c r="H443" s="2" t="s">
        <v>20</v>
      </c>
      <c r="I443" s="2" t="s">
        <v>1303</v>
      </c>
      <c r="J443" s="3" t="str">
        <f>HYPERLINK("https://www.boe.es/gazeta/dias/1825/03/19/pdfs/GMD-1825-34.pdf#page=1","Abrir facsímil")</f>
        <v>Abrir facsímil</v>
      </c>
      <c r="K443" s="3" t="s">
        <v>22</v>
      </c>
    </row>
    <row r="444" spans="1:11" ht="42" customHeight="1">
      <c r="A444" s="2" t="s">
        <v>1304</v>
      </c>
      <c r="B444" s="2" t="s">
        <v>1304</v>
      </c>
      <c r="C444" s="2" t="s">
        <v>16</v>
      </c>
      <c r="D444" s="2" t="s">
        <v>17</v>
      </c>
      <c r="E444" s="5">
        <v>-27160</v>
      </c>
      <c r="F444" s="3" t="s">
        <v>388</v>
      </c>
      <c r="G444" s="3" t="s">
        <v>1305</v>
      </c>
      <c r="H444" s="2" t="s">
        <v>20</v>
      </c>
      <c r="I444" s="2" t="s">
        <v>1306</v>
      </c>
      <c r="J444" s="3" t="str">
        <f>HYPERLINK("https://www.boe.es/gazeta/dias/1825/08/20/pdfs/GMD-1825-100.pdf#page=3","Abrir facsímil")</f>
        <v>Abrir facsímil</v>
      </c>
      <c r="K444" s="3" t="s">
        <v>22</v>
      </c>
    </row>
    <row r="445" spans="1:11" ht="42" customHeight="1">
      <c r="A445" s="2" t="s">
        <v>1307</v>
      </c>
      <c r="B445" s="2" t="s">
        <v>1308</v>
      </c>
      <c r="C445" s="2" t="s">
        <v>71</v>
      </c>
      <c r="D445" s="2" t="s">
        <v>72</v>
      </c>
      <c r="E445" s="5">
        <v>-27129</v>
      </c>
      <c r="F445" s="3" t="s">
        <v>173</v>
      </c>
      <c r="G445" s="3" t="s">
        <v>39</v>
      </c>
      <c r="H445" s="2" t="s">
        <v>20</v>
      </c>
      <c r="I445" s="2" t="s">
        <v>1309</v>
      </c>
      <c r="J445" s="3" t="str">
        <f>HYPERLINK("https://www.boe.es/gazeta/dias/1825/09/20/pdfs/GMD-1825-114.pdf#page=3","Abrir facsímil")</f>
        <v>Abrir facsímil</v>
      </c>
      <c r="K445" s="3" t="s">
        <v>22</v>
      </c>
    </row>
    <row r="446" spans="1:11" ht="42" customHeight="1">
      <c r="A446" s="2" t="s">
        <v>1310</v>
      </c>
      <c r="B446" s="2" t="s">
        <v>1310</v>
      </c>
      <c r="C446" s="2" t="s">
        <v>32</v>
      </c>
      <c r="D446" s="2" t="s">
        <v>33</v>
      </c>
      <c r="E446" s="5">
        <v>-27234</v>
      </c>
      <c r="F446" s="3" t="s">
        <v>386</v>
      </c>
      <c r="G446" s="3" t="s">
        <v>64</v>
      </c>
      <c r="H446" s="2" t="s">
        <v>20</v>
      </c>
      <c r="I446" s="2" t="s">
        <v>1311</v>
      </c>
      <c r="J446" s="3" t="str">
        <f>HYPERLINK("https://www.boe.es/gazeta/dias/1825/06/07/pdfs/GMD-1825-68.pdf#page=2","Abrir facsímil")</f>
        <v>Abrir facsímil</v>
      </c>
      <c r="K446" s="3" t="s">
        <v>22</v>
      </c>
    </row>
    <row r="447" spans="1:11" ht="42" customHeight="1">
      <c r="A447" s="2" t="s">
        <v>1310</v>
      </c>
      <c r="B447" s="2" t="s">
        <v>1310</v>
      </c>
      <c r="C447" s="2" t="s">
        <v>32</v>
      </c>
      <c r="D447" s="2" t="s">
        <v>33</v>
      </c>
      <c r="E447" s="5">
        <v>-27209</v>
      </c>
      <c r="F447" s="3" t="s">
        <v>482</v>
      </c>
      <c r="G447" s="3" t="s">
        <v>39</v>
      </c>
      <c r="H447" s="2" t="s">
        <v>20</v>
      </c>
      <c r="I447" s="2" t="s">
        <v>1312</v>
      </c>
      <c r="J447" s="3" t="str">
        <f>HYPERLINK("https://www.boe.es/gazeta/dias/1825/07/02/pdfs/GMD-1825-79.pdf#page=3","Abrir facsímil")</f>
        <v>Abrir facsímil</v>
      </c>
      <c r="K447" s="3" t="s">
        <v>22</v>
      </c>
    </row>
    <row r="448" spans="1:11" ht="42" customHeight="1">
      <c r="A448" s="2" t="s">
        <v>1313</v>
      </c>
      <c r="B448" s="2" t="s">
        <v>1314</v>
      </c>
      <c r="C448" s="2" t="s">
        <v>16</v>
      </c>
      <c r="D448" s="2" t="s">
        <v>17</v>
      </c>
      <c r="E448" s="5">
        <v>-27090</v>
      </c>
      <c r="F448" s="3" t="s">
        <v>189</v>
      </c>
      <c r="G448" s="3" t="s">
        <v>39</v>
      </c>
      <c r="H448" s="2" t="s">
        <v>20</v>
      </c>
      <c r="I448" s="2" t="s">
        <v>1315</v>
      </c>
      <c r="J448" s="3" t="str">
        <f>HYPERLINK("https://www.boe.es/gazeta/dias/1825/10/29/pdfs/GMD-1825-131.pdf#page=3","Abrir facsímil")</f>
        <v>Abrir facsímil</v>
      </c>
      <c r="K448" s="3" t="s">
        <v>22</v>
      </c>
    </row>
    <row r="449" spans="1:11" ht="42" customHeight="1">
      <c r="A449" s="2" t="s">
        <v>1316</v>
      </c>
      <c r="B449" s="2" t="s">
        <v>1317</v>
      </c>
      <c r="C449" s="2" t="s">
        <v>32</v>
      </c>
      <c r="D449" s="2" t="s">
        <v>33</v>
      </c>
      <c r="E449" s="5">
        <v>-27342</v>
      </c>
      <c r="F449" s="3" t="s">
        <v>112</v>
      </c>
      <c r="G449" s="3" t="s">
        <v>19</v>
      </c>
      <c r="H449" s="2" t="s">
        <v>20</v>
      </c>
      <c r="I449" s="2" t="s">
        <v>1318</v>
      </c>
      <c r="J449" s="3" t="str">
        <f>HYPERLINK("https://www.boe.es/gazeta/dias/1825/02/19/pdfs/GMD-1825-22.pdf#page=4","Abrir facsímil")</f>
        <v>Abrir facsímil</v>
      </c>
      <c r="K449" s="3" t="s">
        <v>22</v>
      </c>
    </row>
    <row r="450" spans="1:11" ht="42" customHeight="1">
      <c r="A450" s="2" t="s">
        <v>1319</v>
      </c>
      <c r="B450" s="2" t="s">
        <v>1320</v>
      </c>
      <c r="C450" s="2" t="s">
        <v>71</v>
      </c>
      <c r="D450" s="2" t="s">
        <v>72</v>
      </c>
      <c r="E450" s="5">
        <v>-27288</v>
      </c>
      <c r="F450" s="3" t="s">
        <v>1321</v>
      </c>
      <c r="G450" s="3" t="s">
        <v>64</v>
      </c>
      <c r="H450" s="2" t="s">
        <v>20</v>
      </c>
      <c r="I450" s="2" t="s">
        <v>1322</v>
      </c>
      <c r="J450" s="3" t="str">
        <f>HYPERLINK("https://www.boe.es/gazeta/dias/1825/04/14/pdfs/GMD-1825-45.pdf#page=2","Abrir facsímil")</f>
        <v>Abrir facsímil</v>
      </c>
      <c r="K450" s="3" t="s">
        <v>22</v>
      </c>
    </row>
    <row r="451" spans="1:11" ht="42" customHeight="1">
      <c r="A451" s="2" t="s">
        <v>1323</v>
      </c>
      <c r="B451" s="2" t="s">
        <v>1324</v>
      </c>
      <c r="C451" s="2" t="s">
        <v>16</v>
      </c>
      <c r="D451" s="2" t="s">
        <v>17</v>
      </c>
      <c r="E451" s="5">
        <v>-27286</v>
      </c>
      <c r="F451" s="3" t="s">
        <v>257</v>
      </c>
      <c r="G451" s="3" t="s">
        <v>19</v>
      </c>
      <c r="H451" s="2" t="s">
        <v>27</v>
      </c>
      <c r="I451" s="2" t="s">
        <v>1325</v>
      </c>
      <c r="J451" s="3" t="str">
        <f>HYPERLINK("https://www.boe.es/gazeta/dias/1825/04/16/pdfs/GMD-1825-46.pdf#page=4","Abrir facsímil")</f>
        <v>Abrir facsímil</v>
      </c>
      <c r="K451" s="3" t="s">
        <v>29</v>
      </c>
    </row>
    <row r="452" spans="1:11" ht="42" customHeight="1">
      <c r="A452" s="2" t="s">
        <v>1326</v>
      </c>
      <c r="B452" s="2" t="s">
        <v>1327</v>
      </c>
      <c r="C452" s="2" t="s">
        <v>32</v>
      </c>
      <c r="D452" s="2" t="s">
        <v>33</v>
      </c>
      <c r="E452" s="5">
        <v>-27386</v>
      </c>
      <c r="F452" s="3" t="s">
        <v>99</v>
      </c>
      <c r="G452" s="3" t="s">
        <v>39</v>
      </c>
      <c r="H452" s="2" t="s">
        <v>20</v>
      </c>
      <c r="I452" s="2" t="s">
        <v>1328</v>
      </c>
      <c r="J452" s="3" t="str">
        <f>HYPERLINK("https://www.boe.es/gazeta/dias/1825/01/06/pdfs/GMD-1825-3.pdf#page=3","Abrir facsímil")</f>
        <v>Abrir facsímil</v>
      </c>
      <c r="K452" s="3" t="s">
        <v>22</v>
      </c>
    </row>
    <row r="453" spans="1:11" ht="42" customHeight="1">
      <c r="A453" s="2" t="s">
        <v>1329</v>
      </c>
      <c r="B453" s="2" t="s">
        <v>1330</v>
      </c>
      <c r="C453" s="2" t="s">
        <v>16</v>
      </c>
      <c r="D453" s="2" t="s">
        <v>17</v>
      </c>
      <c r="E453" s="5">
        <v>-27045</v>
      </c>
      <c r="F453" s="3" t="s">
        <v>34</v>
      </c>
      <c r="G453" s="3" t="s">
        <v>64</v>
      </c>
      <c r="H453" s="2" t="s">
        <v>20</v>
      </c>
      <c r="I453" s="2" t="s">
        <v>1331</v>
      </c>
      <c r="J453" s="3" t="str">
        <f>HYPERLINK("https://www.boe.es/gazeta/dias/1825/12/13/pdfs/GMD-1825-150.pdf#page=2","Abrir facsímil")</f>
        <v>Abrir facsímil</v>
      </c>
      <c r="K453" s="3" t="s">
        <v>22</v>
      </c>
    </row>
    <row r="454" spans="1:11" ht="42" customHeight="1">
      <c r="A454" s="2" t="s">
        <v>1332</v>
      </c>
      <c r="B454" s="2" t="s">
        <v>1333</v>
      </c>
      <c r="C454" s="2" t="s">
        <v>25</v>
      </c>
      <c r="D454" s="2" t="s">
        <v>17</v>
      </c>
      <c r="E454" s="5">
        <v>-27374</v>
      </c>
      <c r="F454" s="3" t="s">
        <v>87</v>
      </c>
      <c r="G454" s="3" t="s">
        <v>64</v>
      </c>
      <c r="H454" s="2" t="s">
        <v>20</v>
      </c>
      <c r="I454" s="2" t="s">
        <v>1334</v>
      </c>
      <c r="J454" s="3" t="str">
        <f>HYPERLINK("https://www.boe.es/gazeta/dias/1825/01/18/pdfs/GMD-1825-8.pdf#page=2","Abrir facsímil")</f>
        <v>Abrir facsímil</v>
      </c>
      <c r="K454" s="3" t="s">
        <v>22</v>
      </c>
    </row>
    <row r="455" spans="1:11" ht="42" customHeight="1">
      <c r="A455" s="2" t="s">
        <v>1335</v>
      </c>
      <c r="B455" s="2" t="s">
        <v>1336</v>
      </c>
      <c r="C455" s="2" t="s">
        <v>32</v>
      </c>
      <c r="D455" s="2" t="s">
        <v>33</v>
      </c>
      <c r="E455" s="5">
        <v>-27321</v>
      </c>
      <c r="F455" s="3" t="s">
        <v>38</v>
      </c>
      <c r="G455" s="3" t="s">
        <v>39</v>
      </c>
      <c r="H455" s="2" t="s">
        <v>20</v>
      </c>
      <c r="I455" s="2" t="s">
        <v>1337</v>
      </c>
      <c r="J455" s="3" t="str">
        <f>HYPERLINK("https://www.boe.es/gazeta/dias/1825/03/12/pdfs/GMD-1825-31.pdf#page=3","Abrir facsímil")</f>
        <v>Abrir facsímil</v>
      </c>
      <c r="K455" s="3" t="s">
        <v>22</v>
      </c>
    </row>
    <row r="456" spans="1:11" ht="42" customHeight="1">
      <c r="A456" s="2" t="s">
        <v>1338</v>
      </c>
      <c r="B456" s="2" t="s">
        <v>1339</v>
      </c>
      <c r="C456" s="2" t="s">
        <v>46</v>
      </c>
      <c r="D456" s="2" t="s">
        <v>17</v>
      </c>
      <c r="E456" s="5">
        <v>-27384</v>
      </c>
      <c r="F456" s="3" t="s">
        <v>143</v>
      </c>
      <c r="G456" s="3" t="s">
        <v>64</v>
      </c>
      <c r="H456" s="2" t="s">
        <v>20</v>
      </c>
      <c r="I456" s="2" t="s">
        <v>1340</v>
      </c>
      <c r="J456" s="3" t="str">
        <f>HYPERLINK("https://www.boe.es/gazeta/dias/1825/01/08/pdfs/GMD-1825-4.pdf#page=2","Abrir facsímil")</f>
        <v>Abrir facsímil</v>
      </c>
      <c r="K456" s="3" t="s">
        <v>22</v>
      </c>
    </row>
    <row r="457" spans="1:11" ht="42" customHeight="1">
      <c r="A457" s="2" t="s">
        <v>1341</v>
      </c>
      <c r="B457" s="2" t="s">
        <v>1342</v>
      </c>
      <c r="C457" s="2" t="s">
        <v>16</v>
      </c>
      <c r="D457" s="2" t="s">
        <v>17</v>
      </c>
      <c r="E457" s="5">
        <v>-27239</v>
      </c>
      <c r="F457" s="3" t="s">
        <v>282</v>
      </c>
      <c r="G457" s="3" t="s">
        <v>39</v>
      </c>
      <c r="H457" s="2" t="s">
        <v>20</v>
      </c>
      <c r="I457" s="2" t="s">
        <v>1343</v>
      </c>
      <c r="J457" s="3" t="str">
        <f>HYPERLINK("https://www.boe.es/gazeta/dias/1825/06/02/pdfs/GMD-1825-66.pdf#page=3","Abrir facsímil")</f>
        <v>Abrir facsímil</v>
      </c>
      <c r="K457" s="3" t="s">
        <v>22</v>
      </c>
    </row>
    <row r="458" spans="1:11" ht="42" customHeight="1">
      <c r="A458" s="2" t="s">
        <v>1344</v>
      </c>
      <c r="B458" s="2" t="s">
        <v>1344</v>
      </c>
      <c r="C458" s="2" t="s">
        <v>46</v>
      </c>
      <c r="D458" s="2" t="s">
        <v>17</v>
      </c>
      <c r="E458" s="5">
        <v>-27293</v>
      </c>
      <c r="F458" s="3" t="s">
        <v>267</v>
      </c>
      <c r="G458" s="3" t="s">
        <v>19</v>
      </c>
      <c r="H458" s="2" t="s">
        <v>20</v>
      </c>
      <c r="I458" s="2" t="s">
        <v>1345</v>
      </c>
      <c r="J458" s="3" t="str">
        <f>HYPERLINK("https://www.boe.es/gazeta/dias/1825/04/09/pdfs/GMD-1825-43.pdf#page=4","Abrir facsímil")</f>
        <v>Abrir facsímil</v>
      </c>
      <c r="K458" s="3" t="s">
        <v>22</v>
      </c>
    </row>
    <row r="459" spans="1:11" ht="42" customHeight="1">
      <c r="A459" s="2" t="s">
        <v>1346</v>
      </c>
      <c r="B459" s="2" t="s">
        <v>1347</v>
      </c>
      <c r="C459" s="2" t="s">
        <v>25</v>
      </c>
      <c r="D459" s="2" t="s">
        <v>17</v>
      </c>
      <c r="E459" s="5">
        <v>-27122</v>
      </c>
      <c r="F459" s="3" t="s">
        <v>55</v>
      </c>
      <c r="G459" s="3" t="s">
        <v>19</v>
      </c>
      <c r="H459" s="2" t="s">
        <v>20</v>
      </c>
      <c r="I459" s="2" t="s">
        <v>1348</v>
      </c>
      <c r="J459" s="3" t="str">
        <f>HYPERLINK("https://www.boe.es/gazeta/dias/1825/09/27/pdfs/GMD-1825-117.pdf#page=4","Abrir facsímil")</f>
        <v>Abrir facsímil</v>
      </c>
      <c r="K459" s="3" t="s">
        <v>22</v>
      </c>
    </row>
    <row r="460" spans="1:11" ht="42" customHeight="1">
      <c r="A460" s="2" t="s">
        <v>1349</v>
      </c>
      <c r="B460" s="2" t="s">
        <v>1350</v>
      </c>
      <c r="C460" s="2" t="s">
        <v>25</v>
      </c>
      <c r="D460" s="2" t="s">
        <v>17</v>
      </c>
      <c r="E460" s="5">
        <v>-27241</v>
      </c>
      <c r="F460" s="3" t="s">
        <v>472</v>
      </c>
      <c r="G460" s="3" t="s">
        <v>19</v>
      </c>
      <c r="H460" s="2" t="s">
        <v>20</v>
      </c>
      <c r="I460" s="2" t="s">
        <v>1351</v>
      </c>
      <c r="J460" s="3" t="str">
        <f>HYPERLINK("https://www.boe.es/gazeta/dias/1825/05/31/pdfs/GMD-1825-65.pdf#page=4","Abrir facsímil")</f>
        <v>Abrir facsímil</v>
      </c>
      <c r="K460" s="3" t="s">
        <v>22</v>
      </c>
    </row>
    <row r="461" spans="1:11" ht="42" customHeight="1">
      <c r="A461" s="2" t="s">
        <v>1352</v>
      </c>
      <c r="B461" s="2" t="s">
        <v>1353</v>
      </c>
      <c r="C461" s="2" t="s">
        <v>46</v>
      </c>
      <c r="D461" s="2" t="s">
        <v>17</v>
      </c>
      <c r="E461" s="5">
        <v>-27330</v>
      </c>
      <c r="F461" s="3" t="s">
        <v>226</v>
      </c>
      <c r="G461" s="3" t="s">
        <v>19</v>
      </c>
      <c r="H461" s="2" t="s">
        <v>20</v>
      </c>
      <c r="I461" s="2" t="s">
        <v>1354</v>
      </c>
      <c r="J461" s="3" t="str">
        <f>HYPERLINK("https://www.boe.es/gazeta/dias/1825/03/03/pdfs/GMD-1825-27.pdf#page=4","Abrir facsímil")</f>
        <v>Abrir facsímil</v>
      </c>
      <c r="K461" s="3" t="s">
        <v>22</v>
      </c>
    </row>
    <row r="462" spans="1:11" ht="42" customHeight="1">
      <c r="A462" s="2" t="s">
        <v>1355</v>
      </c>
      <c r="B462" s="2" t="s">
        <v>1355</v>
      </c>
      <c r="C462" s="2" t="s">
        <v>32</v>
      </c>
      <c r="D462" s="2" t="s">
        <v>33</v>
      </c>
      <c r="E462" s="5">
        <v>-27297</v>
      </c>
      <c r="F462" s="3" t="s">
        <v>707</v>
      </c>
      <c r="G462" s="3" t="s">
        <v>64</v>
      </c>
      <c r="H462" s="2" t="s">
        <v>20</v>
      </c>
      <c r="I462" s="2" t="s">
        <v>1356</v>
      </c>
      <c r="J462" s="3" t="str">
        <f>HYPERLINK("https://www.boe.es/gazeta/dias/1825/04/05/pdfs/GMD-1825-41.pdf#page=2","Abrir facsímil")</f>
        <v>Abrir facsímil</v>
      </c>
      <c r="K462" s="3" t="s">
        <v>22</v>
      </c>
    </row>
    <row r="463" spans="1:11" ht="42" customHeight="1">
      <c r="A463" s="2" t="s">
        <v>1357</v>
      </c>
      <c r="B463" s="2" t="s">
        <v>1357</v>
      </c>
      <c r="C463" s="2" t="s">
        <v>32</v>
      </c>
      <c r="D463" s="2" t="s">
        <v>33</v>
      </c>
      <c r="E463" s="5">
        <v>-27328</v>
      </c>
      <c r="F463" s="3" t="s">
        <v>211</v>
      </c>
      <c r="G463" s="3" t="s">
        <v>64</v>
      </c>
      <c r="H463" s="2" t="s">
        <v>20</v>
      </c>
      <c r="I463" s="2" t="s">
        <v>1358</v>
      </c>
      <c r="J463" s="3" t="str">
        <f>HYPERLINK("https://www.boe.es/gazeta/dias/1825/03/05/pdfs/GMD-1825-28.pdf#page=2","Abrir facsímil")</f>
        <v>Abrir facsímil</v>
      </c>
      <c r="K463" s="3" t="s">
        <v>22</v>
      </c>
    </row>
    <row r="464" spans="1:11" ht="42" customHeight="1">
      <c r="A464" s="2" t="s">
        <v>1359</v>
      </c>
      <c r="B464" s="2" t="s">
        <v>1359</v>
      </c>
      <c r="C464" s="2" t="s">
        <v>32</v>
      </c>
      <c r="D464" s="2" t="s">
        <v>33</v>
      </c>
      <c r="E464" s="5">
        <v>-27178</v>
      </c>
      <c r="F464" s="3" t="s">
        <v>118</v>
      </c>
      <c r="G464" s="3" t="s">
        <v>39</v>
      </c>
      <c r="H464" s="2" t="s">
        <v>20</v>
      </c>
      <c r="I464" s="2" t="s">
        <v>1360</v>
      </c>
      <c r="J464" s="3" t="str">
        <f>HYPERLINK("https://www.boe.es/gazeta/dias/1825/08/02/pdfs/GMD-1825-92.pdf#page=3","Abrir facsímil")</f>
        <v>Abrir facsímil</v>
      </c>
      <c r="K464" s="3" t="s">
        <v>22</v>
      </c>
    </row>
    <row r="465" spans="1:11" ht="42" customHeight="1">
      <c r="A465" s="2" t="s">
        <v>1361</v>
      </c>
      <c r="B465" s="2" t="s">
        <v>1361</v>
      </c>
      <c r="C465" s="2" t="s">
        <v>16</v>
      </c>
      <c r="D465" s="2" t="s">
        <v>17</v>
      </c>
      <c r="E465" s="5">
        <v>-27101</v>
      </c>
      <c r="F465" s="3" t="s">
        <v>83</v>
      </c>
      <c r="G465" s="3" t="s">
        <v>39</v>
      </c>
      <c r="H465" s="2" t="s">
        <v>20</v>
      </c>
      <c r="I465" s="2" t="s">
        <v>1362</v>
      </c>
      <c r="J465" s="3" t="str">
        <f>HYPERLINK("https://www.boe.es/gazeta/dias/1825/10/18/pdfs/GMD-1825-126.pdf#page=3","Abrir facsímil")</f>
        <v>Abrir facsímil</v>
      </c>
      <c r="K465" s="3" t="s">
        <v>22</v>
      </c>
    </row>
    <row r="466" spans="1:11" ht="42" customHeight="1">
      <c r="A466" s="2" t="s">
        <v>1363</v>
      </c>
      <c r="B466" s="2" t="s">
        <v>1364</v>
      </c>
      <c r="C466" s="2" t="s">
        <v>25</v>
      </c>
      <c r="D466" s="2" t="s">
        <v>17</v>
      </c>
      <c r="E466" s="5">
        <v>-27260</v>
      </c>
      <c r="F466" s="3" t="s">
        <v>424</v>
      </c>
      <c r="G466" s="3" t="s">
        <v>19</v>
      </c>
      <c r="H466" s="2" t="s">
        <v>27</v>
      </c>
      <c r="I466" s="2" t="s">
        <v>1365</v>
      </c>
      <c r="J466" s="3" t="str">
        <f>HYPERLINK("https://www.boe.es/gazeta/dias/1825/05/12/pdfs/GMD-1825-57.pdf#page=4","Abrir facsímil")</f>
        <v>Abrir facsímil</v>
      </c>
      <c r="K466" s="3" t="s">
        <v>29</v>
      </c>
    </row>
    <row r="467" spans="1:11" ht="42" customHeight="1">
      <c r="A467" s="2" t="s">
        <v>1366</v>
      </c>
      <c r="B467" s="2" t="s">
        <v>1367</v>
      </c>
      <c r="C467" s="2" t="s">
        <v>25</v>
      </c>
      <c r="D467" s="2" t="s">
        <v>17</v>
      </c>
      <c r="E467" s="5">
        <v>-27122</v>
      </c>
      <c r="F467" s="3" t="s">
        <v>55</v>
      </c>
      <c r="G467" s="3" t="s">
        <v>19</v>
      </c>
      <c r="H467" s="2" t="s">
        <v>20</v>
      </c>
      <c r="I467" s="2" t="s">
        <v>1368</v>
      </c>
      <c r="J467" s="3" t="str">
        <f>HYPERLINK("https://www.boe.es/gazeta/dias/1825/09/27/pdfs/GMD-1825-117.pdf#page=4","Abrir facsímil")</f>
        <v>Abrir facsímil</v>
      </c>
      <c r="K467" s="3" t="s">
        <v>22</v>
      </c>
    </row>
    <row r="468" spans="1:11" ht="42" customHeight="1">
      <c r="A468" s="2" t="s">
        <v>1369</v>
      </c>
      <c r="B468" s="2" t="s">
        <v>1370</v>
      </c>
      <c r="C468" s="2" t="s">
        <v>32</v>
      </c>
      <c r="D468" s="2" t="s">
        <v>33</v>
      </c>
      <c r="E468" s="5">
        <v>-27374</v>
      </c>
      <c r="F468" s="3" t="s">
        <v>87</v>
      </c>
      <c r="G468" s="3" t="s">
        <v>39</v>
      </c>
      <c r="H468" s="2" t="s">
        <v>20</v>
      </c>
      <c r="I468" s="2" t="s">
        <v>1371</v>
      </c>
      <c r="J468" s="3" t="str">
        <f>HYPERLINK("https://www.boe.es/gazeta/dias/1825/01/18/pdfs/GMD-1825-8.pdf#page=3","Abrir facsímil")</f>
        <v>Abrir facsímil</v>
      </c>
      <c r="K468" s="3" t="s">
        <v>22</v>
      </c>
    </row>
    <row r="469" spans="1:11" ht="42" customHeight="1">
      <c r="A469" s="2" t="s">
        <v>1372</v>
      </c>
      <c r="B469" s="2" t="s">
        <v>1373</v>
      </c>
      <c r="C469" s="2" t="s">
        <v>71</v>
      </c>
      <c r="D469" s="2" t="s">
        <v>72</v>
      </c>
      <c r="E469" s="5">
        <v>-27276</v>
      </c>
      <c r="F469" s="3" t="s">
        <v>124</v>
      </c>
      <c r="G469" s="3" t="s">
        <v>1374</v>
      </c>
      <c r="H469" s="2" t="s">
        <v>20</v>
      </c>
      <c r="I469" s="2" t="s">
        <v>1375</v>
      </c>
      <c r="J469" s="3" t="str">
        <f>HYPERLINK("https://www.boe.es/gazeta/dias/1825/04/26/pdfs/GMD-1825-50.pdf#page=4","Abrir facsímil")</f>
        <v>Abrir facsímil</v>
      </c>
      <c r="K469" s="3" t="s">
        <v>22</v>
      </c>
    </row>
    <row r="470" spans="1:11" ht="42" customHeight="1">
      <c r="A470" s="2" t="s">
        <v>1376</v>
      </c>
      <c r="B470" s="2" t="s">
        <v>1377</v>
      </c>
      <c r="C470" s="2" t="s">
        <v>32</v>
      </c>
      <c r="D470" s="2" t="s">
        <v>33</v>
      </c>
      <c r="E470" s="5">
        <v>-27171</v>
      </c>
      <c r="F470" s="3" t="s">
        <v>490</v>
      </c>
      <c r="G470" s="3" t="s">
        <v>39</v>
      </c>
      <c r="H470" s="2" t="s">
        <v>20</v>
      </c>
      <c r="I470" s="2" t="s">
        <v>1378</v>
      </c>
      <c r="J470" s="3" t="str">
        <f>HYPERLINK("https://www.boe.es/gazeta/dias/1825/08/09/pdfs/GMD-1825-95.pdf#page=3","Abrir facsímil")</f>
        <v>Abrir facsímil</v>
      </c>
      <c r="K470" s="3" t="s">
        <v>22</v>
      </c>
    </row>
    <row r="471" spans="1:11" ht="42" customHeight="1">
      <c r="A471" s="2" t="s">
        <v>1379</v>
      </c>
      <c r="B471" s="2" t="s">
        <v>1380</v>
      </c>
      <c r="C471" s="2" t="s">
        <v>32</v>
      </c>
      <c r="D471" s="2" t="s">
        <v>33</v>
      </c>
      <c r="E471" s="5">
        <v>-27085</v>
      </c>
      <c r="F471" s="3" t="s">
        <v>215</v>
      </c>
      <c r="G471" s="3" t="s">
        <v>19</v>
      </c>
      <c r="H471" s="2" t="s">
        <v>20</v>
      </c>
      <c r="I471" s="2" t="s">
        <v>1381</v>
      </c>
      <c r="J471" s="3" t="str">
        <f>HYPERLINK("https://www.boe.es/gazeta/dias/1825/11/03/pdfs/GMD-1825-133.pdf#page=4","Abrir facsímil")</f>
        <v>Abrir facsímil</v>
      </c>
      <c r="K471" s="3" t="s">
        <v>22</v>
      </c>
    </row>
    <row r="472" spans="1:11" ht="42" customHeight="1">
      <c r="A472" s="2" t="s">
        <v>1382</v>
      </c>
      <c r="B472" s="2" t="s">
        <v>1383</v>
      </c>
      <c r="C472" s="2" t="s">
        <v>71</v>
      </c>
      <c r="D472" s="2" t="s">
        <v>72</v>
      </c>
      <c r="E472" s="5">
        <v>-27085</v>
      </c>
      <c r="F472" s="3" t="s">
        <v>215</v>
      </c>
      <c r="G472" s="3" t="s">
        <v>39</v>
      </c>
      <c r="H472" s="2" t="s">
        <v>20</v>
      </c>
      <c r="I472" s="2" t="s">
        <v>1384</v>
      </c>
      <c r="J472" s="3" t="str">
        <f>HYPERLINK("https://www.boe.es/gazeta/dias/1825/11/03/pdfs/GMD-1825-133.pdf#page=3","Abrir facsímil")</f>
        <v>Abrir facsímil</v>
      </c>
      <c r="K472" s="3" t="s">
        <v>22</v>
      </c>
    </row>
    <row r="473" spans="1:11" ht="42" customHeight="1">
      <c r="A473" s="2" t="s">
        <v>1385</v>
      </c>
      <c r="B473" s="2" t="s">
        <v>1386</v>
      </c>
      <c r="C473" s="2" t="s">
        <v>238</v>
      </c>
      <c r="D473" s="2" t="s">
        <v>17</v>
      </c>
      <c r="E473" s="5">
        <v>-27237</v>
      </c>
      <c r="F473" s="3" t="s">
        <v>633</v>
      </c>
      <c r="G473" s="3" t="s">
        <v>39</v>
      </c>
      <c r="H473" s="2" t="s">
        <v>20</v>
      </c>
      <c r="I473" s="2" t="s">
        <v>1387</v>
      </c>
      <c r="J473" s="3" t="str">
        <f>HYPERLINK("https://www.boe.es/gazeta/dias/1825/06/04/pdfs/GMD-1825-67.pdf#page=3","Abrir facsímil")</f>
        <v>Abrir facsímil</v>
      </c>
      <c r="K473" s="3" t="s">
        <v>22</v>
      </c>
    </row>
    <row r="474" spans="1:11" ht="42" customHeight="1">
      <c r="A474" s="2" t="s">
        <v>1388</v>
      </c>
      <c r="B474" s="2" t="s">
        <v>1388</v>
      </c>
      <c r="C474" s="2" t="s">
        <v>32</v>
      </c>
      <c r="D474" s="2" t="s">
        <v>33</v>
      </c>
      <c r="E474" s="5">
        <v>-27244</v>
      </c>
      <c r="F474" s="3" t="s">
        <v>613</v>
      </c>
      <c r="G474" s="3" t="s">
        <v>39</v>
      </c>
      <c r="H474" s="2" t="s">
        <v>20</v>
      </c>
      <c r="I474" s="2" t="s">
        <v>1389</v>
      </c>
      <c r="J474" s="3" t="str">
        <f>HYPERLINK("https://www.boe.es/gazeta/dias/1825/05/28/pdfs/GMD-1825-64.pdf#page=3","Abrir facsímil")</f>
        <v>Abrir facsímil</v>
      </c>
      <c r="K474" s="3" t="s">
        <v>22</v>
      </c>
    </row>
    <row r="475" spans="1:11" ht="42" customHeight="1">
      <c r="A475" s="2" t="s">
        <v>1390</v>
      </c>
      <c r="B475" s="2" t="s">
        <v>1391</v>
      </c>
      <c r="C475" s="2" t="s">
        <v>16</v>
      </c>
      <c r="D475" s="2" t="s">
        <v>17</v>
      </c>
      <c r="E475" s="5">
        <v>-27388</v>
      </c>
      <c r="F475" s="3" t="s">
        <v>288</v>
      </c>
      <c r="G475" s="3" t="s">
        <v>19</v>
      </c>
      <c r="H475" s="2" t="s">
        <v>20</v>
      </c>
      <c r="I475" s="2" t="s">
        <v>1392</v>
      </c>
      <c r="J475" s="3" t="str">
        <f>HYPERLINK("https://www.boe.es/gazeta/dias/1825/01/04/pdfs/GMD-1825-2.pdf#page=4","Abrir facsímil")</f>
        <v>Abrir facsímil</v>
      </c>
      <c r="K475" s="3" t="s">
        <v>22</v>
      </c>
    </row>
    <row r="476" spans="1:11" ht="42" customHeight="1">
      <c r="A476" s="2" t="s">
        <v>1393</v>
      </c>
      <c r="B476" s="2" t="s">
        <v>1394</v>
      </c>
      <c r="C476" s="2" t="s">
        <v>32</v>
      </c>
      <c r="D476" s="2" t="s">
        <v>33</v>
      </c>
      <c r="E476" s="5">
        <v>-27342</v>
      </c>
      <c r="F476" s="3" t="s">
        <v>112</v>
      </c>
      <c r="G476" s="3" t="s">
        <v>39</v>
      </c>
      <c r="H476" s="2" t="s">
        <v>20</v>
      </c>
      <c r="I476" s="2" t="s">
        <v>1395</v>
      </c>
      <c r="J476" s="3" t="str">
        <f>HYPERLINK("https://www.boe.es/gazeta/dias/1825/02/19/pdfs/GMD-1825-22.pdf#page=3","Abrir facsímil")</f>
        <v>Abrir facsímil</v>
      </c>
      <c r="K476" s="3" t="s">
        <v>22</v>
      </c>
    </row>
    <row r="477" spans="1:11" ht="42" customHeight="1">
      <c r="A477" s="2" t="s">
        <v>1396</v>
      </c>
      <c r="B477" s="2" t="s">
        <v>1397</v>
      </c>
      <c r="C477" s="2" t="s">
        <v>46</v>
      </c>
      <c r="D477" s="2" t="s">
        <v>17</v>
      </c>
      <c r="E477" s="5">
        <v>-27083</v>
      </c>
      <c r="F477" s="3" t="s">
        <v>333</v>
      </c>
      <c r="G477" s="3" t="s">
        <v>1398</v>
      </c>
      <c r="H477" s="2" t="s">
        <v>20</v>
      </c>
      <c r="I477" s="2" t="s">
        <v>1399</v>
      </c>
      <c r="J477" s="3" t="str">
        <f>HYPERLINK("https://www.boe.es/gazeta/dias/1825/11/05/pdfs/GMD-1825-134.pdf#page=4","Abrir facsímil")</f>
        <v>Abrir facsímil</v>
      </c>
      <c r="K477" s="3" t="s">
        <v>22</v>
      </c>
    </row>
    <row r="478" spans="1:11" ht="42" customHeight="1">
      <c r="A478" s="2" t="s">
        <v>1400</v>
      </c>
      <c r="B478" s="2" t="s">
        <v>1401</v>
      </c>
      <c r="C478" s="2" t="s">
        <v>25</v>
      </c>
      <c r="D478" s="2" t="s">
        <v>17</v>
      </c>
      <c r="E478" s="5">
        <v>-27085</v>
      </c>
      <c r="F478" s="3" t="s">
        <v>215</v>
      </c>
      <c r="G478" s="3" t="s">
        <v>19</v>
      </c>
      <c r="H478" s="2" t="s">
        <v>20</v>
      </c>
      <c r="I478" s="2" t="s">
        <v>1402</v>
      </c>
      <c r="J478" s="3" t="str">
        <f>HYPERLINK("https://www.boe.es/gazeta/dias/1825/11/03/pdfs/GMD-1825-133.pdf#page=4","Abrir facsímil")</f>
        <v>Abrir facsímil</v>
      </c>
      <c r="K478" s="3" t="s">
        <v>22</v>
      </c>
    </row>
    <row r="479" spans="1:11" ht="42" customHeight="1">
      <c r="A479" s="2" t="s">
        <v>1403</v>
      </c>
      <c r="B479" s="2" t="s">
        <v>1404</v>
      </c>
      <c r="C479" s="2" t="s">
        <v>32</v>
      </c>
      <c r="D479" s="2" t="s">
        <v>33</v>
      </c>
      <c r="E479" s="5">
        <v>-27171</v>
      </c>
      <c r="F479" s="3" t="s">
        <v>490</v>
      </c>
      <c r="G479" s="3" t="s">
        <v>39</v>
      </c>
      <c r="H479" s="2" t="s">
        <v>20</v>
      </c>
      <c r="I479" s="2" t="s">
        <v>1405</v>
      </c>
      <c r="J479" s="3" t="str">
        <f>HYPERLINK("https://www.boe.es/gazeta/dias/1825/08/09/pdfs/GMD-1825-95.pdf#page=3","Abrir facsímil")</f>
        <v>Abrir facsímil</v>
      </c>
      <c r="K479" s="3" t="s">
        <v>22</v>
      </c>
    </row>
    <row r="480" spans="1:11" ht="42" customHeight="1">
      <c r="A480" s="2" t="s">
        <v>1406</v>
      </c>
      <c r="B480" s="2" t="s">
        <v>1406</v>
      </c>
      <c r="C480" s="2" t="s">
        <v>16</v>
      </c>
      <c r="D480" s="2" t="s">
        <v>17</v>
      </c>
      <c r="E480" s="5">
        <v>-27344</v>
      </c>
      <c r="F480" s="3" t="s">
        <v>146</v>
      </c>
      <c r="G480" s="3" t="s">
        <v>95</v>
      </c>
      <c r="H480" s="2" t="s">
        <v>20</v>
      </c>
      <c r="I480" s="2" t="s">
        <v>1407</v>
      </c>
      <c r="J480" s="3" t="str">
        <f>HYPERLINK("https://www.boe.es/gazeta/dias/1825/02/17/pdfs/GMD-1825-21.pdf#page=1","Abrir facsímil")</f>
        <v>Abrir facsímil</v>
      </c>
      <c r="K480" s="3" t="s">
        <v>22</v>
      </c>
    </row>
    <row r="481" spans="1:11" ht="42" customHeight="1">
      <c r="A481" s="2" t="s">
        <v>1408</v>
      </c>
      <c r="B481" s="2" t="s">
        <v>1409</v>
      </c>
      <c r="C481" s="2" t="s">
        <v>32</v>
      </c>
      <c r="D481" s="2" t="s">
        <v>33</v>
      </c>
      <c r="E481" s="5">
        <v>-27335</v>
      </c>
      <c r="F481" s="3" t="s">
        <v>1410</v>
      </c>
      <c r="G481" s="3" t="s">
        <v>19</v>
      </c>
      <c r="H481" s="2" t="s">
        <v>20</v>
      </c>
      <c r="I481" s="2" t="s">
        <v>1411</v>
      </c>
      <c r="J481" s="3" t="str">
        <f>HYPERLINK("https://www.boe.es/gazeta/dias/1825/02/26/pdfs/GMD-1825-25.pdf#page=4","Abrir facsímil")</f>
        <v>Abrir facsímil</v>
      </c>
      <c r="K481" s="3" t="s">
        <v>22</v>
      </c>
    </row>
    <row r="482" spans="1:11" ht="42" customHeight="1">
      <c r="A482" s="2" t="s">
        <v>1412</v>
      </c>
      <c r="B482" s="2" t="s">
        <v>1413</v>
      </c>
      <c r="C482" s="2" t="s">
        <v>32</v>
      </c>
      <c r="D482" s="2" t="s">
        <v>33</v>
      </c>
      <c r="E482" s="5">
        <v>-27150</v>
      </c>
      <c r="F482" s="3" t="s">
        <v>392</v>
      </c>
      <c r="G482" s="3" t="s">
        <v>39</v>
      </c>
      <c r="H482" s="2" t="s">
        <v>20</v>
      </c>
      <c r="I482" s="2" t="s">
        <v>1414</v>
      </c>
      <c r="J482" s="3" t="str">
        <f>HYPERLINK("https://www.boe.es/gazeta/dias/1825/08/30/pdfs/GMD-1825-105.pdf#page=3","Abrir facsímil")</f>
        <v>Abrir facsímil</v>
      </c>
      <c r="K482" s="3" t="s">
        <v>22</v>
      </c>
    </row>
    <row r="483" spans="1:11" ht="42" customHeight="1">
      <c r="A483" s="2" t="s">
        <v>1415</v>
      </c>
      <c r="B483" s="2" t="s">
        <v>1415</v>
      </c>
      <c r="C483" s="2" t="s">
        <v>25</v>
      </c>
      <c r="D483" s="2" t="s">
        <v>17</v>
      </c>
      <c r="E483" s="5">
        <v>-27232</v>
      </c>
      <c r="F483" s="3" t="s">
        <v>94</v>
      </c>
      <c r="G483" s="3" t="s">
        <v>19</v>
      </c>
      <c r="H483" s="2" t="s">
        <v>20</v>
      </c>
      <c r="I483" s="2" t="s">
        <v>1416</v>
      </c>
      <c r="J483" s="3" t="str">
        <f>HYPERLINK("https://www.boe.es/gazeta/dias/1825/06/09/pdfs/GMD-1825-69.pdf#page=4","Abrir facsímil")</f>
        <v>Abrir facsímil</v>
      </c>
      <c r="K483" s="3" t="s">
        <v>22</v>
      </c>
    </row>
    <row r="484" spans="1:11" ht="42" customHeight="1">
      <c r="A484" s="2" t="s">
        <v>1417</v>
      </c>
      <c r="B484" s="2" t="s">
        <v>1418</v>
      </c>
      <c r="C484" s="2" t="s">
        <v>32</v>
      </c>
      <c r="D484" s="2" t="s">
        <v>33</v>
      </c>
      <c r="E484" s="5">
        <v>-27230</v>
      </c>
      <c r="F484" s="3" t="s">
        <v>521</v>
      </c>
      <c r="G484" s="3" t="s">
        <v>19</v>
      </c>
      <c r="H484" s="2" t="s">
        <v>20</v>
      </c>
      <c r="I484" s="2" t="s">
        <v>1419</v>
      </c>
      <c r="J484" s="3" t="str">
        <f>HYPERLINK("https://www.boe.es/gazeta/dias/1825/06/11/pdfs/GMD-1825-70.pdf#page=4","Abrir facsímil")</f>
        <v>Abrir facsímil</v>
      </c>
      <c r="K484" s="3" t="s">
        <v>22</v>
      </c>
    </row>
    <row r="485" spans="1:11" ht="42" customHeight="1">
      <c r="A485" s="2" t="s">
        <v>1420</v>
      </c>
      <c r="B485" s="2" t="s">
        <v>1420</v>
      </c>
      <c r="C485" s="2" t="s">
        <v>25</v>
      </c>
      <c r="D485" s="2" t="s">
        <v>17</v>
      </c>
      <c r="E485" s="5">
        <v>-27232</v>
      </c>
      <c r="F485" s="3" t="s">
        <v>94</v>
      </c>
      <c r="G485" s="3" t="s">
        <v>19</v>
      </c>
      <c r="H485" s="2" t="s">
        <v>20</v>
      </c>
      <c r="I485" s="2" t="s">
        <v>1421</v>
      </c>
      <c r="J485" s="3" t="str">
        <f>HYPERLINK("https://www.boe.es/gazeta/dias/1825/06/09/pdfs/GMD-1825-69.pdf#page=4","Abrir facsímil")</f>
        <v>Abrir facsímil</v>
      </c>
      <c r="K485" s="3" t="s">
        <v>22</v>
      </c>
    </row>
    <row r="486" spans="1:11" ht="42" customHeight="1">
      <c r="A486" s="2" t="s">
        <v>1422</v>
      </c>
      <c r="B486" s="2" t="s">
        <v>1423</v>
      </c>
      <c r="C486" s="2" t="s">
        <v>32</v>
      </c>
      <c r="D486" s="2" t="s">
        <v>33</v>
      </c>
      <c r="E486" s="5">
        <v>-27188</v>
      </c>
      <c r="F486" s="3" t="s">
        <v>207</v>
      </c>
      <c r="G486" s="3" t="s">
        <v>19</v>
      </c>
      <c r="H486" s="2" t="s">
        <v>20</v>
      </c>
      <c r="I486" s="2" t="s">
        <v>1424</v>
      </c>
      <c r="J486" s="3" t="str">
        <f>HYPERLINK("https://www.boe.es/gazeta/dias/1825/07/23/pdfs/GMD-1825-88.pdf#page=4","Abrir facsímil")</f>
        <v>Abrir facsímil</v>
      </c>
      <c r="K486" s="3" t="s">
        <v>22</v>
      </c>
    </row>
    <row r="487" spans="1:11" ht="42" customHeight="1">
      <c r="A487" s="2" t="s">
        <v>1425</v>
      </c>
      <c r="B487" s="2" t="s">
        <v>1426</v>
      </c>
      <c r="C487" s="2" t="s">
        <v>238</v>
      </c>
      <c r="D487" s="2" t="s">
        <v>17</v>
      </c>
      <c r="E487" s="5">
        <v>-27085</v>
      </c>
      <c r="F487" s="3" t="s">
        <v>215</v>
      </c>
      <c r="G487" s="3" t="s">
        <v>19</v>
      </c>
      <c r="H487" s="2" t="s">
        <v>20</v>
      </c>
      <c r="I487" s="2" t="s">
        <v>1427</v>
      </c>
      <c r="J487" s="3" t="str">
        <f>HYPERLINK("https://www.boe.es/gazeta/dias/1825/11/03/pdfs/GMD-1825-133.pdf#page=4","Abrir facsímil")</f>
        <v>Abrir facsímil</v>
      </c>
      <c r="K487" s="3" t="s">
        <v>22</v>
      </c>
    </row>
    <row r="488" spans="1:11" ht="42" customHeight="1">
      <c r="A488" s="2" t="s">
        <v>1428</v>
      </c>
      <c r="B488" s="2" t="s">
        <v>1429</v>
      </c>
      <c r="C488" s="2" t="s">
        <v>71</v>
      </c>
      <c r="D488" s="2" t="s">
        <v>72</v>
      </c>
      <c r="E488" s="5">
        <v>-27251</v>
      </c>
      <c r="F488" s="3" t="s">
        <v>555</v>
      </c>
      <c r="G488" s="3" t="s">
        <v>64</v>
      </c>
      <c r="H488" s="2" t="s">
        <v>20</v>
      </c>
      <c r="I488" s="2" t="s">
        <v>1430</v>
      </c>
      <c r="J488" s="3" t="str">
        <f>HYPERLINK("https://www.boe.es/gazeta/dias/1825/05/21/pdfs/GMD-1825-61.pdf#page=2","Abrir facsímil")</f>
        <v>Abrir facsímil</v>
      </c>
      <c r="K488" s="3" t="s">
        <v>22</v>
      </c>
    </row>
    <row r="489" spans="1:11" ht="42" customHeight="1">
      <c r="A489" s="2" t="s">
        <v>1431</v>
      </c>
      <c r="B489" s="2" t="s">
        <v>1432</v>
      </c>
      <c r="C489" s="2" t="s">
        <v>32</v>
      </c>
      <c r="D489" s="2" t="s">
        <v>33</v>
      </c>
      <c r="E489" s="5">
        <v>-27388</v>
      </c>
      <c r="F489" s="3" t="s">
        <v>288</v>
      </c>
      <c r="G489" s="3" t="s">
        <v>19</v>
      </c>
      <c r="H489" s="2" t="s">
        <v>20</v>
      </c>
      <c r="I489" s="2" t="s">
        <v>1433</v>
      </c>
      <c r="J489" s="3" t="str">
        <f>HYPERLINK("https://www.boe.es/gazeta/dias/1825/01/04/pdfs/GMD-1825-2.pdf#page=4","Abrir facsímil")</f>
        <v>Abrir facsímil</v>
      </c>
      <c r="K489" s="3" t="s">
        <v>22</v>
      </c>
    </row>
    <row r="490" spans="1:11" ht="42" customHeight="1">
      <c r="A490" s="2" t="s">
        <v>1434</v>
      </c>
      <c r="B490" s="2" t="s">
        <v>1435</v>
      </c>
      <c r="C490" s="2" t="s">
        <v>16</v>
      </c>
      <c r="D490" s="2" t="s">
        <v>17</v>
      </c>
      <c r="E490" s="5">
        <v>-27332</v>
      </c>
      <c r="F490" s="3" t="s">
        <v>239</v>
      </c>
      <c r="G490" s="3" t="s">
        <v>39</v>
      </c>
      <c r="H490" s="2" t="s">
        <v>20</v>
      </c>
      <c r="I490" s="2" t="s">
        <v>1436</v>
      </c>
      <c r="J490" s="3" t="str">
        <f>HYPERLINK("https://www.boe.es/gazeta/dias/1825/03/01/pdfs/GMD-1825-26.pdf#page=3","Abrir facsímil")</f>
        <v>Abrir facsímil</v>
      </c>
      <c r="K490" s="3" t="s">
        <v>22</v>
      </c>
    </row>
    <row r="491" spans="1:11" ht="42" customHeight="1">
      <c r="A491" s="2" t="s">
        <v>1437</v>
      </c>
      <c r="B491" s="2" t="s">
        <v>1438</v>
      </c>
      <c r="C491" s="2" t="s">
        <v>32</v>
      </c>
      <c r="D491" s="2" t="s">
        <v>33</v>
      </c>
      <c r="E491" s="5">
        <v>-27052</v>
      </c>
      <c r="F491" s="3" t="s">
        <v>163</v>
      </c>
      <c r="G491" s="3" t="s">
        <v>95</v>
      </c>
      <c r="H491" s="2" t="s">
        <v>20</v>
      </c>
      <c r="I491" s="2" t="s">
        <v>1439</v>
      </c>
      <c r="J491" s="3" t="str">
        <f>HYPERLINK("https://www.boe.es/gazeta/dias/1825/12/06/pdfs/GMD-1825-147.pdf#page=1","Abrir facsímil")</f>
        <v>Abrir facsímil</v>
      </c>
      <c r="K491" s="3" t="s">
        <v>22</v>
      </c>
    </row>
    <row r="492" spans="1:11" ht="42" customHeight="1">
      <c r="A492" s="2" t="s">
        <v>1440</v>
      </c>
      <c r="B492" s="2" t="s">
        <v>1441</v>
      </c>
      <c r="C492" s="2" t="s">
        <v>71</v>
      </c>
      <c r="D492" s="2" t="s">
        <v>72</v>
      </c>
      <c r="E492" s="5">
        <v>-27069</v>
      </c>
      <c r="F492" s="3" t="s">
        <v>73</v>
      </c>
      <c r="G492" s="3" t="s">
        <v>74</v>
      </c>
      <c r="H492" s="2" t="s">
        <v>20</v>
      </c>
      <c r="I492" s="2" t="s">
        <v>1442</v>
      </c>
      <c r="J492" s="3" t="str">
        <f>HYPERLINK("https://www.boe.es/gazeta/dias/1825/11/19/pdfs/GMD-1825-140.pdf#page=3","Abrir facsímil")</f>
        <v>Abrir facsímil</v>
      </c>
      <c r="K492" s="3" t="s">
        <v>22</v>
      </c>
    </row>
    <row r="493" spans="1:11" ht="42" customHeight="1">
      <c r="A493" s="2" t="s">
        <v>1443</v>
      </c>
      <c r="B493" s="2" t="s">
        <v>1444</v>
      </c>
      <c r="C493" s="2" t="s">
        <v>32</v>
      </c>
      <c r="D493" s="2" t="s">
        <v>33</v>
      </c>
      <c r="E493" s="5">
        <v>-27377</v>
      </c>
      <c r="F493" s="3" t="s">
        <v>652</v>
      </c>
      <c r="G493" s="3" t="s">
        <v>39</v>
      </c>
      <c r="H493" s="2" t="s">
        <v>20</v>
      </c>
      <c r="I493" s="2" t="s">
        <v>1445</v>
      </c>
      <c r="J493" s="3" t="str">
        <f>HYPERLINK("https://www.boe.es/gazeta/dias/1825/01/15/pdfs/GMD-1825-7.pdf#page=3","Abrir facsímil")</f>
        <v>Abrir facsímil</v>
      </c>
      <c r="K493" s="3" t="s">
        <v>22</v>
      </c>
    </row>
    <row r="494" spans="1:11" ht="42" customHeight="1">
      <c r="A494" s="2" t="s">
        <v>1446</v>
      </c>
      <c r="B494" s="2" t="s">
        <v>1447</v>
      </c>
      <c r="C494" s="2" t="s">
        <v>25</v>
      </c>
      <c r="D494" s="2" t="s">
        <v>17</v>
      </c>
      <c r="E494" s="5">
        <v>-27225</v>
      </c>
      <c r="F494" s="3" t="s">
        <v>540</v>
      </c>
      <c r="G494" s="3" t="s">
        <v>19</v>
      </c>
      <c r="H494" s="2" t="s">
        <v>20</v>
      </c>
      <c r="I494" s="2" t="s">
        <v>1448</v>
      </c>
      <c r="J494" s="3" t="str">
        <f>HYPERLINK("https://www.boe.es/gazeta/dias/1825/06/16/pdfs/GMD-1825-72.pdf#page=4","Abrir facsímil")</f>
        <v>Abrir facsímil</v>
      </c>
      <c r="K494" s="3" t="s">
        <v>22</v>
      </c>
    </row>
    <row r="495" spans="1:11" ht="42" customHeight="1">
      <c r="A495" s="2" t="s">
        <v>1449</v>
      </c>
      <c r="B495" s="2" t="s">
        <v>1449</v>
      </c>
      <c r="C495" s="2" t="s">
        <v>32</v>
      </c>
      <c r="D495" s="2" t="s">
        <v>33</v>
      </c>
      <c r="E495" s="5">
        <v>-27134</v>
      </c>
      <c r="F495" s="3" t="s">
        <v>308</v>
      </c>
      <c r="G495" s="3" t="s">
        <v>64</v>
      </c>
      <c r="H495" s="2" t="s">
        <v>20</v>
      </c>
      <c r="I495" s="2" t="s">
        <v>1450</v>
      </c>
      <c r="J495" s="3" t="str">
        <f>HYPERLINK("https://www.boe.es/gazeta/dias/1825/09/15/pdfs/GMD-1825-112.pdf#page=2","Abrir facsímil")</f>
        <v>Abrir facsímil</v>
      </c>
      <c r="K495" s="3" t="s">
        <v>22</v>
      </c>
    </row>
    <row r="496" spans="1:11" ht="42" customHeight="1">
      <c r="A496" s="2" t="s">
        <v>1451</v>
      </c>
      <c r="B496" s="2" t="s">
        <v>1452</v>
      </c>
      <c r="C496" s="2" t="s">
        <v>32</v>
      </c>
      <c r="D496" s="2" t="s">
        <v>33</v>
      </c>
      <c r="E496" s="5">
        <v>-27246</v>
      </c>
      <c r="F496" s="3" t="s">
        <v>79</v>
      </c>
      <c r="G496" s="3" t="s">
        <v>19</v>
      </c>
      <c r="H496" s="2" t="s">
        <v>27</v>
      </c>
      <c r="I496" s="2" t="s">
        <v>1453</v>
      </c>
      <c r="J496" s="3" t="str">
        <f>HYPERLINK("https://www.boe.es/gazeta/dias/1825/05/26/pdfs/GMD-1825-63.pdf#page=4","Abrir facsímil")</f>
        <v>Abrir facsímil</v>
      </c>
      <c r="K496" s="3" t="s">
        <v>29</v>
      </c>
    </row>
    <row r="497" spans="1:11" ht="42" customHeight="1">
      <c r="A497" s="2" t="s">
        <v>1454</v>
      </c>
      <c r="B497" s="2" t="s">
        <v>1455</v>
      </c>
      <c r="C497" s="2" t="s">
        <v>46</v>
      </c>
      <c r="D497" s="2" t="s">
        <v>17</v>
      </c>
      <c r="E497" s="5">
        <v>-27339</v>
      </c>
      <c r="F497" s="3" t="s">
        <v>974</v>
      </c>
      <c r="G497" s="3" t="s">
        <v>95</v>
      </c>
      <c r="H497" s="2" t="s">
        <v>27</v>
      </c>
      <c r="I497" s="2" t="s">
        <v>1456</v>
      </c>
      <c r="J497" s="3" t="str">
        <f>HYPERLINK("https://www.boe.es/gazeta/dias/1825/02/22/pdfs/GMD-1825-23.pdf#page=1","Abrir facsímil")</f>
        <v>Abrir facsímil</v>
      </c>
      <c r="K497" s="3" t="s">
        <v>29</v>
      </c>
    </row>
    <row r="498" spans="1:11" ht="42" customHeight="1">
      <c r="A498" s="2" t="s">
        <v>1457</v>
      </c>
      <c r="B498" s="2" t="s">
        <v>1458</v>
      </c>
      <c r="C498" s="2" t="s">
        <v>46</v>
      </c>
      <c r="D498" s="2" t="s">
        <v>17</v>
      </c>
      <c r="E498" s="5">
        <v>-27206</v>
      </c>
      <c r="F498" s="3" t="s">
        <v>716</v>
      </c>
      <c r="G498" s="3" t="s">
        <v>19</v>
      </c>
      <c r="H498" s="2" t="s">
        <v>27</v>
      </c>
      <c r="I498" s="2" t="s">
        <v>1459</v>
      </c>
      <c r="J498" s="3" t="str">
        <f>HYPERLINK("https://www.boe.es/gazeta/dias/1825/07/05/pdfs/GMD-1825-80.pdf#page=4","Abrir facsímil")</f>
        <v>Abrir facsímil</v>
      </c>
      <c r="K498" s="3" t="s">
        <v>29</v>
      </c>
    </row>
    <row r="499" spans="1:11" ht="42" customHeight="1">
      <c r="A499" s="2" t="s">
        <v>1460</v>
      </c>
      <c r="B499" s="2" t="s">
        <v>1460</v>
      </c>
      <c r="C499" s="2" t="s">
        <v>32</v>
      </c>
      <c r="D499" s="2" t="s">
        <v>33</v>
      </c>
      <c r="E499" s="5">
        <v>-27269</v>
      </c>
      <c r="F499" s="3" t="s">
        <v>321</v>
      </c>
      <c r="G499" s="3" t="s">
        <v>19</v>
      </c>
      <c r="H499" s="2" t="s">
        <v>20</v>
      </c>
      <c r="I499" s="2" t="s">
        <v>1461</v>
      </c>
      <c r="J499" s="3" t="str">
        <f>HYPERLINK("https://www.boe.es/gazeta/dias/1825/05/03/pdfs/GMD-1825-53.pdf#page=4","Abrir facsímil")</f>
        <v>Abrir facsímil</v>
      </c>
      <c r="K499" s="3" t="s">
        <v>22</v>
      </c>
    </row>
    <row r="500" spans="1:11" ht="42" customHeight="1">
      <c r="A500" s="2" t="s">
        <v>1462</v>
      </c>
      <c r="B500" s="2" t="s">
        <v>1463</v>
      </c>
      <c r="C500" s="2" t="s">
        <v>25</v>
      </c>
      <c r="D500" s="2" t="s">
        <v>17</v>
      </c>
      <c r="E500" s="5">
        <v>-27379</v>
      </c>
      <c r="F500" s="3" t="s">
        <v>116</v>
      </c>
      <c r="G500" s="3" t="s">
        <v>19</v>
      </c>
      <c r="H500" s="2" t="s">
        <v>20</v>
      </c>
      <c r="I500" s="2" t="s">
        <v>1464</v>
      </c>
      <c r="J500" s="3" t="str">
        <f>HYPERLINK("https://www.boe.es/gazeta/dias/1825/01/13/pdfs/GMD-1825-6.pdf#page=4","Abrir facsímil")</f>
        <v>Abrir facsímil</v>
      </c>
      <c r="K500" s="3" t="s">
        <v>22</v>
      </c>
    </row>
    <row r="501" spans="1:11" ht="42" customHeight="1">
      <c r="A501" s="2" t="s">
        <v>1465</v>
      </c>
      <c r="B501" s="2" t="s">
        <v>1465</v>
      </c>
      <c r="C501" s="2" t="s">
        <v>25</v>
      </c>
      <c r="D501" s="2" t="s">
        <v>17</v>
      </c>
      <c r="E501" s="5">
        <v>-27276</v>
      </c>
      <c r="F501" s="3" t="s">
        <v>124</v>
      </c>
      <c r="G501" s="3" t="s">
        <v>1374</v>
      </c>
      <c r="H501" s="2" t="s">
        <v>20</v>
      </c>
      <c r="I501" s="2" t="s">
        <v>1466</v>
      </c>
      <c r="J501" s="3" t="str">
        <f>HYPERLINK("https://www.boe.es/gazeta/dias/1825/04/26/pdfs/GMD-1825-50.pdf#page=4","Abrir facsímil")</f>
        <v>Abrir facsímil</v>
      </c>
      <c r="K501" s="3" t="s">
        <v>22</v>
      </c>
    </row>
    <row r="502" spans="1:11" ht="42" customHeight="1">
      <c r="A502" s="2" t="s">
        <v>1467</v>
      </c>
      <c r="B502" s="2" t="s">
        <v>1468</v>
      </c>
      <c r="C502" s="2" t="s">
        <v>32</v>
      </c>
      <c r="D502" s="2" t="s">
        <v>33</v>
      </c>
      <c r="E502" s="5">
        <v>-27134</v>
      </c>
      <c r="F502" s="3" t="s">
        <v>308</v>
      </c>
      <c r="G502" s="3" t="s">
        <v>95</v>
      </c>
      <c r="H502" s="2" t="s">
        <v>20</v>
      </c>
      <c r="I502" s="2" t="s">
        <v>1469</v>
      </c>
      <c r="J502" s="3" t="str">
        <f>HYPERLINK("https://www.boe.es/gazeta/dias/1825/09/15/pdfs/GMD-1825-112.pdf#page=1","Abrir facsímil")</f>
        <v>Abrir facsímil</v>
      </c>
      <c r="K502" s="3" t="s">
        <v>22</v>
      </c>
    </row>
    <row r="503" spans="1:11" ht="42" customHeight="1">
      <c r="A503" s="2" t="s">
        <v>1470</v>
      </c>
      <c r="B503" s="2" t="s">
        <v>1471</v>
      </c>
      <c r="C503" s="2" t="s">
        <v>32</v>
      </c>
      <c r="D503" s="2" t="s">
        <v>33</v>
      </c>
      <c r="E503" s="5">
        <v>-27372</v>
      </c>
      <c r="F503" s="3" t="s">
        <v>51</v>
      </c>
      <c r="G503" s="3" t="s">
        <v>39</v>
      </c>
      <c r="H503" s="2" t="s">
        <v>20</v>
      </c>
      <c r="I503" s="2" t="s">
        <v>1472</v>
      </c>
      <c r="J503" s="3" t="str">
        <f>HYPERLINK("https://www.boe.es/gazeta/dias/1825/01/20/pdfs/GMD-1825-9.pdf#page=3","Abrir facsímil")</f>
        <v>Abrir facsímil</v>
      </c>
      <c r="K503" s="3" t="s">
        <v>22</v>
      </c>
    </row>
    <row r="504" spans="1:11" ht="42" customHeight="1">
      <c r="A504" s="2" t="s">
        <v>1473</v>
      </c>
      <c r="B504" s="2" t="s">
        <v>1474</v>
      </c>
      <c r="C504" s="2" t="s">
        <v>16</v>
      </c>
      <c r="D504" s="2" t="s">
        <v>17</v>
      </c>
      <c r="E504" s="5">
        <v>-27374</v>
      </c>
      <c r="F504" s="3" t="s">
        <v>87</v>
      </c>
      <c r="G504" s="3" t="s">
        <v>64</v>
      </c>
      <c r="H504" s="2" t="s">
        <v>20</v>
      </c>
      <c r="I504" s="2" t="s">
        <v>1475</v>
      </c>
      <c r="J504" s="3" t="str">
        <f>HYPERLINK("https://www.boe.es/gazeta/dias/1825/01/18/pdfs/GMD-1825-8.pdf#page=2","Abrir facsímil")</f>
        <v>Abrir facsímil</v>
      </c>
      <c r="K504" s="3" t="s">
        <v>22</v>
      </c>
    </row>
    <row r="505" spans="1:11" ht="42" customHeight="1">
      <c r="A505" s="2" t="s">
        <v>1476</v>
      </c>
      <c r="B505" s="2" t="s">
        <v>1477</v>
      </c>
      <c r="C505" s="2" t="s">
        <v>71</v>
      </c>
      <c r="D505" s="2" t="s">
        <v>72</v>
      </c>
      <c r="E505" s="5">
        <v>-27150</v>
      </c>
      <c r="F505" s="3" t="s">
        <v>392</v>
      </c>
      <c r="G505" s="3" t="s">
        <v>39</v>
      </c>
      <c r="H505" s="2" t="s">
        <v>20</v>
      </c>
      <c r="I505" s="2" t="s">
        <v>1478</v>
      </c>
      <c r="J505" s="3" t="str">
        <f>HYPERLINK("https://www.boe.es/gazeta/dias/1825/08/30/pdfs/GMD-1825-105.pdf#page=3","Abrir facsímil")</f>
        <v>Abrir facsímil</v>
      </c>
      <c r="K505" s="3" t="s">
        <v>22</v>
      </c>
    </row>
    <row r="506" spans="1:11" ht="42" customHeight="1">
      <c r="A506" s="2" t="s">
        <v>1479</v>
      </c>
      <c r="B506" s="2" t="s">
        <v>1480</v>
      </c>
      <c r="C506" s="2" t="s">
        <v>71</v>
      </c>
      <c r="D506" s="2" t="s">
        <v>72</v>
      </c>
      <c r="E506" s="5">
        <v>-27349</v>
      </c>
      <c r="F506" s="3" t="s">
        <v>596</v>
      </c>
      <c r="G506" s="3" t="s">
        <v>19</v>
      </c>
      <c r="H506" s="2" t="s">
        <v>20</v>
      </c>
      <c r="I506" s="2" t="s">
        <v>1481</v>
      </c>
      <c r="J506" s="3" t="str">
        <f>HYPERLINK("https://www.boe.es/gazeta/dias/1825/02/12/pdfs/GMD-1825-19.pdf#page=4","Abrir facsímil")</f>
        <v>Abrir facsímil</v>
      </c>
      <c r="K506" s="3" t="s">
        <v>22</v>
      </c>
    </row>
    <row r="507" spans="1:11" ht="42" customHeight="1">
      <c r="A507" s="2" t="s">
        <v>1479</v>
      </c>
      <c r="B507" s="2" t="s">
        <v>1480</v>
      </c>
      <c r="C507" s="2" t="s">
        <v>16</v>
      </c>
      <c r="D507" s="2" t="s">
        <v>17</v>
      </c>
      <c r="E507" s="5">
        <v>-27332</v>
      </c>
      <c r="F507" s="3" t="s">
        <v>239</v>
      </c>
      <c r="G507" s="3" t="s">
        <v>39</v>
      </c>
      <c r="H507" s="2" t="s">
        <v>20</v>
      </c>
      <c r="I507" s="2" t="s">
        <v>1482</v>
      </c>
      <c r="J507" s="3" t="str">
        <f>HYPERLINK("https://www.boe.es/gazeta/dias/1825/03/01/pdfs/GMD-1825-26.pdf#page=3","Abrir facsímil")</f>
        <v>Abrir facsímil</v>
      </c>
      <c r="K507" s="3" t="s">
        <v>22</v>
      </c>
    </row>
    <row r="508" spans="1:11" ht="42" customHeight="1">
      <c r="A508" s="2" t="s">
        <v>1483</v>
      </c>
      <c r="B508" s="2" t="s">
        <v>1484</v>
      </c>
      <c r="C508" s="2" t="s">
        <v>32</v>
      </c>
      <c r="D508" s="2" t="s">
        <v>33</v>
      </c>
      <c r="E508" s="5">
        <v>-27300</v>
      </c>
      <c r="F508" s="3" t="s">
        <v>502</v>
      </c>
      <c r="G508" s="3" t="s">
        <v>19</v>
      </c>
      <c r="H508" s="2" t="s">
        <v>20</v>
      </c>
      <c r="I508" s="2" t="s">
        <v>1485</v>
      </c>
      <c r="J508" s="3" t="str">
        <f>HYPERLINK("https://www.boe.es/gazeta/dias/1825/04/02/pdfs/GMD-1825-40.pdf#page=4","Abrir facsímil")</f>
        <v>Abrir facsímil</v>
      </c>
      <c r="K508" s="3" t="s">
        <v>22</v>
      </c>
    </row>
    <row r="509" spans="1:11" ht="42" customHeight="1">
      <c r="A509" s="2" t="s">
        <v>1486</v>
      </c>
      <c r="B509" s="2" t="s">
        <v>1487</v>
      </c>
      <c r="C509" s="2" t="s">
        <v>123</v>
      </c>
      <c r="D509" s="2" t="s">
        <v>17</v>
      </c>
      <c r="E509" s="5">
        <v>-27360</v>
      </c>
      <c r="F509" s="3" t="s">
        <v>468</v>
      </c>
      <c r="G509" s="3" t="s">
        <v>19</v>
      </c>
      <c r="H509" s="2" t="s">
        <v>20</v>
      </c>
      <c r="I509" s="2" t="s">
        <v>1488</v>
      </c>
      <c r="J509" s="3" t="str">
        <f>HYPERLINK("https://www.boe.es/gazeta/dias/1825/02/01/pdfs/GMD-1825-14.pdf#page=4","Abrir facsímil")</f>
        <v>Abrir facsímil</v>
      </c>
      <c r="K509" s="3" t="s">
        <v>22</v>
      </c>
    </row>
    <row r="510" spans="1:11" ht="42" customHeight="1">
      <c r="A510" s="2" t="s">
        <v>1489</v>
      </c>
      <c r="B510" s="2" t="s">
        <v>1490</v>
      </c>
      <c r="C510" s="2" t="s">
        <v>32</v>
      </c>
      <c r="D510" s="2" t="s">
        <v>33</v>
      </c>
      <c r="E510" s="5">
        <v>-27293</v>
      </c>
      <c r="F510" s="3" t="s">
        <v>267</v>
      </c>
      <c r="G510" s="3" t="s">
        <v>39</v>
      </c>
      <c r="H510" s="2" t="s">
        <v>20</v>
      </c>
      <c r="I510" s="2" t="s">
        <v>1491</v>
      </c>
      <c r="J510" s="3" t="str">
        <f>HYPERLINK("https://www.boe.es/gazeta/dias/1825/04/09/pdfs/GMD-1825-43.pdf#page=3","Abrir facsímil")</f>
        <v>Abrir facsímil</v>
      </c>
      <c r="K510" s="3" t="s">
        <v>22</v>
      </c>
    </row>
    <row r="511" spans="1:11" ht="42" customHeight="1">
      <c r="A511" s="2" t="s">
        <v>1492</v>
      </c>
      <c r="B511" s="2" t="s">
        <v>1493</v>
      </c>
      <c r="C511" s="2" t="s">
        <v>32</v>
      </c>
      <c r="D511" s="2" t="s">
        <v>33</v>
      </c>
      <c r="E511" s="5">
        <v>-27230</v>
      </c>
      <c r="F511" s="3" t="s">
        <v>521</v>
      </c>
      <c r="G511" s="3" t="s">
        <v>19</v>
      </c>
      <c r="H511" s="2" t="s">
        <v>20</v>
      </c>
      <c r="I511" s="2" t="s">
        <v>1494</v>
      </c>
      <c r="J511" s="3" t="str">
        <f>HYPERLINK("https://www.boe.es/gazeta/dias/1825/06/11/pdfs/GMD-1825-70.pdf#page=4","Abrir facsímil")</f>
        <v>Abrir facsímil</v>
      </c>
      <c r="K511" s="3" t="s">
        <v>22</v>
      </c>
    </row>
    <row r="512" spans="1:11" ht="42" customHeight="1">
      <c r="A512" s="2" t="s">
        <v>1495</v>
      </c>
      <c r="B512" s="2" t="s">
        <v>1496</v>
      </c>
      <c r="C512" s="2" t="s">
        <v>32</v>
      </c>
      <c r="D512" s="2" t="s">
        <v>33</v>
      </c>
      <c r="E512" s="5">
        <v>-27384</v>
      </c>
      <c r="F512" s="3" t="s">
        <v>143</v>
      </c>
      <c r="G512" s="3" t="s">
        <v>64</v>
      </c>
      <c r="H512" s="2" t="s">
        <v>20</v>
      </c>
      <c r="I512" s="2" t="s">
        <v>1497</v>
      </c>
      <c r="J512" s="3" t="str">
        <f>HYPERLINK("https://www.boe.es/gazeta/dias/1825/01/08/pdfs/GMD-1825-4.pdf#page=2","Abrir facsímil")</f>
        <v>Abrir facsímil</v>
      </c>
      <c r="K512" s="3" t="s">
        <v>22</v>
      </c>
    </row>
    <row r="513" spans="1:11" ht="42" customHeight="1">
      <c r="A513" s="2" t="s">
        <v>1498</v>
      </c>
      <c r="B513" s="2" t="s">
        <v>1499</v>
      </c>
      <c r="C513" s="2" t="s">
        <v>32</v>
      </c>
      <c r="D513" s="2" t="s">
        <v>33</v>
      </c>
      <c r="E513" s="5">
        <v>-27106</v>
      </c>
      <c r="F513" s="3" t="s">
        <v>1500</v>
      </c>
      <c r="G513" s="3" t="s">
        <v>19</v>
      </c>
      <c r="H513" s="2" t="s">
        <v>27</v>
      </c>
      <c r="I513" s="2" t="s">
        <v>1501</v>
      </c>
      <c r="J513" s="3" t="str">
        <f>HYPERLINK("https://www.boe.es/gazeta/dias/1825/10/13/pdfs/GMD-1825-124.pdf#page=4","Abrir facsímil")</f>
        <v>Abrir facsímil</v>
      </c>
      <c r="K513" s="3" t="s">
        <v>29</v>
      </c>
    </row>
    <row r="514" spans="1:11" ht="42" customHeight="1">
      <c r="A514" s="2" t="s">
        <v>1502</v>
      </c>
      <c r="B514" s="2" t="s">
        <v>1503</v>
      </c>
      <c r="C514" s="2" t="s">
        <v>32</v>
      </c>
      <c r="D514" s="2" t="s">
        <v>33</v>
      </c>
      <c r="E514" s="5">
        <v>-27386</v>
      </c>
      <c r="F514" s="3" t="s">
        <v>99</v>
      </c>
      <c r="G514" s="3" t="s">
        <v>39</v>
      </c>
      <c r="H514" s="2" t="s">
        <v>20</v>
      </c>
      <c r="I514" s="2" t="s">
        <v>1504</v>
      </c>
      <c r="J514" s="3" t="str">
        <f>HYPERLINK("https://www.boe.es/gazeta/dias/1825/01/06/pdfs/GMD-1825-3.pdf#page=3","Abrir facsímil")</f>
        <v>Abrir facsímil</v>
      </c>
      <c r="K514" s="3" t="s">
        <v>22</v>
      </c>
    </row>
    <row r="515" spans="1:11" ht="42" customHeight="1">
      <c r="A515" s="2" t="s">
        <v>1505</v>
      </c>
      <c r="B515" s="2" t="s">
        <v>1506</v>
      </c>
      <c r="C515" s="2" t="s">
        <v>16</v>
      </c>
      <c r="D515" s="2" t="s">
        <v>17</v>
      </c>
      <c r="E515" s="5">
        <v>-27304</v>
      </c>
      <c r="F515" s="3" t="s">
        <v>128</v>
      </c>
      <c r="G515" s="3" t="s">
        <v>19</v>
      </c>
      <c r="H515" s="2" t="s">
        <v>20</v>
      </c>
      <c r="I515" s="2" t="s">
        <v>1507</v>
      </c>
      <c r="J515" s="3" t="str">
        <f>HYPERLINK("https://www.boe.es/gazeta/dias/1825/03/29/pdfs/GMD-1825-38.pdf#page=4","Abrir facsímil")</f>
        <v>Abrir facsímil</v>
      </c>
      <c r="K515" s="3" t="s">
        <v>22</v>
      </c>
    </row>
    <row r="516" spans="1:11" ht="42" customHeight="1">
      <c r="A516" s="2" t="s">
        <v>1508</v>
      </c>
      <c r="B516" s="2" t="s">
        <v>1509</v>
      </c>
      <c r="C516" s="2" t="s">
        <v>238</v>
      </c>
      <c r="D516" s="2" t="s">
        <v>17</v>
      </c>
      <c r="E516" s="5">
        <v>-27360</v>
      </c>
      <c r="F516" s="3" t="s">
        <v>468</v>
      </c>
      <c r="G516" s="3" t="s">
        <v>39</v>
      </c>
      <c r="H516" s="2" t="s">
        <v>20</v>
      </c>
      <c r="I516" s="2" t="s">
        <v>1510</v>
      </c>
      <c r="J516" s="3" t="str">
        <f>HYPERLINK("https://www.boe.es/gazeta/dias/1825/02/01/pdfs/GMD-1825-14.pdf#page=3","Abrir facsímil")</f>
        <v>Abrir facsímil</v>
      </c>
      <c r="K516" s="3" t="s">
        <v>22</v>
      </c>
    </row>
    <row r="517" spans="1:11" ht="42" customHeight="1">
      <c r="A517" s="2" t="s">
        <v>1511</v>
      </c>
      <c r="B517" s="2" t="s">
        <v>1512</v>
      </c>
      <c r="C517" s="2" t="s">
        <v>71</v>
      </c>
      <c r="D517" s="2" t="s">
        <v>72</v>
      </c>
      <c r="E517" s="5">
        <v>-27027</v>
      </c>
      <c r="F517" s="3" t="s">
        <v>181</v>
      </c>
      <c r="G517" s="3" t="s">
        <v>95</v>
      </c>
      <c r="H517" s="2" t="s">
        <v>20</v>
      </c>
      <c r="I517" s="2" t="s">
        <v>1513</v>
      </c>
      <c r="J517" s="3" t="str">
        <f>HYPERLINK("https://www.boe.es/gazeta/dias/1825/12/31/pdfs/GMD-1825-158.pdf#page=1","Abrir facsímil")</f>
        <v>Abrir facsímil</v>
      </c>
      <c r="K517" s="3" t="s">
        <v>22</v>
      </c>
    </row>
    <row r="518" spans="1:11" ht="42" customHeight="1">
      <c r="A518" s="2" t="s">
        <v>1514</v>
      </c>
      <c r="B518" s="2" t="s">
        <v>1515</v>
      </c>
      <c r="C518" s="2" t="s">
        <v>32</v>
      </c>
      <c r="D518" s="2" t="s">
        <v>33</v>
      </c>
      <c r="E518" s="5">
        <v>-27360</v>
      </c>
      <c r="F518" s="3" t="s">
        <v>468</v>
      </c>
      <c r="G518" s="3" t="s">
        <v>39</v>
      </c>
      <c r="H518" s="2" t="s">
        <v>27</v>
      </c>
      <c r="I518" s="2" t="s">
        <v>1516</v>
      </c>
      <c r="J518" s="3" t="str">
        <f>HYPERLINK("https://www.boe.es/gazeta/dias/1825/02/01/pdfs/GMD-1825-14.pdf#page=3","Abrir facsímil")</f>
        <v>Abrir facsímil</v>
      </c>
      <c r="K518" s="3" t="s">
        <v>29</v>
      </c>
    </row>
    <row r="519" spans="1:11" ht="42" customHeight="1">
      <c r="A519" s="2" t="s">
        <v>1517</v>
      </c>
      <c r="B519" s="2" t="s">
        <v>1518</v>
      </c>
      <c r="C519" s="2" t="s">
        <v>46</v>
      </c>
      <c r="D519" s="2" t="s">
        <v>17</v>
      </c>
      <c r="E519" s="5">
        <v>-27290</v>
      </c>
      <c r="F519" s="3" t="s">
        <v>443</v>
      </c>
      <c r="G519" s="3" t="s">
        <v>1519</v>
      </c>
      <c r="H519" s="2" t="s">
        <v>20</v>
      </c>
      <c r="I519" s="2" t="s">
        <v>1520</v>
      </c>
      <c r="J519" s="3" t="str">
        <f>HYPERLINK("https://www.boe.es/gazeta/dias/1825/04/12/pdfs/GMD-1825-44.pdf#page=4","Abrir facsímil")</f>
        <v>Abrir facsímil</v>
      </c>
      <c r="K519" s="3" t="s">
        <v>22</v>
      </c>
    </row>
    <row r="520" spans="1:11" ht="42" customHeight="1">
      <c r="A520" s="2" t="s">
        <v>1521</v>
      </c>
      <c r="B520" s="2" t="s">
        <v>1522</v>
      </c>
      <c r="C520" s="2" t="s">
        <v>46</v>
      </c>
      <c r="D520" s="2" t="s">
        <v>17</v>
      </c>
      <c r="E520" s="5">
        <v>-27048</v>
      </c>
      <c r="F520" s="3" t="s">
        <v>787</v>
      </c>
      <c r="G520" s="3" t="s">
        <v>19</v>
      </c>
      <c r="H520" s="2" t="s">
        <v>20</v>
      </c>
      <c r="I520" s="2" t="s">
        <v>1523</v>
      </c>
      <c r="J520" s="3" t="str">
        <f>HYPERLINK("https://www.boe.es/gazeta/dias/1825/12/10/pdfs/GMD-1825-149.pdf#page=4","Abrir facsímil")</f>
        <v>Abrir facsímil</v>
      </c>
      <c r="K520" s="3" t="s">
        <v>22</v>
      </c>
    </row>
    <row r="521" spans="1:11" ht="42" customHeight="1">
      <c r="A521" s="2" t="s">
        <v>1524</v>
      </c>
      <c r="B521" s="2" t="s">
        <v>1525</v>
      </c>
      <c r="C521" s="2" t="s">
        <v>32</v>
      </c>
      <c r="D521" s="2" t="s">
        <v>33</v>
      </c>
      <c r="E521" s="5">
        <v>-27318</v>
      </c>
      <c r="F521" s="3" t="s">
        <v>193</v>
      </c>
      <c r="G521" s="3" t="s">
        <v>39</v>
      </c>
      <c r="H521" s="2" t="s">
        <v>27</v>
      </c>
      <c r="I521" s="2" t="s">
        <v>1526</v>
      </c>
      <c r="J521" s="3" t="str">
        <f>HYPERLINK("https://www.boe.es/gazeta/dias/1825/03/15/pdfs/GMD-1825-32.pdf#page=3","Abrir facsímil")</f>
        <v>Abrir facsímil</v>
      </c>
      <c r="K521" s="3" t="s">
        <v>29</v>
      </c>
    </row>
    <row r="522" spans="1:11" ht="42" customHeight="1">
      <c r="A522" s="2" t="s">
        <v>1527</v>
      </c>
      <c r="B522" s="2" t="s">
        <v>1528</v>
      </c>
      <c r="C522" s="2" t="s">
        <v>25</v>
      </c>
      <c r="D522" s="2" t="s">
        <v>17</v>
      </c>
      <c r="E522" s="5">
        <v>-27178</v>
      </c>
      <c r="F522" s="3" t="s">
        <v>118</v>
      </c>
      <c r="G522" s="3" t="s">
        <v>119</v>
      </c>
      <c r="H522" s="2" t="s">
        <v>27</v>
      </c>
      <c r="I522" s="2" t="s">
        <v>1529</v>
      </c>
      <c r="J522" s="3" t="str">
        <f>HYPERLINK("https://www.boe.es/gazeta/dias/1825/08/02/pdfs/GMD-1825-92.pdf#page=4","Abrir facsímil")</f>
        <v>Abrir facsímil</v>
      </c>
      <c r="K522" s="3" t="s">
        <v>29</v>
      </c>
    </row>
    <row r="523" spans="1:11" ht="42" customHeight="1">
      <c r="A523" s="2" t="s">
        <v>1530</v>
      </c>
      <c r="B523" s="2" t="s">
        <v>1531</v>
      </c>
      <c r="C523" s="2" t="s">
        <v>16</v>
      </c>
      <c r="D523" s="2" t="s">
        <v>17</v>
      </c>
      <c r="E523" s="5">
        <v>-27090</v>
      </c>
      <c r="F523" s="3" t="s">
        <v>189</v>
      </c>
      <c r="G523" s="3" t="s">
        <v>19</v>
      </c>
      <c r="H523" s="2" t="s">
        <v>20</v>
      </c>
      <c r="I523" s="2" t="s">
        <v>1532</v>
      </c>
      <c r="J523" s="3" t="str">
        <f>HYPERLINK("https://www.boe.es/gazeta/dias/1825/10/29/pdfs/GMD-1825-131.pdf#page=4","Abrir facsímil")</f>
        <v>Abrir facsímil</v>
      </c>
      <c r="K523" s="3" t="s">
        <v>22</v>
      </c>
    </row>
    <row r="524" spans="1:11" ht="42" customHeight="1">
      <c r="A524" s="2" t="s">
        <v>1533</v>
      </c>
      <c r="B524" s="2" t="s">
        <v>1534</v>
      </c>
      <c r="C524" s="2" t="s">
        <v>25</v>
      </c>
      <c r="D524" s="2" t="s">
        <v>17</v>
      </c>
      <c r="E524" s="5">
        <v>-27356</v>
      </c>
      <c r="F524" s="3" t="s">
        <v>591</v>
      </c>
      <c r="G524" s="3" t="s">
        <v>592</v>
      </c>
      <c r="H524" s="2" t="s">
        <v>20</v>
      </c>
      <c r="I524" s="2" t="s">
        <v>1535</v>
      </c>
      <c r="J524" s="3" t="str">
        <f>HYPERLINK("https://www.boe.es/gazeta/dias/1825/02/05/pdfs/GMD-1825-16.pdf#page=3","Abrir facsímil")</f>
        <v>Abrir facsímil</v>
      </c>
      <c r="K524" s="3" t="s">
        <v>22</v>
      </c>
    </row>
    <row r="525" spans="1:11" ht="42" customHeight="1">
      <c r="A525" s="2" t="s">
        <v>1536</v>
      </c>
      <c r="B525" s="2" t="s">
        <v>1536</v>
      </c>
      <c r="C525" s="2" t="s">
        <v>32</v>
      </c>
      <c r="D525" s="2" t="s">
        <v>33</v>
      </c>
      <c r="E525" s="5">
        <v>-27374</v>
      </c>
      <c r="F525" s="3" t="s">
        <v>87</v>
      </c>
      <c r="G525" s="3" t="s">
        <v>64</v>
      </c>
      <c r="H525" s="2" t="s">
        <v>20</v>
      </c>
      <c r="I525" s="2" t="s">
        <v>1537</v>
      </c>
      <c r="J525" s="3" t="str">
        <f>HYPERLINK("https://www.boe.es/gazeta/dias/1825/01/18/pdfs/GMD-1825-8.pdf#page=2","Abrir facsímil")</f>
        <v>Abrir facsímil</v>
      </c>
      <c r="K525" s="3" t="s">
        <v>22</v>
      </c>
    </row>
    <row r="526" spans="1:11" ht="42" customHeight="1">
      <c r="A526" s="2" t="s">
        <v>1538</v>
      </c>
      <c r="B526" s="2" t="s">
        <v>1539</v>
      </c>
      <c r="C526" s="2" t="s">
        <v>25</v>
      </c>
      <c r="D526" s="2" t="s">
        <v>17</v>
      </c>
      <c r="E526" s="5">
        <v>-27281</v>
      </c>
      <c r="F526" s="3" t="s">
        <v>306</v>
      </c>
      <c r="G526" s="3" t="s">
        <v>19</v>
      </c>
      <c r="H526" s="2" t="s">
        <v>20</v>
      </c>
      <c r="I526" s="2" t="s">
        <v>1540</v>
      </c>
      <c r="J526" s="3" t="str">
        <f>HYPERLINK("https://www.boe.es/gazeta/dias/1825/04/21/pdfs/GMD-1825-48.pdf#page=4","Abrir facsímil")</f>
        <v>Abrir facsímil</v>
      </c>
      <c r="K526" s="3" t="s">
        <v>22</v>
      </c>
    </row>
    <row r="527" spans="1:11" ht="42" customHeight="1">
      <c r="A527" s="2" t="s">
        <v>1541</v>
      </c>
      <c r="B527" s="2" t="s">
        <v>1542</v>
      </c>
      <c r="C527" s="2" t="s">
        <v>59</v>
      </c>
      <c r="D527" s="2" t="s">
        <v>17</v>
      </c>
      <c r="E527" s="5">
        <v>-27304</v>
      </c>
      <c r="F527" s="3" t="s">
        <v>128</v>
      </c>
      <c r="G527" s="3" t="s">
        <v>64</v>
      </c>
      <c r="H527" s="2" t="s">
        <v>20</v>
      </c>
      <c r="I527" s="2" t="s">
        <v>1543</v>
      </c>
      <c r="J527" s="3" t="str">
        <f>HYPERLINK("https://www.boe.es/gazeta/dias/1825/03/29/pdfs/GMD-1825-38.pdf#page=2","Abrir facsímil")</f>
        <v>Abrir facsímil</v>
      </c>
      <c r="K527" s="3" t="s">
        <v>22</v>
      </c>
    </row>
    <row r="528" spans="1:11" ht="42" customHeight="1">
      <c r="A528" s="2" t="s">
        <v>1544</v>
      </c>
      <c r="B528" s="2" t="s">
        <v>1545</v>
      </c>
      <c r="C528" s="2" t="s">
        <v>32</v>
      </c>
      <c r="D528" s="2" t="s">
        <v>33</v>
      </c>
      <c r="E528" s="5">
        <v>-27099</v>
      </c>
      <c r="F528" s="3" t="s">
        <v>431</v>
      </c>
      <c r="G528" s="3" t="s">
        <v>64</v>
      </c>
      <c r="H528" s="2" t="s">
        <v>20</v>
      </c>
      <c r="I528" s="2" t="s">
        <v>1546</v>
      </c>
      <c r="J528" s="3" t="str">
        <f>HYPERLINK("https://www.boe.es/gazeta/dias/1825/10/20/pdfs/GMD-1825-127.pdf#page=2","Abrir facsímil")</f>
        <v>Abrir facsímil</v>
      </c>
      <c r="K528" s="3" t="s">
        <v>22</v>
      </c>
    </row>
    <row r="529" spans="1:11" ht="42" customHeight="1">
      <c r="A529" s="2" t="s">
        <v>1547</v>
      </c>
      <c r="B529" s="2" t="s">
        <v>1548</v>
      </c>
      <c r="C529" s="2" t="s">
        <v>46</v>
      </c>
      <c r="D529" s="2" t="s">
        <v>17</v>
      </c>
      <c r="E529" s="5">
        <v>-27090</v>
      </c>
      <c r="F529" s="3" t="s">
        <v>189</v>
      </c>
      <c r="G529" s="3" t="s">
        <v>19</v>
      </c>
      <c r="H529" s="2" t="s">
        <v>27</v>
      </c>
      <c r="I529" s="2" t="s">
        <v>1549</v>
      </c>
      <c r="J529" s="3" t="str">
        <f>HYPERLINK("https://www.boe.es/gazeta/dias/1825/10/29/pdfs/GMD-1825-131.pdf#page=4","Abrir facsímil")</f>
        <v>Abrir facsímil</v>
      </c>
      <c r="K529" s="3" t="s">
        <v>29</v>
      </c>
    </row>
    <row r="530" spans="1:11" ht="42" customHeight="1">
      <c r="A530" s="2" t="s">
        <v>1550</v>
      </c>
      <c r="B530" s="2" t="s">
        <v>1551</v>
      </c>
      <c r="C530" s="2" t="s">
        <v>32</v>
      </c>
      <c r="D530" s="2" t="s">
        <v>33</v>
      </c>
      <c r="E530" s="5">
        <v>-27372</v>
      </c>
      <c r="F530" s="3" t="s">
        <v>51</v>
      </c>
      <c r="G530" s="3" t="s">
        <v>95</v>
      </c>
      <c r="H530" s="2" t="s">
        <v>20</v>
      </c>
      <c r="I530" s="2" t="s">
        <v>1552</v>
      </c>
      <c r="J530" s="3" t="str">
        <f>HYPERLINK("https://www.boe.es/gazeta/dias/1825/01/20/pdfs/GMD-1825-9.pdf#page=1","Abrir facsímil")</f>
        <v>Abrir facsímil</v>
      </c>
      <c r="K530" s="3" t="s">
        <v>22</v>
      </c>
    </row>
    <row r="531" spans="1:11" ht="42" customHeight="1">
      <c r="A531" s="2" t="s">
        <v>1553</v>
      </c>
      <c r="B531" s="2" t="s">
        <v>1554</v>
      </c>
      <c r="C531" s="2" t="s">
        <v>16</v>
      </c>
      <c r="D531" s="2" t="s">
        <v>17</v>
      </c>
      <c r="E531" s="5">
        <v>-27290</v>
      </c>
      <c r="F531" s="3" t="s">
        <v>443</v>
      </c>
      <c r="G531" s="3" t="s">
        <v>95</v>
      </c>
      <c r="H531" s="2" t="s">
        <v>20</v>
      </c>
      <c r="I531" s="2" t="s">
        <v>1555</v>
      </c>
      <c r="J531" s="3" t="str">
        <f>HYPERLINK("https://www.boe.es/gazeta/dias/1825/04/12/pdfs/GMD-1825-44.pdf#page=1","Abrir facsímil")</f>
        <v>Abrir facsímil</v>
      </c>
      <c r="K531" s="3" t="s">
        <v>22</v>
      </c>
    </row>
    <row r="532" spans="1:11" ht="42" customHeight="1">
      <c r="A532" s="2" t="s">
        <v>1553</v>
      </c>
      <c r="B532" s="2" t="s">
        <v>1554</v>
      </c>
      <c r="C532" s="2" t="s">
        <v>16</v>
      </c>
      <c r="D532" s="2" t="s">
        <v>17</v>
      </c>
      <c r="E532" s="5">
        <v>-27281</v>
      </c>
      <c r="F532" s="3" t="s">
        <v>306</v>
      </c>
      <c r="G532" s="3" t="s">
        <v>95</v>
      </c>
      <c r="H532" s="2" t="s">
        <v>20</v>
      </c>
      <c r="I532" s="2" t="s">
        <v>1556</v>
      </c>
      <c r="J532" s="3" t="str">
        <f>HYPERLINK("https://www.boe.es/gazeta/dias/1825/04/21/pdfs/GMD-1825-48.pdf#page=1","Abrir facsímil")</f>
        <v>Abrir facsímil</v>
      </c>
      <c r="K532" s="3" t="s">
        <v>22</v>
      </c>
    </row>
    <row r="533" spans="1:11" ht="42" customHeight="1">
      <c r="A533" s="2" t="s">
        <v>1553</v>
      </c>
      <c r="B533" s="2" t="s">
        <v>1554</v>
      </c>
      <c r="C533" s="2" t="s">
        <v>46</v>
      </c>
      <c r="D533" s="2" t="s">
        <v>17</v>
      </c>
      <c r="E533" s="5">
        <v>-27279</v>
      </c>
      <c r="F533" s="3" t="s">
        <v>249</v>
      </c>
      <c r="G533" s="3" t="s">
        <v>19</v>
      </c>
      <c r="H533" s="2" t="s">
        <v>20</v>
      </c>
      <c r="I533" s="2" t="s">
        <v>1557</v>
      </c>
      <c r="J533" s="3" t="str">
        <f>HYPERLINK("https://www.boe.es/gazeta/dias/1825/04/23/pdfs/GMD-1825-49.pdf#page=4","Abrir facsímil")</f>
        <v>Abrir facsímil</v>
      </c>
      <c r="K533" s="3" t="s">
        <v>22</v>
      </c>
    </row>
    <row r="534" spans="1:11" ht="42" customHeight="1">
      <c r="A534" s="2" t="s">
        <v>1553</v>
      </c>
      <c r="B534" s="2" t="s">
        <v>1554</v>
      </c>
      <c r="C534" s="2" t="s">
        <v>46</v>
      </c>
      <c r="D534" s="2" t="s">
        <v>17</v>
      </c>
      <c r="E534" s="5">
        <v>-27031</v>
      </c>
      <c r="F534" s="3" t="s">
        <v>1558</v>
      </c>
      <c r="G534" s="3" t="s">
        <v>19</v>
      </c>
      <c r="H534" s="2" t="s">
        <v>20</v>
      </c>
      <c r="I534" s="2" t="s">
        <v>1559</v>
      </c>
      <c r="J534" s="3" t="str">
        <f>HYPERLINK("https://www.boe.es/gazeta/dias/1825/12/27/pdfs/GMD-1825-156.pdf#page=4","Abrir facsímil")</f>
        <v>Abrir facsímil</v>
      </c>
      <c r="K534" s="3" t="s">
        <v>22</v>
      </c>
    </row>
    <row r="535" spans="1:11" ht="42" customHeight="1">
      <c r="A535" s="2" t="s">
        <v>1560</v>
      </c>
      <c r="B535" s="2" t="s">
        <v>1561</v>
      </c>
      <c r="C535" s="2" t="s">
        <v>16</v>
      </c>
      <c r="D535" s="2" t="s">
        <v>17</v>
      </c>
      <c r="E535" s="5">
        <v>-27169</v>
      </c>
      <c r="F535" s="3" t="s">
        <v>1562</v>
      </c>
      <c r="G535" s="3" t="s">
        <v>19</v>
      </c>
      <c r="H535" s="2" t="s">
        <v>20</v>
      </c>
      <c r="I535" s="2" t="s">
        <v>1563</v>
      </c>
      <c r="J535" s="3" t="str">
        <f>HYPERLINK("https://www.boe.es/gazeta/dias/1825/08/11/pdfs/GMD-1825-96.pdf#page=4","Abrir facsímil")</f>
        <v>Abrir facsímil</v>
      </c>
      <c r="K535" s="3" t="s">
        <v>22</v>
      </c>
    </row>
    <row r="536" spans="1:11" ht="42" customHeight="1">
      <c r="A536" s="2" t="s">
        <v>1564</v>
      </c>
      <c r="B536" s="2" t="s">
        <v>1565</v>
      </c>
      <c r="C536" s="2" t="s">
        <v>32</v>
      </c>
      <c r="D536" s="2" t="s">
        <v>33</v>
      </c>
      <c r="E536" s="5">
        <v>-27185</v>
      </c>
      <c r="F536" s="3" t="s">
        <v>560</v>
      </c>
      <c r="G536" s="3" t="s">
        <v>39</v>
      </c>
      <c r="H536" s="2" t="s">
        <v>20</v>
      </c>
      <c r="I536" s="2" t="s">
        <v>1566</v>
      </c>
      <c r="J536" s="3" t="str">
        <f>HYPERLINK("https://www.boe.es/gazeta/dias/1825/07/26/pdfs/GMD-1825-89.pdf#page=3","Abrir facsímil")</f>
        <v>Abrir facsímil</v>
      </c>
      <c r="K536" s="3" t="s">
        <v>22</v>
      </c>
    </row>
    <row r="537" spans="1:11" ht="42" customHeight="1">
      <c r="A537" s="2" t="s">
        <v>1567</v>
      </c>
      <c r="B537" s="2" t="s">
        <v>1568</v>
      </c>
      <c r="C537" s="2" t="s">
        <v>238</v>
      </c>
      <c r="D537" s="2" t="s">
        <v>17</v>
      </c>
      <c r="E537" s="5">
        <v>-27381</v>
      </c>
      <c r="F537" s="3" t="s">
        <v>586</v>
      </c>
      <c r="G537" s="3" t="s">
        <v>19</v>
      </c>
      <c r="H537" s="2" t="s">
        <v>20</v>
      </c>
      <c r="I537" s="2" t="s">
        <v>1569</v>
      </c>
      <c r="J537" s="3" t="str">
        <f>HYPERLINK("https://www.boe.es/gazeta/dias/1825/01/11/pdfs/GMD-1825-5.pdf#page=4","Abrir facsímil")</f>
        <v>Abrir facsímil</v>
      </c>
      <c r="K537" s="3" t="s">
        <v>22</v>
      </c>
    </row>
    <row r="538" spans="1:11" ht="42" customHeight="1">
      <c r="A538" s="2" t="s">
        <v>1570</v>
      </c>
      <c r="B538" s="2" t="s">
        <v>1571</v>
      </c>
      <c r="C538" s="2" t="s">
        <v>71</v>
      </c>
      <c r="D538" s="2" t="s">
        <v>72</v>
      </c>
      <c r="E538" s="5">
        <v>-27059</v>
      </c>
      <c r="F538" s="3" t="s">
        <v>567</v>
      </c>
      <c r="G538" s="3" t="s">
        <v>19</v>
      </c>
      <c r="H538" s="2" t="s">
        <v>27</v>
      </c>
      <c r="I538" s="2" t="s">
        <v>1572</v>
      </c>
      <c r="J538" s="3" t="str">
        <f>HYPERLINK("https://www.boe.es/gazeta/dias/1825/11/29/pdfs/GMD-1825-144.pdf#page=4","Abrir facsímil")</f>
        <v>Abrir facsímil</v>
      </c>
      <c r="K538" s="3" t="s">
        <v>29</v>
      </c>
    </row>
    <row r="539" spans="1:11" ht="42" customHeight="1">
      <c r="A539" s="2" t="s">
        <v>1573</v>
      </c>
      <c r="B539" s="2" t="s">
        <v>1574</v>
      </c>
      <c r="C539" s="2" t="s">
        <v>59</v>
      </c>
      <c r="D539" s="2" t="s">
        <v>17</v>
      </c>
      <c r="E539" s="5">
        <v>-27295</v>
      </c>
      <c r="F539" s="3" t="s">
        <v>156</v>
      </c>
      <c r="G539" s="3" t="s">
        <v>39</v>
      </c>
      <c r="H539" s="2" t="s">
        <v>20</v>
      </c>
      <c r="I539" s="2" t="s">
        <v>1575</v>
      </c>
      <c r="J539" s="3" t="str">
        <f>HYPERLINK("https://www.boe.es/gazeta/dias/1825/04/07/pdfs/GMD-1825-42.pdf#page=3","Abrir facsímil")</f>
        <v>Abrir facsímil</v>
      </c>
      <c r="K539" s="3" t="s">
        <v>22</v>
      </c>
    </row>
    <row r="540" spans="1:11" ht="42" customHeight="1">
      <c r="A540" s="2" t="s">
        <v>1576</v>
      </c>
      <c r="B540" s="2" t="s">
        <v>1577</v>
      </c>
      <c r="C540" s="2" t="s">
        <v>32</v>
      </c>
      <c r="D540" s="2" t="s">
        <v>33</v>
      </c>
      <c r="E540" s="5">
        <v>-27342</v>
      </c>
      <c r="F540" s="3" t="s">
        <v>112</v>
      </c>
      <c r="G540" s="3" t="s">
        <v>39</v>
      </c>
      <c r="H540" s="2" t="s">
        <v>20</v>
      </c>
      <c r="I540" s="2" t="s">
        <v>1578</v>
      </c>
      <c r="J540" s="3" t="str">
        <f>HYPERLINK("https://www.boe.es/gazeta/dias/1825/02/19/pdfs/GMD-1825-22.pdf#page=3","Abrir facsímil")</f>
        <v>Abrir facsímil</v>
      </c>
      <c r="K540" s="3" t="s">
        <v>22</v>
      </c>
    </row>
    <row r="541" spans="1:11" ht="42" customHeight="1">
      <c r="A541" s="2" t="s">
        <v>1579</v>
      </c>
      <c r="B541" s="2" t="s">
        <v>1580</v>
      </c>
      <c r="C541" s="2" t="s">
        <v>71</v>
      </c>
      <c r="D541" s="2" t="s">
        <v>72</v>
      </c>
      <c r="E541" s="5">
        <v>-27027</v>
      </c>
      <c r="F541" s="3" t="s">
        <v>181</v>
      </c>
      <c r="G541" s="3" t="s">
        <v>95</v>
      </c>
      <c r="H541" s="2" t="s">
        <v>20</v>
      </c>
      <c r="I541" s="2" t="s">
        <v>1581</v>
      </c>
      <c r="J541" s="3" t="str">
        <f>HYPERLINK("https://www.boe.es/gazeta/dias/1825/12/31/pdfs/GMD-1825-158.pdf#page=1","Abrir facsímil")</f>
        <v>Abrir facsímil</v>
      </c>
      <c r="K541" s="3" t="s">
        <v>22</v>
      </c>
    </row>
    <row r="542" spans="1:11" ht="42" customHeight="1">
      <c r="A542" s="2" t="s">
        <v>1582</v>
      </c>
      <c r="B542" s="2" t="s">
        <v>1583</v>
      </c>
      <c r="C542" s="2" t="s">
        <v>25</v>
      </c>
      <c r="D542" s="2" t="s">
        <v>17</v>
      </c>
      <c r="E542" s="5">
        <v>-27246</v>
      </c>
      <c r="F542" s="3" t="s">
        <v>79</v>
      </c>
      <c r="G542" s="3" t="s">
        <v>19</v>
      </c>
      <c r="H542" s="2" t="s">
        <v>20</v>
      </c>
      <c r="I542" s="2" t="s">
        <v>1584</v>
      </c>
      <c r="J542" s="3" t="str">
        <f>HYPERLINK("https://www.boe.es/gazeta/dias/1825/05/26/pdfs/GMD-1825-63.pdf#page=4","Abrir facsímil")</f>
        <v>Abrir facsímil</v>
      </c>
      <c r="K542" s="3" t="s">
        <v>22</v>
      </c>
    </row>
    <row r="543" spans="1:11" ht="42" customHeight="1">
      <c r="A543" s="2" t="s">
        <v>1585</v>
      </c>
      <c r="B543" s="2" t="s">
        <v>1586</v>
      </c>
      <c r="C543" s="2" t="s">
        <v>32</v>
      </c>
      <c r="D543" s="2" t="s">
        <v>33</v>
      </c>
      <c r="E543" s="5">
        <v>-27372</v>
      </c>
      <c r="F543" s="3" t="s">
        <v>51</v>
      </c>
      <c r="G543" s="3" t="s">
        <v>39</v>
      </c>
      <c r="H543" s="2" t="s">
        <v>20</v>
      </c>
      <c r="I543" s="2" t="s">
        <v>1587</v>
      </c>
      <c r="J543" s="3" t="str">
        <f>HYPERLINK("https://www.boe.es/gazeta/dias/1825/01/20/pdfs/GMD-1825-9.pdf#page=3","Abrir facsímil")</f>
        <v>Abrir facsímil</v>
      </c>
      <c r="K543" s="3" t="s">
        <v>22</v>
      </c>
    </row>
    <row r="544" spans="1:11" ht="42" customHeight="1">
      <c r="A544" s="2" t="s">
        <v>1588</v>
      </c>
      <c r="B544" s="2" t="s">
        <v>1589</v>
      </c>
      <c r="C544" s="2" t="s">
        <v>59</v>
      </c>
      <c r="D544" s="2" t="s">
        <v>17</v>
      </c>
      <c r="E544" s="5">
        <v>-27293</v>
      </c>
      <c r="F544" s="3" t="s">
        <v>267</v>
      </c>
      <c r="G544" s="3" t="s">
        <v>39</v>
      </c>
      <c r="H544" s="2" t="s">
        <v>20</v>
      </c>
      <c r="I544" s="2" t="s">
        <v>1590</v>
      </c>
      <c r="J544" s="3" t="str">
        <f>HYPERLINK("https://www.boe.es/gazeta/dias/1825/04/09/pdfs/GMD-1825-43.pdf#page=3","Abrir facsímil")</f>
        <v>Abrir facsímil</v>
      </c>
      <c r="K544" s="3" t="s">
        <v>22</v>
      </c>
    </row>
    <row r="545" spans="1:11" ht="42" customHeight="1">
      <c r="A545" s="2" t="s">
        <v>1591</v>
      </c>
      <c r="B545" s="2" t="s">
        <v>1592</v>
      </c>
      <c r="C545" s="2" t="s">
        <v>16</v>
      </c>
      <c r="D545" s="2" t="s">
        <v>17</v>
      </c>
      <c r="E545" s="5">
        <v>-27304</v>
      </c>
      <c r="F545" s="3" t="s">
        <v>128</v>
      </c>
      <c r="G545" s="3" t="s">
        <v>19</v>
      </c>
      <c r="H545" s="2" t="s">
        <v>20</v>
      </c>
      <c r="I545" s="2" t="s">
        <v>1593</v>
      </c>
      <c r="J545" s="3" t="str">
        <f>HYPERLINK("https://www.boe.es/gazeta/dias/1825/03/29/pdfs/GMD-1825-38.pdf#page=4","Abrir facsímil")</f>
        <v>Abrir facsímil</v>
      </c>
      <c r="K545" s="3" t="s">
        <v>22</v>
      </c>
    </row>
    <row r="546" spans="1:11" ht="42" customHeight="1">
      <c r="A546" s="2" t="s">
        <v>1594</v>
      </c>
      <c r="B546" s="2" t="s">
        <v>1595</v>
      </c>
      <c r="C546" s="2" t="s">
        <v>71</v>
      </c>
      <c r="D546" s="2" t="s">
        <v>72</v>
      </c>
      <c r="E546" s="5">
        <v>-27090</v>
      </c>
      <c r="F546" s="3" t="s">
        <v>189</v>
      </c>
      <c r="G546" s="3" t="s">
        <v>39</v>
      </c>
      <c r="H546" s="2" t="s">
        <v>20</v>
      </c>
      <c r="I546" s="2" t="s">
        <v>1596</v>
      </c>
      <c r="J546" s="3" t="str">
        <f>HYPERLINK("https://www.boe.es/gazeta/dias/1825/10/29/pdfs/GMD-1825-131.pdf#page=3","Abrir facsímil")</f>
        <v>Abrir facsímil</v>
      </c>
      <c r="K546" s="3" t="s">
        <v>22</v>
      </c>
    </row>
    <row r="547" spans="1:11" ht="42" customHeight="1">
      <c r="A547" s="2" t="s">
        <v>1597</v>
      </c>
      <c r="B547" s="2" t="s">
        <v>1598</v>
      </c>
      <c r="C547" s="2" t="s">
        <v>16</v>
      </c>
      <c r="D547" s="2" t="s">
        <v>17</v>
      </c>
      <c r="E547" s="5">
        <v>-27349</v>
      </c>
      <c r="F547" s="3" t="s">
        <v>596</v>
      </c>
      <c r="G547" s="3" t="s">
        <v>19</v>
      </c>
      <c r="H547" s="2" t="s">
        <v>20</v>
      </c>
      <c r="I547" s="2" t="s">
        <v>1599</v>
      </c>
      <c r="J547" s="3" t="str">
        <f>HYPERLINK("https://www.boe.es/gazeta/dias/1825/02/12/pdfs/GMD-1825-19.pdf#page=4","Abrir facsímil")</f>
        <v>Abrir facsímil</v>
      </c>
      <c r="K547" s="3" t="s">
        <v>22</v>
      </c>
    </row>
    <row r="548" spans="1:11" ht="42" customHeight="1">
      <c r="A548" s="2" t="s">
        <v>1600</v>
      </c>
      <c r="B548" s="2" t="s">
        <v>1601</v>
      </c>
      <c r="C548" s="2" t="s">
        <v>32</v>
      </c>
      <c r="D548" s="2" t="s">
        <v>33</v>
      </c>
      <c r="E548" s="5">
        <v>-27332</v>
      </c>
      <c r="F548" s="3" t="s">
        <v>239</v>
      </c>
      <c r="G548" s="3" t="s">
        <v>464</v>
      </c>
      <c r="H548" s="2" t="s">
        <v>27</v>
      </c>
      <c r="I548" s="2" t="s">
        <v>1602</v>
      </c>
      <c r="J548" s="3" t="str">
        <f>HYPERLINK("https://www.boe.es/gazeta/dias/1825/03/01/pdfs/GMD-1825-26.pdf#page=4","Abrir facsímil")</f>
        <v>Abrir facsímil</v>
      </c>
      <c r="K548" s="3" t="s">
        <v>29</v>
      </c>
    </row>
    <row r="549" spans="1:11" ht="42" customHeight="1">
      <c r="A549" s="2" t="s">
        <v>1603</v>
      </c>
      <c r="B549" s="2" t="s">
        <v>1604</v>
      </c>
      <c r="C549" s="2" t="s">
        <v>46</v>
      </c>
      <c r="D549" s="2" t="s">
        <v>17</v>
      </c>
      <c r="E549" s="5">
        <v>-27328</v>
      </c>
      <c r="F549" s="3" t="s">
        <v>211</v>
      </c>
      <c r="G549" s="3" t="s">
        <v>19</v>
      </c>
      <c r="H549" s="2" t="s">
        <v>20</v>
      </c>
      <c r="I549" s="2" t="s">
        <v>1605</v>
      </c>
      <c r="J549" s="3" t="str">
        <f>HYPERLINK("https://www.boe.es/gazeta/dias/1825/03/05/pdfs/GMD-1825-28.pdf#page=4","Abrir facsímil")</f>
        <v>Abrir facsímil</v>
      </c>
      <c r="K549" s="3" t="s">
        <v>22</v>
      </c>
    </row>
    <row r="550" spans="1:11" ht="42" customHeight="1">
      <c r="A550" s="2" t="s">
        <v>1606</v>
      </c>
      <c r="B550" s="2" t="s">
        <v>1607</v>
      </c>
      <c r="C550" s="2" t="s">
        <v>25</v>
      </c>
      <c r="D550" s="2" t="s">
        <v>17</v>
      </c>
      <c r="E550" s="5">
        <v>-27374</v>
      </c>
      <c r="F550" s="3" t="s">
        <v>87</v>
      </c>
      <c r="G550" s="3" t="s">
        <v>19</v>
      </c>
      <c r="H550" s="2" t="s">
        <v>20</v>
      </c>
      <c r="I550" s="2" t="s">
        <v>1608</v>
      </c>
      <c r="J550" s="3" t="str">
        <f>HYPERLINK("https://www.boe.es/gazeta/dias/1825/01/18/pdfs/GMD-1825-8.pdf#page=4","Abrir facsímil")</f>
        <v>Abrir facsímil</v>
      </c>
      <c r="K550" s="3" t="s">
        <v>22</v>
      </c>
    </row>
    <row r="551" spans="1:11" ht="42" customHeight="1">
      <c r="A551" s="2" t="s">
        <v>1609</v>
      </c>
      <c r="B551" s="2" t="s">
        <v>1610</v>
      </c>
      <c r="C551" s="2" t="s">
        <v>25</v>
      </c>
      <c r="D551" s="2" t="s">
        <v>17</v>
      </c>
      <c r="E551" s="5">
        <v>-27379</v>
      </c>
      <c r="F551" s="3" t="s">
        <v>116</v>
      </c>
      <c r="G551" s="3" t="s">
        <v>19</v>
      </c>
      <c r="H551" s="2" t="s">
        <v>20</v>
      </c>
      <c r="I551" s="2" t="s">
        <v>1611</v>
      </c>
      <c r="J551" s="3" t="str">
        <f>HYPERLINK("https://www.boe.es/gazeta/dias/1825/01/13/pdfs/GMD-1825-6.pdf#page=4","Abrir facsímil")</f>
        <v>Abrir facsímil</v>
      </c>
      <c r="K551" s="3" t="s">
        <v>22</v>
      </c>
    </row>
    <row r="552" spans="1:11" ht="42" customHeight="1">
      <c r="A552" s="2" t="s">
        <v>1612</v>
      </c>
      <c r="B552" s="2" t="s">
        <v>1613</v>
      </c>
      <c r="C552" s="2" t="s">
        <v>25</v>
      </c>
      <c r="D552" s="2" t="s">
        <v>17</v>
      </c>
      <c r="E552" s="5">
        <v>-27381</v>
      </c>
      <c r="F552" s="3" t="s">
        <v>586</v>
      </c>
      <c r="G552" s="3" t="s">
        <v>19</v>
      </c>
      <c r="H552" s="2" t="s">
        <v>20</v>
      </c>
      <c r="I552" s="2" t="s">
        <v>1614</v>
      </c>
      <c r="J552" s="3" t="str">
        <f>HYPERLINK("https://www.boe.es/gazeta/dias/1825/01/11/pdfs/GMD-1825-5.pdf#page=4","Abrir facsímil")</f>
        <v>Abrir facsímil</v>
      </c>
      <c r="K552" s="3" t="s">
        <v>22</v>
      </c>
    </row>
    <row r="553" spans="1:11" ht="42" customHeight="1">
      <c r="A553" s="2" t="s">
        <v>1615</v>
      </c>
      <c r="B553" s="2" t="s">
        <v>1616</v>
      </c>
      <c r="C553" s="2" t="s">
        <v>25</v>
      </c>
      <c r="D553" s="2" t="s">
        <v>17</v>
      </c>
      <c r="E553" s="5">
        <v>-27374</v>
      </c>
      <c r="F553" s="3" t="s">
        <v>87</v>
      </c>
      <c r="G553" s="3" t="s">
        <v>19</v>
      </c>
      <c r="H553" s="2" t="s">
        <v>20</v>
      </c>
      <c r="I553" s="2" t="s">
        <v>1617</v>
      </c>
      <c r="J553" s="3" t="str">
        <f>HYPERLINK("https://www.boe.es/gazeta/dias/1825/01/18/pdfs/GMD-1825-8.pdf#page=4","Abrir facsímil")</f>
        <v>Abrir facsímil</v>
      </c>
      <c r="K553" s="3" t="s">
        <v>22</v>
      </c>
    </row>
    <row r="554" spans="1:11" ht="42" customHeight="1">
      <c r="A554" s="2" t="s">
        <v>1618</v>
      </c>
      <c r="B554" s="2" t="s">
        <v>1619</v>
      </c>
      <c r="C554" s="2" t="s">
        <v>46</v>
      </c>
      <c r="D554" s="2" t="s">
        <v>17</v>
      </c>
      <c r="E554" s="5">
        <v>-27381</v>
      </c>
      <c r="F554" s="3" t="s">
        <v>586</v>
      </c>
      <c r="G554" s="3" t="s">
        <v>19</v>
      </c>
      <c r="H554" s="2" t="s">
        <v>20</v>
      </c>
      <c r="I554" s="2" t="s">
        <v>1620</v>
      </c>
      <c r="J554" s="3" t="str">
        <f>HYPERLINK("https://www.boe.es/gazeta/dias/1825/01/11/pdfs/GMD-1825-5.pdf#page=4","Abrir facsímil")</f>
        <v>Abrir facsímil</v>
      </c>
      <c r="K554" s="3" t="s">
        <v>22</v>
      </c>
    </row>
    <row r="555" spans="1:11" ht="42" customHeight="1">
      <c r="A555" s="2" t="s">
        <v>1618</v>
      </c>
      <c r="B555" s="2" t="s">
        <v>1619</v>
      </c>
      <c r="C555" s="2" t="s">
        <v>25</v>
      </c>
      <c r="D555" s="2" t="s">
        <v>17</v>
      </c>
      <c r="E555" s="5">
        <v>-27379</v>
      </c>
      <c r="F555" s="3" t="s">
        <v>116</v>
      </c>
      <c r="G555" s="3" t="s">
        <v>19</v>
      </c>
      <c r="H555" s="2" t="s">
        <v>20</v>
      </c>
      <c r="I555" s="2" t="s">
        <v>1621</v>
      </c>
      <c r="J555" s="3" t="str">
        <f>HYPERLINK("https://www.boe.es/gazeta/dias/1825/01/13/pdfs/GMD-1825-6.pdf#page=4","Abrir facsímil")</f>
        <v>Abrir facsímil</v>
      </c>
      <c r="K555" s="3" t="s">
        <v>22</v>
      </c>
    </row>
    <row r="556" spans="1:11" ht="42" customHeight="1">
      <c r="A556" s="2" t="s">
        <v>1618</v>
      </c>
      <c r="B556" s="2" t="s">
        <v>1619</v>
      </c>
      <c r="C556" s="2" t="s">
        <v>16</v>
      </c>
      <c r="D556" s="2" t="s">
        <v>17</v>
      </c>
      <c r="E556" s="5">
        <v>-27374</v>
      </c>
      <c r="F556" s="3" t="s">
        <v>87</v>
      </c>
      <c r="G556" s="3" t="s">
        <v>19</v>
      </c>
      <c r="H556" s="2" t="s">
        <v>20</v>
      </c>
      <c r="I556" s="2" t="s">
        <v>1622</v>
      </c>
      <c r="J556" s="3" t="str">
        <f>HYPERLINK("https://www.boe.es/gazeta/dias/1825/01/18/pdfs/GMD-1825-8.pdf#page=4","Abrir facsímil")</f>
        <v>Abrir facsímil</v>
      </c>
      <c r="K556" s="3" t="s">
        <v>22</v>
      </c>
    </row>
    <row r="557" spans="1:11" ht="42" customHeight="1">
      <c r="A557" s="2" t="s">
        <v>1623</v>
      </c>
      <c r="B557" s="2" t="s">
        <v>1624</v>
      </c>
      <c r="C557" s="2" t="s">
        <v>25</v>
      </c>
      <c r="D557" s="2" t="s">
        <v>17</v>
      </c>
      <c r="E557" s="5">
        <v>-27374</v>
      </c>
      <c r="F557" s="3" t="s">
        <v>87</v>
      </c>
      <c r="G557" s="3" t="s">
        <v>19</v>
      </c>
      <c r="H557" s="2" t="s">
        <v>20</v>
      </c>
      <c r="I557" s="2" t="s">
        <v>1625</v>
      </c>
      <c r="J557" s="3" t="str">
        <f>HYPERLINK("https://www.boe.es/gazeta/dias/1825/01/18/pdfs/GMD-1825-8.pdf#page=4","Abrir facsímil")</f>
        <v>Abrir facsímil</v>
      </c>
      <c r="K557" s="3" t="s">
        <v>22</v>
      </c>
    </row>
    <row r="558" spans="1:11" ht="42" customHeight="1">
      <c r="A558" s="2" t="s">
        <v>1626</v>
      </c>
      <c r="B558" s="2" t="s">
        <v>1627</v>
      </c>
      <c r="C558" s="2" t="s">
        <v>32</v>
      </c>
      <c r="D558" s="2" t="s">
        <v>33</v>
      </c>
      <c r="E558" s="5">
        <v>-27379</v>
      </c>
      <c r="F558" s="3" t="s">
        <v>116</v>
      </c>
      <c r="G558" s="3" t="s">
        <v>19</v>
      </c>
      <c r="H558" s="2" t="s">
        <v>20</v>
      </c>
      <c r="I558" s="2" t="s">
        <v>1628</v>
      </c>
      <c r="J558" s="3" t="str">
        <f>HYPERLINK("https://www.boe.es/gazeta/dias/1825/01/13/pdfs/GMD-1825-6.pdf#page=4","Abrir facsímil")</f>
        <v>Abrir facsímil</v>
      </c>
      <c r="K558" s="3" t="s">
        <v>22</v>
      </c>
    </row>
    <row r="559" spans="1:11" ht="42" customHeight="1">
      <c r="A559" s="2" t="s">
        <v>1629</v>
      </c>
      <c r="B559" s="2" t="s">
        <v>1630</v>
      </c>
      <c r="C559" s="2" t="s">
        <v>32</v>
      </c>
      <c r="D559" s="2" t="s">
        <v>33</v>
      </c>
      <c r="E559" s="5">
        <v>-27342</v>
      </c>
      <c r="F559" s="3" t="s">
        <v>112</v>
      </c>
      <c r="G559" s="3" t="s">
        <v>39</v>
      </c>
      <c r="H559" s="2" t="s">
        <v>20</v>
      </c>
      <c r="I559" s="2" t="s">
        <v>1631</v>
      </c>
      <c r="J559" s="3" t="str">
        <f>HYPERLINK("https://www.boe.es/gazeta/dias/1825/02/19/pdfs/GMD-1825-22.pdf#page=3","Abrir facsímil")</f>
        <v>Abrir facsímil</v>
      </c>
      <c r="K559" s="3" t="s">
        <v>22</v>
      </c>
    </row>
    <row r="560" spans="1:11" ht="42" customHeight="1">
      <c r="A560" s="2" t="s">
        <v>1632</v>
      </c>
      <c r="B560" s="2" t="s">
        <v>1633</v>
      </c>
      <c r="C560" s="2" t="s">
        <v>59</v>
      </c>
      <c r="D560" s="2" t="s">
        <v>17</v>
      </c>
      <c r="E560" s="5">
        <v>-27304</v>
      </c>
      <c r="F560" s="3" t="s">
        <v>128</v>
      </c>
      <c r="G560" s="3" t="s">
        <v>64</v>
      </c>
      <c r="H560" s="2" t="s">
        <v>20</v>
      </c>
      <c r="I560" s="2" t="s">
        <v>1634</v>
      </c>
      <c r="J560" s="3" t="str">
        <f>HYPERLINK("https://www.boe.es/gazeta/dias/1825/03/29/pdfs/GMD-1825-38.pdf#page=2","Abrir facsímil")</f>
        <v>Abrir facsímil</v>
      </c>
      <c r="K560" s="3" t="s">
        <v>22</v>
      </c>
    </row>
    <row r="561" spans="1:11" ht="42" customHeight="1">
      <c r="A561" s="2" t="s">
        <v>1635</v>
      </c>
      <c r="B561" s="2" t="s">
        <v>1636</v>
      </c>
      <c r="C561" s="2" t="s">
        <v>32</v>
      </c>
      <c r="D561" s="2" t="s">
        <v>33</v>
      </c>
      <c r="E561" s="5">
        <v>-27290</v>
      </c>
      <c r="F561" s="3" t="s">
        <v>443</v>
      </c>
      <c r="G561" s="3" t="s">
        <v>1519</v>
      </c>
      <c r="H561" s="2" t="s">
        <v>20</v>
      </c>
      <c r="I561" s="2" t="s">
        <v>1637</v>
      </c>
      <c r="J561" s="3" t="str">
        <f>HYPERLINK("https://www.boe.es/gazeta/dias/1825/04/12/pdfs/GMD-1825-44.pdf#page=4","Abrir facsímil")</f>
        <v>Abrir facsímil</v>
      </c>
      <c r="K561" s="3" t="s">
        <v>22</v>
      </c>
    </row>
    <row r="562" spans="1:11" ht="42" customHeight="1">
      <c r="A562" s="2" t="s">
        <v>1638</v>
      </c>
      <c r="B562" s="2" t="s">
        <v>1639</v>
      </c>
      <c r="C562" s="2" t="s">
        <v>32</v>
      </c>
      <c r="D562" s="2" t="s">
        <v>33</v>
      </c>
      <c r="E562" s="5">
        <v>-27388</v>
      </c>
      <c r="F562" s="3" t="s">
        <v>288</v>
      </c>
      <c r="G562" s="3" t="s">
        <v>39</v>
      </c>
      <c r="H562" s="2" t="s">
        <v>20</v>
      </c>
      <c r="I562" s="2" t="s">
        <v>1640</v>
      </c>
      <c r="J562" s="3" t="str">
        <f>HYPERLINK("https://www.boe.es/gazeta/dias/1825/01/04/pdfs/GMD-1825-2.pdf#page=3","Abrir facsímil")</f>
        <v>Abrir facsímil</v>
      </c>
      <c r="K562" s="3" t="s">
        <v>22</v>
      </c>
    </row>
    <row r="563" spans="1:11" ht="42" customHeight="1">
      <c r="A563" s="2" t="s">
        <v>1641</v>
      </c>
      <c r="B563" s="2" t="s">
        <v>1642</v>
      </c>
      <c r="C563" s="2" t="s">
        <v>78</v>
      </c>
      <c r="D563" s="2" t="s">
        <v>72</v>
      </c>
      <c r="E563" s="5">
        <v>-27246</v>
      </c>
      <c r="F563" s="3" t="s">
        <v>79</v>
      </c>
      <c r="G563" s="3" t="s">
        <v>19</v>
      </c>
      <c r="H563" s="2" t="s">
        <v>20</v>
      </c>
      <c r="I563" s="2" t="s">
        <v>1643</v>
      </c>
      <c r="J563" s="3" t="str">
        <f>HYPERLINK("https://www.boe.es/gazeta/dias/1825/05/26/pdfs/GMD-1825-63.pdf#page=4","Abrir facsímil")</f>
        <v>Abrir facsímil</v>
      </c>
      <c r="K563" s="3" t="s">
        <v>22</v>
      </c>
    </row>
    <row r="564" spans="1:11" ht="42" customHeight="1">
      <c r="A564" s="2" t="s">
        <v>1644</v>
      </c>
      <c r="B564" s="2" t="s">
        <v>1645</v>
      </c>
      <c r="C564" s="2" t="s">
        <v>32</v>
      </c>
      <c r="D564" s="2" t="s">
        <v>33</v>
      </c>
      <c r="E564" s="5">
        <v>-27069</v>
      </c>
      <c r="F564" s="3" t="s">
        <v>73</v>
      </c>
      <c r="G564" s="3" t="s">
        <v>74</v>
      </c>
      <c r="H564" s="2" t="s">
        <v>20</v>
      </c>
      <c r="I564" s="2" t="s">
        <v>1646</v>
      </c>
      <c r="J564" s="3" t="str">
        <f>HYPERLINK("https://www.boe.es/gazeta/dias/1825/11/19/pdfs/GMD-1825-140.pdf#page=3","Abrir facsímil")</f>
        <v>Abrir facsímil</v>
      </c>
      <c r="K564" s="3" t="s">
        <v>22</v>
      </c>
    </row>
    <row r="565" spans="1:11" ht="42" customHeight="1">
      <c r="A565" s="2" t="s">
        <v>1647</v>
      </c>
      <c r="B565" s="2" t="s">
        <v>1648</v>
      </c>
      <c r="C565" s="2" t="s">
        <v>71</v>
      </c>
      <c r="D565" s="2" t="s">
        <v>72</v>
      </c>
      <c r="E565" s="5">
        <v>-27181</v>
      </c>
      <c r="F565" s="3" t="s">
        <v>605</v>
      </c>
      <c r="G565" s="3" t="s">
        <v>19</v>
      </c>
      <c r="H565" s="2" t="s">
        <v>27</v>
      </c>
      <c r="I565" s="2" t="s">
        <v>1649</v>
      </c>
      <c r="J565" s="3" t="str">
        <f>HYPERLINK("https://www.boe.es/gazeta/dias/1825/07/30/pdfs/GMD-1825-91.pdf#page=4","Abrir facsímil")</f>
        <v>Abrir facsímil</v>
      </c>
      <c r="K565" s="3" t="s">
        <v>29</v>
      </c>
    </row>
    <row r="566" spans="1:11" ht="42" customHeight="1">
      <c r="A566" s="2" t="s">
        <v>1650</v>
      </c>
      <c r="B566" s="2" t="s">
        <v>1650</v>
      </c>
      <c r="C566" s="2" t="s">
        <v>16</v>
      </c>
      <c r="D566" s="2" t="s">
        <v>17</v>
      </c>
      <c r="E566" s="5">
        <v>-27351</v>
      </c>
      <c r="F566" s="3" t="s">
        <v>132</v>
      </c>
      <c r="G566" s="3" t="s">
        <v>39</v>
      </c>
      <c r="H566" s="2" t="s">
        <v>20</v>
      </c>
      <c r="I566" s="2" t="s">
        <v>1651</v>
      </c>
      <c r="J566" s="3" t="str">
        <f>HYPERLINK("https://www.boe.es/gazeta/dias/1825/02/10/pdfs/GMD-1825-18.pdf#page=3","Abrir facsímil")</f>
        <v>Abrir facsímil</v>
      </c>
      <c r="K566" s="3" t="s">
        <v>22</v>
      </c>
    </row>
    <row r="567" spans="1:11" ht="42" customHeight="1">
      <c r="A567" s="2" t="s">
        <v>1652</v>
      </c>
      <c r="B567" s="2" t="s">
        <v>1652</v>
      </c>
      <c r="C567" s="2" t="s">
        <v>32</v>
      </c>
      <c r="D567" s="2" t="s">
        <v>33</v>
      </c>
      <c r="E567" s="5">
        <v>-27090</v>
      </c>
      <c r="F567" s="3" t="s">
        <v>189</v>
      </c>
      <c r="G567" s="3" t="s">
        <v>64</v>
      </c>
      <c r="H567" s="2" t="s">
        <v>20</v>
      </c>
      <c r="I567" s="2" t="s">
        <v>1653</v>
      </c>
      <c r="J567" s="3" t="str">
        <f>HYPERLINK("https://www.boe.es/gazeta/dias/1825/10/29/pdfs/GMD-1825-131.pdf#page=2","Abrir facsímil")</f>
        <v>Abrir facsímil</v>
      </c>
      <c r="K567" s="3" t="s">
        <v>22</v>
      </c>
    </row>
    <row r="568" spans="1:11" ht="42" customHeight="1">
      <c r="A568" s="2" t="s">
        <v>1654</v>
      </c>
      <c r="B568" s="2" t="s">
        <v>1655</v>
      </c>
      <c r="C568" s="2" t="s">
        <v>32</v>
      </c>
      <c r="D568" s="2" t="s">
        <v>33</v>
      </c>
      <c r="E568" s="5">
        <v>-27188</v>
      </c>
      <c r="F568" s="3" t="s">
        <v>207</v>
      </c>
      <c r="G568" s="3" t="s">
        <v>19</v>
      </c>
      <c r="H568" s="2" t="s">
        <v>20</v>
      </c>
      <c r="I568" s="2" t="s">
        <v>1656</v>
      </c>
      <c r="J568" s="3" t="str">
        <f>HYPERLINK("https://www.boe.es/gazeta/dias/1825/07/23/pdfs/GMD-1825-88.pdf#page=4","Abrir facsímil")</f>
        <v>Abrir facsímil</v>
      </c>
      <c r="K568" s="3" t="s">
        <v>22</v>
      </c>
    </row>
    <row r="569" spans="1:11" ht="42" customHeight="1">
      <c r="A569" s="2" t="s">
        <v>1657</v>
      </c>
      <c r="B569" s="2" t="s">
        <v>1658</v>
      </c>
      <c r="C569" s="2" t="s">
        <v>32</v>
      </c>
      <c r="D569" s="2" t="s">
        <v>33</v>
      </c>
      <c r="E569" s="5">
        <v>-27372</v>
      </c>
      <c r="F569" s="3" t="s">
        <v>51</v>
      </c>
      <c r="G569" s="3" t="s">
        <v>39</v>
      </c>
      <c r="H569" s="2" t="s">
        <v>20</v>
      </c>
      <c r="I569" s="2" t="s">
        <v>1659</v>
      </c>
      <c r="J569" s="3" t="str">
        <f>HYPERLINK("https://www.boe.es/gazeta/dias/1825/01/20/pdfs/GMD-1825-9.pdf#page=3","Abrir facsímil")</f>
        <v>Abrir facsímil</v>
      </c>
      <c r="K569" s="3" t="s">
        <v>22</v>
      </c>
    </row>
    <row r="570" spans="1:11" ht="42" customHeight="1">
      <c r="A570" s="2" t="s">
        <v>1660</v>
      </c>
      <c r="B570" s="2" t="s">
        <v>1661</v>
      </c>
      <c r="C570" s="2" t="s">
        <v>32</v>
      </c>
      <c r="D570" s="2" t="s">
        <v>33</v>
      </c>
      <c r="E570" s="5">
        <v>-27136</v>
      </c>
      <c r="F570" s="3" t="s">
        <v>523</v>
      </c>
      <c r="G570" s="3" t="s">
        <v>39</v>
      </c>
      <c r="H570" s="2" t="s">
        <v>20</v>
      </c>
      <c r="I570" s="2" t="s">
        <v>1662</v>
      </c>
      <c r="J570" s="3" t="str">
        <f>HYPERLINK("https://www.boe.es/gazeta/dias/1825/09/13/pdfs/GMD-1825-111.pdf#page=3","Abrir facsímil")</f>
        <v>Abrir facsímil</v>
      </c>
      <c r="K570" s="3" t="s">
        <v>22</v>
      </c>
    </row>
    <row r="571" spans="1:11" ht="42" customHeight="1">
      <c r="A571" s="2" t="s">
        <v>1663</v>
      </c>
      <c r="B571" s="2" t="s">
        <v>1663</v>
      </c>
      <c r="C571" s="2" t="s">
        <v>32</v>
      </c>
      <c r="D571" s="2" t="s">
        <v>33</v>
      </c>
      <c r="E571" s="5">
        <v>-27202</v>
      </c>
      <c r="F571" s="3" t="s">
        <v>820</v>
      </c>
      <c r="G571" s="3" t="s">
        <v>1664</v>
      </c>
      <c r="H571" s="2" t="s">
        <v>20</v>
      </c>
      <c r="I571" s="2" t="s">
        <v>1665</v>
      </c>
      <c r="J571" s="3" t="str">
        <f>HYPERLINK("https://www.boe.es/gazeta/dias/1825/07/09/pdfs/GMD-1825-82.pdf#page=3","Abrir facsímil")</f>
        <v>Abrir facsímil</v>
      </c>
      <c r="K571" s="3" t="s">
        <v>22</v>
      </c>
    </row>
    <row r="572" spans="1:11" ht="42" customHeight="1">
      <c r="A572" s="2" t="s">
        <v>1663</v>
      </c>
      <c r="B572" s="2" t="s">
        <v>1663</v>
      </c>
      <c r="C572" s="2" t="s">
        <v>32</v>
      </c>
      <c r="D572" s="2" t="s">
        <v>33</v>
      </c>
      <c r="E572" s="5">
        <v>-27092</v>
      </c>
      <c r="F572" s="3" t="s">
        <v>324</v>
      </c>
      <c r="G572" s="3" t="s">
        <v>64</v>
      </c>
      <c r="H572" s="2" t="s">
        <v>20</v>
      </c>
      <c r="I572" s="2" t="s">
        <v>1666</v>
      </c>
      <c r="J572" s="3" t="str">
        <f>HYPERLINK("https://www.boe.es/gazeta/dias/1825/10/27/pdfs/GMD-1825-130.pdf#page=2","Abrir facsímil")</f>
        <v>Abrir facsímil</v>
      </c>
      <c r="K572" s="3" t="s">
        <v>22</v>
      </c>
    </row>
    <row r="573" spans="1:11" ht="42" customHeight="1">
      <c r="A573" s="2" t="s">
        <v>1663</v>
      </c>
      <c r="B573" s="2" t="s">
        <v>1663</v>
      </c>
      <c r="C573" s="2" t="s">
        <v>32</v>
      </c>
      <c r="D573" s="2" t="s">
        <v>33</v>
      </c>
      <c r="E573" s="5">
        <v>-27073</v>
      </c>
      <c r="F573" s="3" t="s">
        <v>270</v>
      </c>
      <c r="G573" s="3" t="s">
        <v>64</v>
      </c>
      <c r="H573" s="2" t="s">
        <v>20</v>
      </c>
      <c r="I573" s="2" t="s">
        <v>1667</v>
      </c>
      <c r="J573" s="3" t="str">
        <f>HYPERLINK("https://www.boe.es/gazeta/dias/1825/11/15/pdfs/GMD-1825-138.pdf#page=2","Abrir facsímil")</f>
        <v>Abrir facsímil</v>
      </c>
      <c r="K573" s="3" t="s">
        <v>22</v>
      </c>
    </row>
    <row r="574" spans="1:11" ht="42" customHeight="1">
      <c r="A574" s="2" t="s">
        <v>1668</v>
      </c>
      <c r="B574" s="2" t="s">
        <v>1669</v>
      </c>
      <c r="C574" s="2" t="s">
        <v>16</v>
      </c>
      <c r="D574" s="2" t="s">
        <v>17</v>
      </c>
      <c r="E574" s="5">
        <v>-27272</v>
      </c>
      <c r="F574" s="3" t="s">
        <v>1191</v>
      </c>
      <c r="G574" s="3" t="s">
        <v>1192</v>
      </c>
      <c r="H574" s="2" t="s">
        <v>20</v>
      </c>
      <c r="I574" s="2" t="s">
        <v>1670</v>
      </c>
      <c r="J574" s="3" t="str">
        <f>HYPERLINK("https://www.boe.es/gazeta/dias/1825/04/30/pdfs/GMD-1825-52.pdf#page=4","Abrir facsímil")</f>
        <v>Abrir facsímil</v>
      </c>
      <c r="K574" s="3" t="s">
        <v>22</v>
      </c>
    </row>
    <row r="575" spans="1:11" ht="42" customHeight="1">
      <c r="A575" s="2" t="s">
        <v>1671</v>
      </c>
      <c r="B575" s="2" t="s">
        <v>1671</v>
      </c>
      <c r="C575" s="2" t="s">
        <v>71</v>
      </c>
      <c r="D575" s="2" t="s">
        <v>72</v>
      </c>
      <c r="E575" s="5">
        <v>-27185</v>
      </c>
      <c r="F575" s="3" t="s">
        <v>560</v>
      </c>
      <c r="G575" s="3" t="s">
        <v>95</v>
      </c>
      <c r="H575" s="2" t="s">
        <v>20</v>
      </c>
      <c r="I575" s="2" t="s">
        <v>1672</v>
      </c>
      <c r="J575" s="3" t="str">
        <f>HYPERLINK("https://www.boe.es/gazeta/dias/1825/07/26/pdfs/GMD-1825-89.pdf#page=1","Abrir facsímil")</f>
        <v>Abrir facsímil</v>
      </c>
      <c r="K575" s="3" t="s">
        <v>22</v>
      </c>
    </row>
    <row r="576" spans="1:11" ht="42" customHeight="1">
      <c r="A576" s="2" t="s">
        <v>1673</v>
      </c>
      <c r="B576" s="2" t="s">
        <v>1674</v>
      </c>
      <c r="C576" s="2" t="s">
        <v>25</v>
      </c>
      <c r="D576" s="2" t="s">
        <v>17</v>
      </c>
      <c r="E576" s="5">
        <v>-27206</v>
      </c>
      <c r="F576" s="3" t="s">
        <v>716</v>
      </c>
      <c r="G576" s="3" t="s">
        <v>19</v>
      </c>
      <c r="H576" s="2" t="s">
        <v>20</v>
      </c>
      <c r="I576" s="2" t="s">
        <v>1675</v>
      </c>
      <c r="J576" s="3" t="str">
        <f>HYPERLINK("https://www.boe.es/gazeta/dias/1825/07/05/pdfs/GMD-1825-80.pdf#page=4","Abrir facsímil")</f>
        <v>Abrir facsímil</v>
      </c>
      <c r="K576" s="3" t="s">
        <v>22</v>
      </c>
    </row>
    <row r="577" spans="1:11" ht="42" customHeight="1">
      <c r="A577" s="2" t="s">
        <v>1676</v>
      </c>
      <c r="B577" s="2" t="s">
        <v>1677</v>
      </c>
      <c r="C577" s="2" t="s">
        <v>16</v>
      </c>
      <c r="D577" s="2" t="s">
        <v>17</v>
      </c>
      <c r="E577" s="5">
        <v>-27379</v>
      </c>
      <c r="F577" s="3" t="s">
        <v>116</v>
      </c>
      <c r="G577" s="3" t="s">
        <v>19</v>
      </c>
      <c r="H577" s="2" t="s">
        <v>20</v>
      </c>
      <c r="I577" s="2" t="s">
        <v>1678</v>
      </c>
      <c r="J577" s="3" t="str">
        <f>HYPERLINK("https://www.boe.es/gazeta/dias/1825/01/13/pdfs/GMD-1825-6.pdf#page=4","Abrir facsímil")</f>
        <v>Abrir facsímil</v>
      </c>
      <c r="K577" s="3" t="s">
        <v>22</v>
      </c>
    </row>
    <row r="578" spans="1:11" ht="42" customHeight="1">
      <c r="A578" s="2" t="s">
        <v>1679</v>
      </c>
      <c r="B578" s="2" t="s">
        <v>1680</v>
      </c>
      <c r="C578" s="2" t="s">
        <v>32</v>
      </c>
      <c r="D578" s="2" t="s">
        <v>33</v>
      </c>
      <c r="E578" s="5">
        <v>-27171</v>
      </c>
      <c r="F578" s="3" t="s">
        <v>490</v>
      </c>
      <c r="G578" s="3" t="s">
        <v>39</v>
      </c>
      <c r="H578" s="2" t="s">
        <v>20</v>
      </c>
      <c r="I578" s="2" t="s">
        <v>1681</v>
      </c>
      <c r="J578" s="3" t="str">
        <f>HYPERLINK("https://www.boe.es/gazeta/dias/1825/08/09/pdfs/GMD-1825-95.pdf#page=3","Abrir facsímil")</f>
        <v>Abrir facsímil</v>
      </c>
      <c r="K578" s="3" t="s">
        <v>22</v>
      </c>
    </row>
    <row r="579" spans="1:11" ht="42" customHeight="1">
      <c r="A579" s="2" t="s">
        <v>1682</v>
      </c>
      <c r="B579" s="2" t="s">
        <v>1683</v>
      </c>
      <c r="C579" s="2" t="s">
        <v>32</v>
      </c>
      <c r="D579" s="2" t="s">
        <v>33</v>
      </c>
      <c r="E579" s="5">
        <v>-27321</v>
      </c>
      <c r="F579" s="3" t="s">
        <v>38</v>
      </c>
      <c r="G579" s="3" t="s">
        <v>39</v>
      </c>
      <c r="H579" s="2" t="s">
        <v>20</v>
      </c>
      <c r="I579" s="2" t="s">
        <v>1684</v>
      </c>
      <c r="J579" s="3" t="str">
        <f>HYPERLINK("https://www.boe.es/gazeta/dias/1825/03/12/pdfs/GMD-1825-31.pdf#page=3","Abrir facsímil")</f>
        <v>Abrir facsímil</v>
      </c>
      <c r="K579" s="3" t="s">
        <v>22</v>
      </c>
    </row>
    <row r="580" spans="1:11" ht="42" customHeight="1">
      <c r="A580" s="2" t="s">
        <v>1685</v>
      </c>
      <c r="B580" s="2" t="s">
        <v>1685</v>
      </c>
      <c r="C580" s="2" t="s">
        <v>16</v>
      </c>
      <c r="D580" s="2" t="s">
        <v>17</v>
      </c>
      <c r="E580" s="5">
        <v>-27339</v>
      </c>
      <c r="F580" s="3" t="s">
        <v>974</v>
      </c>
      <c r="G580" s="3" t="s">
        <v>64</v>
      </c>
      <c r="H580" s="2" t="s">
        <v>20</v>
      </c>
      <c r="I580" s="2" t="s">
        <v>1686</v>
      </c>
      <c r="J580" s="3" t="str">
        <f>HYPERLINK("https://www.boe.es/gazeta/dias/1825/02/22/pdfs/GMD-1825-23.pdf#page=2","Abrir facsímil")</f>
        <v>Abrir facsímil</v>
      </c>
      <c r="K580" s="3" t="s">
        <v>22</v>
      </c>
    </row>
    <row r="581" spans="1:11" ht="42" customHeight="1">
      <c r="A581" s="2" t="s">
        <v>1685</v>
      </c>
      <c r="B581" s="2" t="s">
        <v>1685</v>
      </c>
      <c r="C581" s="2" t="s">
        <v>71</v>
      </c>
      <c r="D581" s="2" t="s">
        <v>72</v>
      </c>
      <c r="E581" s="5">
        <v>-27267</v>
      </c>
      <c r="F581" s="3" t="s">
        <v>160</v>
      </c>
      <c r="G581" s="3" t="s">
        <v>64</v>
      </c>
      <c r="H581" s="2" t="s">
        <v>20</v>
      </c>
      <c r="I581" s="2" t="s">
        <v>1687</v>
      </c>
      <c r="J581" s="3" t="str">
        <f>HYPERLINK("https://www.boe.es/gazeta/dias/1825/05/05/pdfs/GMD-1825-54.pdf#page=2","Abrir facsímil")</f>
        <v>Abrir facsímil</v>
      </c>
      <c r="K581" s="3" t="s">
        <v>22</v>
      </c>
    </row>
    <row r="582" spans="1:11" ht="42" customHeight="1">
      <c r="A582" s="2" t="s">
        <v>1685</v>
      </c>
      <c r="B582" s="2" t="s">
        <v>1685</v>
      </c>
      <c r="C582" s="2" t="s">
        <v>71</v>
      </c>
      <c r="D582" s="2" t="s">
        <v>72</v>
      </c>
      <c r="E582" s="5">
        <v>-27225</v>
      </c>
      <c r="F582" s="3" t="s">
        <v>540</v>
      </c>
      <c r="G582" s="3" t="s">
        <v>64</v>
      </c>
      <c r="H582" s="2" t="s">
        <v>20</v>
      </c>
      <c r="I582" s="2" t="s">
        <v>1688</v>
      </c>
      <c r="J582" s="3" t="str">
        <f>HYPERLINK("https://www.boe.es/gazeta/dias/1825/06/16/pdfs/GMD-1825-72.pdf#page=2","Abrir facsímil")</f>
        <v>Abrir facsímil</v>
      </c>
      <c r="K582" s="3" t="s">
        <v>22</v>
      </c>
    </row>
    <row r="583" spans="1:11" ht="42" customHeight="1">
      <c r="A583" s="2" t="s">
        <v>1685</v>
      </c>
      <c r="B583" s="2" t="s">
        <v>1685</v>
      </c>
      <c r="C583" s="2" t="s">
        <v>71</v>
      </c>
      <c r="D583" s="2" t="s">
        <v>72</v>
      </c>
      <c r="E583" s="5">
        <v>-27223</v>
      </c>
      <c r="F583" s="3" t="s">
        <v>620</v>
      </c>
      <c r="G583" s="3" t="s">
        <v>95</v>
      </c>
      <c r="H583" s="2" t="s">
        <v>20</v>
      </c>
      <c r="I583" s="2" t="s">
        <v>1689</v>
      </c>
      <c r="J583" s="3" t="str">
        <f>HYPERLINK("https://www.boe.es/gazeta/dias/1825/06/18/pdfs/GMD-1825-73.pdf#page=1","Abrir facsímil")</f>
        <v>Abrir facsímil</v>
      </c>
      <c r="K583" s="3" t="s">
        <v>22</v>
      </c>
    </row>
    <row r="584" spans="1:11" ht="42" customHeight="1">
      <c r="A584" s="2" t="s">
        <v>1685</v>
      </c>
      <c r="B584" s="2" t="s">
        <v>1685</v>
      </c>
      <c r="C584" s="2" t="s">
        <v>238</v>
      </c>
      <c r="D584" s="2" t="s">
        <v>17</v>
      </c>
      <c r="E584" s="5">
        <v>-27220</v>
      </c>
      <c r="F584" s="3" t="s">
        <v>1690</v>
      </c>
      <c r="G584" s="3" t="s">
        <v>64</v>
      </c>
      <c r="H584" s="2" t="s">
        <v>20</v>
      </c>
      <c r="I584" s="2" t="s">
        <v>1691</v>
      </c>
      <c r="J584" s="3" t="str">
        <f>HYPERLINK("https://www.boe.es/gazeta/dias/1825/06/21/pdfs/GMD-1825-74.pdf#page=2","Abrir facsímil")</f>
        <v>Abrir facsímil</v>
      </c>
      <c r="K584" s="3" t="s">
        <v>22</v>
      </c>
    </row>
    <row r="585" spans="1:11" ht="42" customHeight="1">
      <c r="A585" s="2" t="s">
        <v>1685</v>
      </c>
      <c r="B585" s="2" t="s">
        <v>1685</v>
      </c>
      <c r="C585" s="2" t="s">
        <v>71</v>
      </c>
      <c r="D585" s="2" t="s">
        <v>72</v>
      </c>
      <c r="E585" s="5">
        <v>-27209</v>
      </c>
      <c r="F585" s="3" t="s">
        <v>482</v>
      </c>
      <c r="G585" s="3" t="s">
        <v>64</v>
      </c>
      <c r="H585" s="2" t="s">
        <v>20</v>
      </c>
      <c r="I585" s="2" t="s">
        <v>1692</v>
      </c>
      <c r="J585" s="3" t="str">
        <f>HYPERLINK("https://www.boe.es/gazeta/dias/1825/07/02/pdfs/GMD-1825-79.pdf#page=2","Abrir facsímil")</f>
        <v>Abrir facsímil</v>
      </c>
      <c r="K585" s="3" t="s">
        <v>22</v>
      </c>
    </row>
    <row r="586" spans="1:11" ht="42" customHeight="1">
      <c r="A586" s="2" t="s">
        <v>1693</v>
      </c>
      <c r="B586" s="2" t="s">
        <v>1694</v>
      </c>
      <c r="C586" s="2" t="s">
        <v>16</v>
      </c>
      <c r="D586" s="2" t="s">
        <v>17</v>
      </c>
      <c r="E586" s="5">
        <v>-27388</v>
      </c>
      <c r="F586" s="3" t="s">
        <v>288</v>
      </c>
      <c r="G586" s="3" t="s">
        <v>19</v>
      </c>
      <c r="H586" s="2" t="s">
        <v>20</v>
      </c>
      <c r="I586" s="2" t="s">
        <v>1695</v>
      </c>
      <c r="J586" s="3" t="str">
        <f>HYPERLINK("https://www.boe.es/gazeta/dias/1825/01/04/pdfs/GMD-1825-2.pdf#page=4","Abrir facsímil")</f>
        <v>Abrir facsímil</v>
      </c>
      <c r="K586" s="3" t="s">
        <v>22</v>
      </c>
    </row>
    <row r="587" spans="1:11" ht="42" customHeight="1">
      <c r="A587" s="2" t="s">
        <v>1696</v>
      </c>
      <c r="B587" s="2" t="s">
        <v>1697</v>
      </c>
      <c r="C587" s="2" t="s">
        <v>32</v>
      </c>
      <c r="D587" s="2" t="s">
        <v>33</v>
      </c>
      <c r="E587" s="5">
        <v>-27379</v>
      </c>
      <c r="F587" s="3" t="s">
        <v>116</v>
      </c>
      <c r="G587" s="3" t="s">
        <v>39</v>
      </c>
      <c r="H587" s="2" t="s">
        <v>20</v>
      </c>
      <c r="I587" s="2" t="s">
        <v>1698</v>
      </c>
      <c r="J587" s="3" t="str">
        <f>HYPERLINK("https://www.boe.es/gazeta/dias/1825/01/13/pdfs/GMD-1825-6.pdf#page=3","Abrir facsímil")</f>
        <v>Abrir facsímil</v>
      </c>
      <c r="K587" s="3" t="s">
        <v>22</v>
      </c>
    </row>
    <row r="588" spans="1:11" ht="42" customHeight="1">
      <c r="A588" s="2" t="s">
        <v>1699</v>
      </c>
      <c r="B588" s="2" t="s">
        <v>1700</v>
      </c>
      <c r="C588" s="2" t="s">
        <v>71</v>
      </c>
      <c r="D588" s="2" t="s">
        <v>72</v>
      </c>
      <c r="E588" s="5">
        <v>-27034</v>
      </c>
      <c r="F588" s="3" t="s">
        <v>526</v>
      </c>
      <c r="G588" s="3" t="s">
        <v>19</v>
      </c>
      <c r="H588" s="2" t="s">
        <v>20</v>
      </c>
      <c r="I588" s="2" t="s">
        <v>1701</v>
      </c>
      <c r="J588" s="3" t="str">
        <f>HYPERLINK("https://www.boe.es/gazeta/dias/1825/12/24/pdfs/GMD-1825-155.pdf#page=4","Abrir facsímil")</f>
        <v>Abrir facsímil</v>
      </c>
      <c r="K588" s="3" t="s">
        <v>22</v>
      </c>
    </row>
    <row r="589" spans="1:11" ht="42" customHeight="1">
      <c r="A589" s="2" t="s">
        <v>1702</v>
      </c>
      <c r="B589" s="2" t="s">
        <v>1702</v>
      </c>
      <c r="C589" s="2" t="s">
        <v>32</v>
      </c>
      <c r="D589" s="2" t="s">
        <v>33</v>
      </c>
      <c r="E589" s="5">
        <v>-27363</v>
      </c>
      <c r="F589" s="3" t="s">
        <v>152</v>
      </c>
      <c r="G589" s="3" t="s">
        <v>95</v>
      </c>
      <c r="H589" s="2" t="s">
        <v>20</v>
      </c>
      <c r="I589" s="2" t="s">
        <v>1703</v>
      </c>
      <c r="J589" s="3" t="str">
        <f>HYPERLINK("https://www.boe.es/gazeta/dias/1825/01/29/pdfs/GMD-1825-13.pdf#page=1","Abrir facsímil")</f>
        <v>Abrir facsímil</v>
      </c>
      <c r="K589" s="3" t="s">
        <v>22</v>
      </c>
    </row>
    <row r="590" spans="1:11" ht="42" customHeight="1">
      <c r="A590" s="2" t="s">
        <v>1704</v>
      </c>
      <c r="B590" s="2" t="s">
        <v>1705</v>
      </c>
      <c r="C590" s="2" t="s">
        <v>32</v>
      </c>
      <c r="D590" s="2" t="s">
        <v>33</v>
      </c>
      <c r="E590" s="5">
        <v>-27342</v>
      </c>
      <c r="F590" s="3" t="s">
        <v>112</v>
      </c>
      <c r="G590" s="3" t="s">
        <v>19</v>
      </c>
      <c r="H590" s="2" t="s">
        <v>20</v>
      </c>
      <c r="I590" s="2" t="s">
        <v>1706</v>
      </c>
      <c r="J590" s="3" t="str">
        <f>HYPERLINK("https://www.boe.es/gazeta/dias/1825/02/19/pdfs/GMD-1825-22.pdf#page=4","Abrir facsímil")</f>
        <v>Abrir facsímil</v>
      </c>
      <c r="K590" s="3" t="s">
        <v>22</v>
      </c>
    </row>
    <row r="591" spans="1:11" ht="42" customHeight="1">
      <c r="A591" s="2" t="s">
        <v>1707</v>
      </c>
      <c r="B591" s="2" t="s">
        <v>1708</v>
      </c>
      <c r="C591" s="2" t="s">
        <v>32</v>
      </c>
      <c r="D591" s="2" t="s">
        <v>33</v>
      </c>
      <c r="E591" s="5">
        <v>-27269</v>
      </c>
      <c r="F591" s="3" t="s">
        <v>321</v>
      </c>
      <c r="G591" s="3" t="s">
        <v>39</v>
      </c>
      <c r="H591" s="2" t="s">
        <v>20</v>
      </c>
      <c r="I591" s="2" t="s">
        <v>1709</v>
      </c>
      <c r="J591" s="3" t="str">
        <f>HYPERLINK("https://www.boe.es/gazeta/dias/1825/05/03/pdfs/GMD-1825-53.pdf#page=3","Abrir facsímil")</f>
        <v>Abrir facsímil</v>
      </c>
      <c r="K591" s="3" t="s">
        <v>22</v>
      </c>
    </row>
    <row r="592" spans="1:11" ht="42" customHeight="1">
      <c r="A592" s="2" t="s">
        <v>1710</v>
      </c>
      <c r="B592" s="2" t="s">
        <v>1711</v>
      </c>
      <c r="C592" s="2" t="s">
        <v>32</v>
      </c>
      <c r="D592" s="2" t="s">
        <v>33</v>
      </c>
      <c r="E592" s="5">
        <v>-27318</v>
      </c>
      <c r="F592" s="3" t="s">
        <v>193</v>
      </c>
      <c r="G592" s="3" t="s">
        <v>64</v>
      </c>
      <c r="H592" s="2" t="s">
        <v>20</v>
      </c>
      <c r="I592" s="2" t="s">
        <v>1712</v>
      </c>
      <c r="J592" s="3" t="str">
        <f>HYPERLINK("https://www.boe.es/gazeta/dias/1825/03/15/pdfs/GMD-1825-32.pdf#page=2","Abrir facsímil")</f>
        <v>Abrir facsímil</v>
      </c>
      <c r="K592" s="3" t="s">
        <v>22</v>
      </c>
    </row>
    <row r="593" spans="1:11" ht="42" customHeight="1">
      <c r="A593" s="2" t="s">
        <v>1713</v>
      </c>
      <c r="B593" s="2" t="s">
        <v>1713</v>
      </c>
      <c r="C593" s="2" t="s">
        <v>32</v>
      </c>
      <c r="D593" s="2" t="s">
        <v>33</v>
      </c>
      <c r="E593" s="5">
        <v>-27377</v>
      </c>
      <c r="F593" s="3" t="s">
        <v>652</v>
      </c>
      <c r="G593" s="3" t="s">
        <v>39</v>
      </c>
      <c r="H593" s="2" t="s">
        <v>20</v>
      </c>
      <c r="I593" s="2" t="s">
        <v>1714</v>
      </c>
      <c r="J593" s="3" t="str">
        <f>HYPERLINK("https://www.boe.es/gazeta/dias/1825/01/15/pdfs/GMD-1825-7.pdf#page=3","Abrir facsímil")</f>
        <v>Abrir facsímil</v>
      </c>
      <c r="K593" s="3" t="s">
        <v>22</v>
      </c>
    </row>
    <row r="594" spans="1:11" ht="42" customHeight="1">
      <c r="A594" s="2" t="s">
        <v>1713</v>
      </c>
      <c r="B594" s="2" t="s">
        <v>1713</v>
      </c>
      <c r="C594" s="2" t="s">
        <v>32</v>
      </c>
      <c r="D594" s="2" t="s">
        <v>33</v>
      </c>
      <c r="E594" s="5">
        <v>-27349</v>
      </c>
      <c r="F594" s="3" t="s">
        <v>596</v>
      </c>
      <c r="G594" s="3" t="s">
        <v>95</v>
      </c>
      <c r="H594" s="2" t="s">
        <v>20</v>
      </c>
      <c r="I594" s="2" t="s">
        <v>1715</v>
      </c>
      <c r="J594" s="3" t="str">
        <f>HYPERLINK("https://www.boe.es/gazeta/dias/1825/02/12/pdfs/GMD-1825-19.pdf#page=1","Abrir facsímil")</f>
        <v>Abrir facsímil</v>
      </c>
      <c r="K594" s="3" t="s">
        <v>22</v>
      </c>
    </row>
    <row r="595" spans="1:11" ht="42" customHeight="1">
      <c r="A595" s="2" t="s">
        <v>1713</v>
      </c>
      <c r="B595" s="2" t="s">
        <v>1713</v>
      </c>
      <c r="C595" s="2" t="s">
        <v>32</v>
      </c>
      <c r="D595" s="2" t="s">
        <v>33</v>
      </c>
      <c r="E595" s="5">
        <v>-27332</v>
      </c>
      <c r="F595" s="3" t="s">
        <v>239</v>
      </c>
      <c r="G595" s="3" t="s">
        <v>464</v>
      </c>
      <c r="H595" s="2" t="s">
        <v>20</v>
      </c>
      <c r="I595" s="2" t="s">
        <v>1716</v>
      </c>
      <c r="J595" s="3" t="str">
        <f>HYPERLINK("https://www.boe.es/gazeta/dias/1825/03/01/pdfs/GMD-1825-26.pdf#page=4","Abrir facsímil")</f>
        <v>Abrir facsímil</v>
      </c>
      <c r="K595" s="3" t="s">
        <v>22</v>
      </c>
    </row>
    <row r="596" spans="1:11" ht="42" customHeight="1">
      <c r="A596" s="2" t="s">
        <v>1713</v>
      </c>
      <c r="B596" s="2" t="s">
        <v>1713</v>
      </c>
      <c r="C596" s="2" t="s">
        <v>32</v>
      </c>
      <c r="D596" s="2" t="s">
        <v>33</v>
      </c>
      <c r="E596" s="5">
        <v>-27274</v>
      </c>
      <c r="F596" s="3" t="s">
        <v>463</v>
      </c>
      <c r="G596" s="3" t="s">
        <v>39</v>
      </c>
      <c r="H596" s="2" t="s">
        <v>20</v>
      </c>
      <c r="I596" s="2" t="s">
        <v>1717</v>
      </c>
      <c r="J596" s="3" t="str">
        <f>HYPERLINK("https://www.boe.es/gazeta/dias/1825/04/28/pdfs/GMD-1825-51.pdf#page=3","Abrir facsímil")</f>
        <v>Abrir facsímil</v>
      </c>
      <c r="K596" s="3" t="s">
        <v>22</v>
      </c>
    </row>
    <row r="597" spans="1:11" ht="42" customHeight="1">
      <c r="A597" s="2" t="s">
        <v>1718</v>
      </c>
      <c r="B597" s="2" t="s">
        <v>1719</v>
      </c>
      <c r="C597" s="2" t="s">
        <v>238</v>
      </c>
      <c r="D597" s="2" t="s">
        <v>17</v>
      </c>
      <c r="E597" s="5">
        <v>-27129</v>
      </c>
      <c r="F597" s="3" t="s">
        <v>173</v>
      </c>
      <c r="G597" s="3" t="s">
        <v>39</v>
      </c>
      <c r="H597" s="2" t="s">
        <v>20</v>
      </c>
      <c r="I597" s="2" t="s">
        <v>1720</v>
      </c>
      <c r="J597" s="3" t="str">
        <f>HYPERLINK("https://www.boe.es/gazeta/dias/1825/09/20/pdfs/GMD-1825-114.pdf#page=3","Abrir facsímil")</f>
        <v>Abrir facsímil</v>
      </c>
      <c r="K597" s="3" t="s">
        <v>22</v>
      </c>
    </row>
    <row r="598" spans="1:11" ht="42" customHeight="1">
      <c r="A598" s="2" t="s">
        <v>1721</v>
      </c>
      <c r="B598" s="2" t="s">
        <v>1722</v>
      </c>
      <c r="C598" s="2" t="s">
        <v>16</v>
      </c>
      <c r="D598" s="2" t="s">
        <v>17</v>
      </c>
      <c r="E598" s="5">
        <v>-27272</v>
      </c>
      <c r="F598" s="3" t="s">
        <v>1191</v>
      </c>
      <c r="G598" s="3" t="s">
        <v>1192</v>
      </c>
      <c r="H598" s="2" t="s">
        <v>20</v>
      </c>
      <c r="I598" s="2" t="s">
        <v>1723</v>
      </c>
      <c r="J598" s="3" t="str">
        <f>HYPERLINK("https://www.boe.es/gazeta/dias/1825/04/30/pdfs/GMD-1825-52.pdf#page=4","Abrir facsímil")</f>
        <v>Abrir facsímil</v>
      </c>
      <c r="K598" s="3" t="s">
        <v>22</v>
      </c>
    </row>
    <row r="599" spans="1:11" ht="42" customHeight="1">
      <c r="A599" s="2" t="s">
        <v>1724</v>
      </c>
      <c r="B599" s="2" t="s">
        <v>1724</v>
      </c>
      <c r="C599" s="2" t="s">
        <v>32</v>
      </c>
      <c r="D599" s="2" t="s">
        <v>33</v>
      </c>
      <c r="E599" s="5">
        <v>-27384</v>
      </c>
      <c r="F599" s="3" t="s">
        <v>143</v>
      </c>
      <c r="G599" s="3" t="s">
        <v>177</v>
      </c>
      <c r="H599" s="2" t="s">
        <v>20</v>
      </c>
      <c r="I599" s="2" t="s">
        <v>1725</v>
      </c>
      <c r="J599" s="3" t="str">
        <f>HYPERLINK("https://www.boe.es/gazeta/dias/1825/01/08/pdfs/GMD-1825-4.pdf#page=3","Abrir facsímil")</f>
        <v>Abrir facsímil</v>
      </c>
      <c r="K599" s="3" t="s">
        <v>22</v>
      </c>
    </row>
    <row r="600" spans="1:11" ht="42" customHeight="1">
      <c r="A600" s="2" t="s">
        <v>1726</v>
      </c>
      <c r="B600" s="2" t="s">
        <v>1726</v>
      </c>
      <c r="C600" s="2" t="s">
        <v>32</v>
      </c>
      <c r="D600" s="2" t="s">
        <v>33</v>
      </c>
      <c r="E600" s="5">
        <v>-27311</v>
      </c>
      <c r="F600" s="3" t="s">
        <v>47</v>
      </c>
      <c r="G600" s="3" t="s">
        <v>19</v>
      </c>
      <c r="H600" s="2" t="s">
        <v>20</v>
      </c>
      <c r="I600" s="2" t="s">
        <v>1727</v>
      </c>
      <c r="J600" s="3" t="str">
        <f>HYPERLINK("https://www.boe.es/gazeta/dias/1825/03/22/pdfs/GMD-1825-35.pdf#page=4","Abrir facsímil")</f>
        <v>Abrir facsímil</v>
      </c>
      <c r="K600" s="3" t="s">
        <v>22</v>
      </c>
    </row>
    <row r="601" spans="1:11" ht="42" customHeight="1">
      <c r="A601" s="2" t="s">
        <v>1726</v>
      </c>
      <c r="B601" s="2" t="s">
        <v>1726</v>
      </c>
      <c r="C601" s="2" t="s">
        <v>32</v>
      </c>
      <c r="D601" s="2" t="s">
        <v>33</v>
      </c>
      <c r="E601" s="5">
        <v>-27269</v>
      </c>
      <c r="F601" s="3" t="s">
        <v>321</v>
      </c>
      <c r="G601" s="3" t="s">
        <v>39</v>
      </c>
      <c r="H601" s="2" t="s">
        <v>20</v>
      </c>
      <c r="I601" s="2" t="s">
        <v>1728</v>
      </c>
      <c r="J601" s="3" t="str">
        <f>HYPERLINK("https://www.boe.es/gazeta/dias/1825/05/03/pdfs/GMD-1825-53.pdf#page=3","Abrir facsímil")</f>
        <v>Abrir facsímil</v>
      </c>
      <c r="K601" s="3" t="s">
        <v>22</v>
      </c>
    </row>
    <row r="602" spans="1:11" ht="42" customHeight="1">
      <c r="A602" s="2" t="s">
        <v>1726</v>
      </c>
      <c r="B602" s="2" t="s">
        <v>1726</v>
      </c>
      <c r="C602" s="2" t="s">
        <v>32</v>
      </c>
      <c r="D602" s="2" t="s">
        <v>33</v>
      </c>
      <c r="E602" s="5">
        <v>-27269</v>
      </c>
      <c r="F602" s="3" t="s">
        <v>321</v>
      </c>
      <c r="G602" s="3" t="s">
        <v>19</v>
      </c>
      <c r="H602" s="2" t="s">
        <v>20</v>
      </c>
      <c r="I602" s="2" t="s">
        <v>1729</v>
      </c>
      <c r="J602" s="3" t="str">
        <f>HYPERLINK("https://www.boe.es/gazeta/dias/1825/05/03/pdfs/GMD-1825-53.pdf#page=4","Abrir facsímil")</f>
        <v>Abrir facsímil</v>
      </c>
      <c r="K602" s="3" t="s">
        <v>22</v>
      </c>
    </row>
    <row r="603" spans="1:11" ht="42" customHeight="1">
      <c r="A603" s="2" t="s">
        <v>1726</v>
      </c>
      <c r="B603" s="2" t="s">
        <v>1726</v>
      </c>
      <c r="C603" s="2" t="s">
        <v>32</v>
      </c>
      <c r="D603" s="2" t="s">
        <v>33</v>
      </c>
      <c r="E603" s="5">
        <v>-27267</v>
      </c>
      <c r="F603" s="3" t="s">
        <v>160</v>
      </c>
      <c r="G603" s="3" t="s">
        <v>39</v>
      </c>
      <c r="H603" s="2" t="s">
        <v>20</v>
      </c>
      <c r="I603" s="2" t="s">
        <v>1730</v>
      </c>
      <c r="J603" s="3" t="str">
        <f>HYPERLINK("https://www.boe.es/gazeta/dias/1825/05/05/pdfs/GMD-1825-54.pdf#page=3","Abrir facsímil")</f>
        <v>Abrir facsímil</v>
      </c>
      <c r="K603" s="3" t="s">
        <v>22</v>
      </c>
    </row>
    <row r="604" spans="1:11" ht="42" customHeight="1">
      <c r="A604" s="2" t="s">
        <v>1726</v>
      </c>
      <c r="B604" s="2" t="s">
        <v>1726</v>
      </c>
      <c r="C604" s="2" t="s">
        <v>32</v>
      </c>
      <c r="D604" s="2" t="s">
        <v>33</v>
      </c>
      <c r="E604" s="5">
        <v>-27232</v>
      </c>
      <c r="F604" s="3" t="s">
        <v>94</v>
      </c>
      <c r="G604" s="3" t="s">
        <v>39</v>
      </c>
      <c r="H604" s="2" t="s">
        <v>20</v>
      </c>
      <c r="I604" s="2" t="s">
        <v>1731</v>
      </c>
      <c r="J604" s="3" t="str">
        <f>HYPERLINK("https://www.boe.es/gazeta/dias/1825/06/09/pdfs/GMD-1825-69.pdf#page=3","Abrir facsímil")</f>
        <v>Abrir facsímil</v>
      </c>
      <c r="K604" s="3" t="s">
        <v>22</v>
      </c>
    </row>
    <row r="605" spans="1:11" ht="42" customHeight="1">
      <c r="A605" s="2" t="s">
        <v>1726</v>
      </c>
      <c r="B605" s="2" t="s">
        <v>1726</v>
      </c>
      <c r="C605" s="2" t="s">
        <v>32</v>
      </c>
      <c r="D605" s="2" t="s">
        <v>33</v>
      </c>
      <c r="E605" s="5">
        <v>-27230</v>
      </c>
      <c r="F605" s="3" t="s">
        <v>521</v>
      </c>
      <c r="G605" s="3" t="s">
        <v>39</v>
      </c>
      <c r="H605" s="2" t="s">
        <v>20</v>
      </c>
      <c r="I605" s="2" t="s">
        <v>1732</v>
      </c>
      <c r="J605" s="3" t="str">
        <f>HYPERLINK("https://www.boe.es/gazeta/dias/1825/06/11/pdfs/GMD-1825-70.pdf#page=3","Abrir facsímil")</f>
        <v>Abrir facsímil</v>
      </c>
      <c r="K605" s="3" t="s">
        <v>22</v>
      </c>
    </row>
    <row r="606" spans="1:11" ht="42" customHeight="1">
      <c r="A606" s="2" t="s">
        <v>1726</v>
      </c>
      <c r="B606" s="2" t="s">
        <v>1726</v>
      </c>
      <c r="C606" s="2" t="s">
        <v>32</v>
      </c>
      <c r="D606" s="2" t="s">
        <v>33</v>
      </c>
      <c r="E606" s="5">
        <v>-27227</v>
      </c>
      <c r="F606" s="3" t="s">
        <v>1733</v>
      </c>
      <c r="G606" s="3" t="s">
        <v>19</v>
      </c>
      <c r="H606" s="2" t="s">
        <v>20</v>
      </c>
      <c r="I606" s="2" t="s">
        <v>1734</v>
      </c>
      <c r="J606" s="3" t="str">
        <f>HYPERLINK("https://www.boe.es/gazeta/dias/1825/06/14/pdfs/GMD-1825-71.pdf#page=4","Abrir facsímil")</f>
        <v>Abrir facsímil</v>
      </c>
      <c r="K606" s="3" t="s">
        <v>22</v>
      </c>
    </row>
    <row r="607" spans="1:11" ht="42" customHeight="1">
      <c r="A607" s="2" t="s">
        <v>1726</v>
      </c>
      <c r="B607" s="2" t="s">
        <v>1726</v>
      </c>
      <c r="C607" s="2" t="s">
        <v>32</v>
      </c>
      <c r="D607" s="2" t="s">
        <v>33</v>
      </c>
      <c r="E607" s="5">
        <v>-27220</v>
      </c>
      <c r="F607" s="3" t="s">
        <v>1690</v>
      </c>
      <c r="G607" s="3" t="s">
        <v>19</v>
      </c>
      <c r="H607" s="2" t="s">
        <v>20</v>
      </c>
      <c r="I607" s="2" t="s">
        <v>1735</v>
      </c>
      <c r="J607" s="3" t="str">
        <f>HYPERLINK("https://www.boe.es/gazeta/dias/1825/06/21/pdfs/GMD-1825-74.pdf#page=4","Abrir facsímil")</f>
        <v>Abrir facsímil</v>
      </c>
      <c r="K607" s="3" t="s">
        <v>22</v>
      </c>
    </row>
    <row r="608" spans="1:11" ht="42" customHeight="1">
      <c r="A608" s="2" t="s">
        <v>1726</v>
      </c>
      <c r="B608" s="2" t="s">
        <v>1726</v>
      </c>
      <c r="C608" s="2" t="s">
        <v>32</v>
      </c>
      <c r="D608" s="2" t="s">
        <v>33</v>
      </c>
      <c r="E608" s="5">
        <v>-27195</v>
      </c>
      <c r="F608" s="3" t="s">
        <v>558</v>
      </c>
      <c r="G608" s="3" t="s">
        <v>19</v>
      </c>
      <c r="H608" s="2" t="s">
        <v>20</v>
      </c>
      <c r="I608" s="2" t="s">
        <v>1736</v>
      </c>
      <c r="J608" s="3" t="str">
        <f>HYPERLINK("https://www.boe.es/gazeta/dias/1825/07/16/pdfs/GMD-1825-85.pdf#page=4","Abrir facsímil")</f>
        <v>Abrir facsímil</v>
      </c>
      <c r="K608" s="3" t="s">
        <v>22</v>
      </c>
    </row>
    <row r="609" spans="1:11" ht="42" customHeight="1">
      <c r="A609" s="2" t="s">
        <v>1726</v>
      </c>
      <c r="B609" s="2" t="s">
        <v>1726</v>
      </c>
      <c r="C609" s="2" t="s">
        <v>32</v>
      </c>
      <c r="D609" s="2" t="s">
        <v>33</v>
      </c>
      <c r="E609" s="5">
        <v>-27153</v>
      </c>
      <c r="F609" s="3" t="s">
        <v>1007</v>
      </c>
      <c r="G609" s="3" t="s">
        <v>39</v>
      </c>
      <c r="H609" s="2" t="s">
        <v>20</v>
      </c>
      <c r="I609" s="2" t="s">
        <v>1737</v>
      </c>
      <c r="J609" s="3" t="str">
        <f>HYPERLINK("https://www.boe.es/gazeta/dias/1825/08/27/pdfs/GMD-1825-103.pdf#page=3","Abrir facsímil")</f>
        <v>Abrir facsímil</v>
      </c>
      <c r="K609" s="3" t="s">
        <v>22</v>
      </c>
    </row>
    <row r="610" spans="1:11" ht="42" customHeight="1">
      <c r="A610" s="2" t="s">
        <v>1726</v>
      </c>
      <c r="B610" s="2" t="s">
        <v>1726</v>
      </c>
      <c r="C610" s="2" t="s">
        <v>32</v>
      </c>
      <c r="D610" s="2" t="s">
        <v>33</v>
      </c>
      <c r="E610" s="5">
        <v>-27090</v>
      </c>
      <c r="F610" s="3" t="s">
        <v>189</v>
      </c>
      <c r="G610" s="3" t="s">
        <v>39</v>
      </c>
      <c r="H610" s="2" t="s">
        <v>20</v>
      </c>
      <c r="I610" s="2" t="s">
        <v>1738</v>
      </c>
      <c r="J610" s="3" t="str">
        <f>HYPERLINK("https://www.boe.es/gazeta/dias/1825/10/29/pdfs/GMD-1825-131.pdf#page=3","Abrir facsímil")</f>
        <v>Abrir facsímil</v>
      </c>
      <c r="K610" s="3" t="s">
        <v>22</v>
      </c>
    </row>
    <row r="611" spans="1:11" ht="42" customHeight="1">
      <c r="A611" s="2" t="s">
        <v>1726</v>
      </c>
      <c r="B611" s="2" t="s">
        <v>1726</v>
      </c>
      <c r="C611" s="2" t="s">
        <v>32</v>
      </c>
      <c r="D611" s="2" t="s">
        <v>33</v>
      </c>
      <c r="E611" s="5">
        <v>-27027</v>
      </c>
      <c r="F611" s="3" t="s">
        <v>181</v>
      </c>
      <c r="G611" s="3" t="s">
        <v>19</v>
      </c>
      <c r="H611" s="2" t="s">
        <v>20</v>
      </c>
      <c r="I611" s="2" t="s">
        <v>1739</v>
      </c>
      <c r="J611" s="3" t="str">
        <f>HYPERLINK("https://www.boe.es/gazeta/dias/1825/12/31/pdfs/GMD-1825-158.pdf#page=4","Abrir facsímil")</f>
        <v>Abrir facsímil</v>
      </c>
      <c r="K611" s="3" t="s">
        <v>22</v>
      </c>
    </row>
    <row r="612" spans="1:11" ht="42" customHeight="1">
      <c r="A612" s="2" t="s">
        <v>1740</v>
      </c>
      <c r="B612" s="2" t="s">
        <v>1741</v>
      </c>
      <c r="C612" s="2" t="s">
        <v>32</v>
      </c>
      <c r="D612" s="2" t="s">
        <v>33</v>
      </c>
      <c r="E612" s="5">
        <v>-27386</v>
      </c>
      <c r="F612" s="3" t="s">
        <v>99</v>
      </c>
      <c r="G612" s="3" t="s">
        <v>39</v>
      </c>
      <c r="H612" s="2" t="s">
        <v>20</v>
      </c>
      <c r="I612" s="2" t="s">
        <v>1742</v>
      </c>
      <c r="J612" s="3" t="str">
        <f>HYPERLINK("https://www.boe.es/gazeta/dias/1825/01/06/pdfs/GMD-1825-3.pdf#page=3","Abrir facsímil")</f>
        <v>Abrir facsímil</v>
      </c>
      <c r="K612" s="3" t="s">
        <v>22</v>
      </c>
    </row>
    <row r="613" spans="1:11" ht="42" customHeight="1">
      <c r="A613" s="2" t="s">
        <v>1743</v>
      </c>
      <c r="B613" s="2" t="s">
        <v>1744</v>
      </c>
      <c r="C613" s="2" t="s">
        <v>32</v>
      </c>
      <c r="D613" s="2" t="s">
        <v>33</v>
      </c>
      <c r="E613" s="5">
        <v>-27370</v>
      </c>
      <c r="F613" s="3" t="s">
        <v>222</v>
      </c>
      <c r="G613" s="3" t="s">
        <v>19</v>
      </c>
      <c r="H613" s="2" t="s">
        <v>20</v>
      </c>
      <c r="I613" s="2" t="s">
        <v>1745</v>
      </c>
      <c r="J613" s="3" t="str">
        <f>HYPERLINK("https://www.boe.es/gazeta/dias/1825/01/22/pdfs/GMD-1825-10.pdf#page=4","Abrir facsímil")</f>
        <v>Abrir facsímil</v>
      </c>
      <c r="K613" s="3" t="s">
        <v>22</v>
      </c>
    </row>
    <row r="614" spans="1:11" ht="42" customHeight="1">
      <c r="A614" s="2" t="s">
        <v>1746</v>
      </c>
      <c r="B614" s="2" t="s">
        <v>1746</v>
      </c>
      <c r="C614" s="2" t="s">
        <v>32</v>
      </c>
      <c r="D614" s="2" t="s">
        <v>33</v>
      </c>
      <c r="E614" s="5">
        <v>-27143</v>
      </c>
      <c r="F614" s="3" t="s">
        <v>939</v>
      </c>
      <c r="G614" s="3" t="s">
        <v>39</v>
      </c>
      <c r="H614" s="2" t="s">
        <v>20</v>
      </c>
      <c r="I614" s="2" t="s">
        <v>1747</v>
      </c>
      <c r="J614" s="3" t="str">
        <f>HYPERLINK("https://www.boe.es/gazeta/dias/1825/09/06/pdfs/GMD-1825-108.pdf#page=3","Abrir facsímil")</f>
        <v>Abrir facsímil</v>
      </c>
      <c r="K614" s="3" t="s">
        <v>22</v>
      </c>
    </row>
    <row r="615" spans="1:11" ht="42" customHeight="1">
      <c r="A615" s="2" t="s">
        <v>1748</v>
      </c>
      <c r="B615" s="2" t="s">
        <v>1748</v>
      </c>
      <c r="C615" s="2" t="s">
        <v>32</v>
      </c>
      <c r="D615" s="2" t="s">
        <v>33</v>
      </c>
      <c r="E615" s="5">
        <v>-27365</v>
      </c>
      <c r="F615" s="3" t="s">
        <v>1749</v>
      </c>
      <c r="G615" s="3" t="s">
        <v>39</v>
      </c>
      <c r="H615" s="2" t="s">
        <v>20</v>
      </c>
      <c r="I615" s="2" t="s">
        <v>1750</v>
      </c>
      <c r="J615" s="3" t="str">
        <f>HYPERLINK("https://www.boe.es/gazeta/dias/1825/01/27/pdfs/GMD-1825-12.pdf#page=3","Abrir facsímil")</f>
        <v>Abrir facsímil</v>
      </c>
      <c r="K615" s="3" t="s">
        <v>22</v>
      </c>
    </row>
    <row r="616" spans="1:11" ht="42" customHeight="1">
      <c r="A616" s="2" t="s">
        <v>1748</v>
      </c>
      <c r="B616" s="2" t="s">
        <v>1748</v>
      </c>
      <c r="C616" s="2" t="s">
        <v>123</v>
      </c>
      <c r="D616" s="2" t="s">
        <v>17</v>
      </c>
      <c r="E616" s="5">
        <v>-27055</v>
      </c>
      <c r="F616" s="3" t="s">
        <v>1246</v>
      </c>
      <c r="G616" s="3" t="s">
        <v>19</v>
      </c>
      <c r="H616" s="2" t="s">
        <v>20</v>
      </c>
      <c r="I616" s="2" t="s">
        <v>1751</v>
      </c>
      <c r="J616" s="3" t="str">
        <f>HYPERLINK("https://www.boe.es/gazeta/dias/1825/12/03/pdfs/GMD-1825-146.pdf#page=4","Abrir facsímil")</f>
        <v>Abrir facsímil</v>
      </c>
      <c r="K616" s="3" t="s">
        <v>22</v>
      </c>
    </row>
    <row r="617" spans="1:11" ht="42" customHeight="1">
      <c r="A617" s="2" t="s">
        <v>1752</v>
      </c>
      <c r="B617" s="2" t="s">
        <v>1752</v>
      </c>
      <c r="C617" s="2" t="s">
        <v>16</v>
      </c>
      <c r="D617" s="2" t="s">
        <v>17</v>
      </c>
      <c r="E617" s="5">
        <v>-27085</v>
      </c>
      <c r="F617" s="3" t="s">
        <v>215</v>
      </c>
      <c r="G617" s="3" t="s">
        <v>64</v>
      </c>
      <c r="H617" s="2" t="s">
        <v>20</v>
      </c>
      <c r="I617" s="2" t="s">
        <v>1753</v>
      </c>
      <c r="J617" s="3" t="str">
        <f>HYPERLINK("https://www.boe.es/gazeta/dias/1825/11/03/pdfs/GMD-1825-133.pdf#page=2","Abrir facsímil")</f>
        <v>Abrir facsímil</v>
      </c>
      <c r="K617" s="3" t="s">
        <v>22</v>
      </c>
    </row>
    <row r="618" spans="1:11" ht="42" customHeight="1">
      <c r="A618" s="2" t="s">
        <v>1754</v>
      </c>
      <c r="B618" s="2" t="s">
        <v>1755</v>
      </c>
      <c r="C618" s="2" t="s">
        <v>59</v>
      </c>
      <c r="D618" s="2" t="s">
        <v>17</v>
      </c>
      <c r="E618" s="5">
        <v>-27314</v>
      </c>
      <c r="F618" s="3" t="s">
        <v>60</v>
      </c>
      <c r="G618" s="3" t="s">
        <v>1756</v>
      </c>
      <c r="H618" s="2" t="s">
        <v>20</v>
      </c>
      <c r="I618" s="2" t="s">
        <v>1757</v>
      </c>
      <c r="J618" s="3" t="str">
        <f>HYPERLINK("https://www.boe.es/gazeta/dias/1825/03/19/pdfs/GMD-1825-34.pdf#page=3","Abrir facsímil")</f>
        <v>Abrir facsímil</v>
      </c>
      <c r="K618" s="3" t="s">
        <v>22</v>
      </c>
    </row>
    <row r="619" spans="1:11" ht="42" customHeight="1">
      <c r="A619" s="2" t="s">
        <v>1758</v>
      </c>
      <c r="B619" s="2" t="s">
        <v>1759</v>
      </c>
      <c r="C619" s="2" t="s">
        <v>32</v>
      </c>
      <c r="D619" s="2" t="s">
        <v>33</v>
      </c>
      <c r="E619" s="5">
        <v>-27286</v>
      </c>
      <c r="F619" s="3" t="s">
        <v>257</v>
      </c>
      <c r="G619" s="3" t="s">
        <v>19</v>
      </c>
      <c r="H619" s="2" t="s">
        <v>27</v>
      </c>
      <c r="I619" s="2" t="s">
        <v>1760</v>
      </c>
      <c r="J619" s="3" t="str">
        <f>HYPERLINK("https://www.boe.es/gazeta/dias/1825/04/16/pdfs/GMD-1825-46.pdf#page=4","Abrir facsímil")</f>
        <v>Abrir facsímil</v>
      </c>
      <c r="K619" s="3" t="s">
        <v>29</v>
      </c>
    </row>
    <row r="620" spans="1:11" ht="42" customHeight="1">
      <c r="A620" s="2" t="s">
        <v>1761</v>
      </c>
      <c r="B620" s="2" t="s">
        <v>1761</v>
      </c>
      <c r="C620" s="2" t="s">
        <v>32</v>
      </c>
      <c r="D620" s="2" t="s">
        <v>33</v>
      </c>
      <c r="E620" s="5">
        <v>-27370</v>
      </c>
      <c r="F620" s="3" t="s">
        <v>222</v>
      </c>
      <c r="G620" s="3" t="s">
        <v>19</v>
      </c>
      <c r="H620" s="2" t="s">
        <v>20</v>
      </c>
      <c r="I620" s="2" t="s">
        <v>1762</v>
      </c>
      <c r="J620" s="3" t="str">
        <f>HYPERLINK("https://www.boe.es/gazeta/dias/1825/01/22/pdfs/GMD-1825-10.pdf#page=4","Abrir facsímil")</f>
        <v>Abrir facsímil</v>
      </c>
      <c r="K620" s="3" t="s">
        <v>22</v>
      </c>
    </row>
    <row r="621" spans="1:11" ht="42" customHeight="1">
      <c r="A621" s="2" t="s">
        <v>1763</v>
      </c>
      <c r="B621" s="2" t="s">
        <v>1763</v>
      </c>
      <c r="C621" s="2" t="s">
        <v>16</v>
      </c>
      <c r="D621" s="2" t="s">
        <v>17</v>
      </c>
      <c r="E621" s="5">
        <v>-27288</v>
      </c>
      <c r="F621" s="3" t="s">
        <v>1321</v>
      </c>
      <c r="G621" s="3" t="s">
        <v>64</v>
      </c>
      <c r="H621" s="2" t="s">
        <v>20</v>
      </c>
      <c r="I621" s="2" t="s">
        <v>1764</v>
      </c>
      <c r="J621" s="3" t="str">
        <f>HYPERLINK("https://www.boe.es/gazeta/dias/1825/04/14/pdfs/GMD-1825-45.pdf#page=2","Abrir facsímil")</f>
        <v>Abrir facsímil</v>
      </c>
      <c r="K621" s="3" t="s">
        <v>22</v>
      </c>
    </row>
    <row r="622" spans="1:11" ht="42" customHeight="1">
      <c r="A622" s="2" t="s">
        <v>1763</v>
      </c>
      <c r="B622" s="2" t="s">
        <v>1763</v>
      </c>
      <c r="C622" s="2" t="s">
        <v>16</v>
      </c>
      <c r="D622" s="2" t="s">
        <v>17</v>
      </c>
      <c r="E622" s="5">
        <v>-27129</v>
      </c>
      <c r="F622" s="3" t="s">
        <v>173</v>
      </c>
      <c r="G622" s="3" t="s">
        <v>19</v>
      </c>
      <c r="H622" s="2" t="s">
        <v>20</v>
      </c>
      <c r="I622" s="2" t="s">
        <v>1765</v>
      </c>
      <c r="J622" s="3" t="str">
        <f>HYPERLINK("https://www.boe.es/gazeta/dias/1825/09/20/pdfs/GMD-1825-114.pdf#page=4","Abrir facsímil")</f>
        <v>Abrir facsímil</v>
      </c>
      <c r="K622" s="3" t="s">
        <v>22</v>
      </c>
    </row>
    <row r="623" spans="1:11" ht="42" customHeight="1">
      <c r="A623" s="2" t="s">
        <v>1763</v>
      </c>
      <c r="B623" s="2" t="s">
        <v>1763</v>
      </c>
      <c r="C623" s="2" t="s">
        <v>16</v>
      </c>
      <c r="D623" s="2" t="s">
        <v>17</v>
      </c>
      <c r="E623" s="5">
        <v>-27127</v>
      </c>
      <c r="F623" s="3" t="s">
        <v>827</v>
      </c>
      <c r="G623" s="3" t="s">
        <v>64</v>
      </c>
      <c r="H623" s="2" t="s">
        <v>20</v>
      </c>
      <c r="I623" s="2" t="s">
        <v>1766</v>
      </c>
      <c r="J623" s="3" t="str">
        <f>HYPERLINK("https://www.boe.es/gazeta/dias/1825/09/22/pdfs/GMD-1825-115.pdf#page=2","Abrir facsímil")</f>
        <v>Abrir facsímil</v>
      </c>
      <c r="K623" s="3" t="s">
        <v>22</v>
      </c>
    </row>
    <row r="624" spans="1:11" ht="42" customHeight="1">
      <c r="A624" s="2" t="s">
        <v>1767</v>
      </c>
      <c r="B624" s="2" t="s">
        <v>1768</v>
      </c>
      <c r="C624" s="2" t="s">
        <v>16</v>
      </c>
      <c r="D624" s="2" t="s">
        <v>17</v>
      </c>
      <c r="E624" s="5">
        <v>-27367</v>
      </c>
      <c r="F624" s="3" t="s">
        <v>544</v>
      </c>
      <c r="G624" s="3" t="s">
        <v>39</v>
      </c>
      <c r="H624" s="2" t="s">
        <v>20</v>
      </c>
      <c r="I624" s="2" t="s">
        <v>1769</v>
      </c>
      <c r="J624" s="3" t="str">
        <f>HYPERLINK("https://www.boe.es/gazeta/dias/1825/01/25/pdfs/GMD-1825-11.pdf#page=3","Abrir facsímil")</f>
        <v>Abrir facsímil</v>
      </c>
      <c r="K624" s="3" t="s">
        <v>22</v>
      </c>
    </row>
    <row r="625" spans="1:11" ht="42" customHeight="1">
      <c r="A625" s="2" t="s">
        <v>1770</v>
      </c>
      <c r="B625" s="2" t="s">
        <v>1771</v>
      </c>
      <c r="C625" s="2" t="s">
        <v>32</v>
      </c>
      <c r="D625" s="2" t="s">
        <v>33</v>
      </c>
      <c r="E625" s="5">
        <v>-27342</v>
      </c>
      <c r="F625" s="3" t="s">
        <v>112</v>
      </c>
      <c r="G625" s="3" t="s">
        <v>39</v>
      </c>
      <c r="H625" s="2" t="s">
        <v>20</v>
      </c>
      <c r="I625" s="2" t="s">
        <v>1772</v>
      </c>
      <c r="J625" s="3" t="str">
        <f>HYPERLINK("https://www.boe.es/gazeta/dias/1825/02/19/pdfs/GMD-1825-22.pdf#page=3","Abrir facsímil")</f>
        <v>Abrir facsímil</v>
      </c>
      <c r="K625" s="3" t="s">
        <v>22</v>
      </c>
    </row>
    <row r="626" spans="1:11" ht="42" customHeight="1">
      <c r="A626" s="2" t="s">
        <v>1773</v>
      </c>
      <c r="B626" s="2" t="s">
        <v>1774</v>
      </c>
      <c r="C626" s="2" t="s">
        <v>16</v>
      </c>
      <c r="D626" s="2" t="s">
        <v>17</v>
      </c>
      <c r="E626" s="5">
        <v>-27342</v>
      </c>
      <c r="F626" s="3" t="s">
        <v>112</v>
      </c>
      <c r="G626" s="3" t="s">
        <v>39</v>
      </c>
      <c r="H626" s="2" t="s">
        <v>20</v>
      </c>
      <c r="I626" s="2" t="s">
        <v>1775</v>
      </c>
      <c r="J626" s="3" t="str">
        <f>HYPERLINK("https://www.boe.es/gazeta/dias/1825/02/19/pdfs/GMD-1825-22.pdf#page=3","Abrir facsímil")</f>
        <v>Abrir facsímil</v>
      </c>
      <c r="K626" s="3" t="s">
        <v>22</v>
      </c>
    </row>
    <row r="627" spans="1:11" ht="42" customHeight="1">
      <c r="A627" s="2" t="s">
        <v>1776</v>
      </c>
      <c r="B627" s="2" t="s">
        <v>1776</v>
      </c>
      <c r="C627" s="2" t="s">
        <v>32</v>
      </c>
      <c r="D627" s="2" t="s">
        <v>33</v>
      </c>
      <c r="E627" s="5">
        <v>-27309</v>
      </c>
      <c r="F627" s="3" t="s">
        <v>459</v>
      </c>
      <c r="G627" s="3" t="s">
        <v>95</v>
      </c>
      <c r="H627" s="2" t="s">
        <v>20</v>
      </c>
      <c r="I627" s="2" t="s">
        <v>1777</v>
      </c>
      <c r="J627" s="3" t="str">
        <f>HYPERLINK("https://www.boe.es/gazeta/dias/1825/03/24/pdfs/GMD-1825-36.pdf#page=1","Abrir facsímil")</f>
        <v>Abrir facsímil</v>
      </c>
      <c r="K627" s="3" t="s">
        <v>22</v>
      </c>
    </row>
    <row r="628" spans="1:11" ht="42" customHeight="1">
      <c r="A628" s="2" t="s">
        <v>1778</v>
      </c>
      <c r="B628" s="2" t="s">
        <v>1778</v>
      </c>
      <c r="C628" s="2" t="s">
        <v>32</v>
      </c>
      <c r="D628" s="2" t="s">
        <v>33</v>
      </c>
      <c r="E628" s="5">
        <v>-27379</v>
      </c>
      <c r="F628" s="3" t="s">
        <v>116</v>
      </c>
      <c r="G628" s="3" t="s">
        <v>39</v>
      </c>
      <c r="H628" s="2" t="s">
        <v>20</v>
      </c>
      <c r="I628" s="2" t="s">
        <v>1779</v>
      </c>
      <c r="J628" s="3" t="str">
        <f>HYPERLINK("https://www.boe.es/gazeta/dias/1825/01/13/pdfs/GMD-1825-6.pdf#page=3","Abrir facsímil")</f>
        <v>Abrir facsímil</v>
      </c>
      <c r="K628" s="3" t="s">
        <v>22</v>
      </c>
    </row>
    <row r="629" spans="1:11" ht="42" customHeight="1">
      <c r="A629" s="2" t="s">
        <v>1778</v>
      </c>
      <c r="B629" s="2" t="s">
        <v>1778</v>
      </c>
      <c r="C629" s="2" t="s">
        <v>71</v>
      </c>
      <c r="D629" s="2" t="s">
        <v>72</v>
      </c>
      <c r="E629" s="5">
        <v>-27360</v>
      </c>
      <c r="F629" s="3" t="s">
        <v>468</v>
      </c>
      <c r="G629" s="3" t="s">
        <v>39</v>
      </c>
      <c r="H629" s="2" t="s">
        <v>20</v>
      </c>
      <c r="I629" s="2" t="s">
        <v>1780</v>
      </c>
      <c r="J629" s="3" t="str">
        <f>HYPERLINK("https://www.boe.es/gazeta/dias/1825/02/01/pdfs/GMD-1825-14.pdf#page=3","Abrir facsímil")</f>
        <v>Abrir facsímil</v>
      </c>
      <c r="K629" s="3" t="s">
        <v>22</v>
      </c>
    </row>
    <row r="630" spans="1:11" ht="42" customHeight="1">
      <c r="A630" s="2" t="s">
        <v>1781</v>
      </c>
      <c r="B630" s="2" t="s">
        <v>1781</v>
      </c>
      <c r="C630" s="2" t="s">
        <v>46</v>
      </c>
      <c r="D630" s="2" t="s">
        <v>17</v>
      </c>
      <c r="E630" s="5">
        <v>-27335</v>
      </c>
      <c r="F630" s="3" t="s">
        <v>1410</v>
      </c>
      <c r="G630" s="3" t="s">
        <v>19</v>
      </c>
      <c r="H630" s="2" t="s">
        <v>20</v>
      </c>
      <c r="I630" s="2" t="s">
        <v>1782</v>
      </c>
      <c r="J630" s="3" t="str">
        <f>HYPERLINK("https://www.boe.es/gazeta/dias/1825/02/26/pdfs/GMD-1825-25.pdf#page=4","Abrir facsímil")</f>
        <v>Abrir facsímil</v>
      </c>
      <c r="K630" s="3" t="s">
        <v>22</v>
      </c>
    </row>
    <row r="631" spans="1:11" ht="42" customHeight="1">
      <c r="A631" s="2" t="s">
        <v>1778</v>
      </c>
      <c r="B631" s="2" t="s">
        <v>1778</v>
      </c>
      <c r="C631" s="2" t="s">
        <v>123</v>
      </c>
      <c r="D631" s="2" t="s">
        <v>17</v>
      </c>
      <c r="E631" s="5">
        <v>-27330</v>
      </c>
      <c r="F631" s="3" t="s">
        <v>226</v>
      </c>
      <c r="G631" s="3" t="s">
        <v>19</v>
      </c>
      <c r="H631" s="2" t="s">
        <v>20</v>
      </c>
      <c r="I631" s="2" t="s">
        <v>1783</v>
      </c>
      <c r="J631" s="3" t="str">
        <f>HYPERLINK("https://www.boe.es/gazeta/dias/1825/03/03/pdfs/GMD-1825-27.pdf#page=4","Abrir facsímil")</f>
        <v>Abrir facsímil</v>
      </c>
      <c r="K631" s="3" t="s">
        <v>22</v>
      </c>
    </row>
    <row r="632" spans="1:11" ht="42" customHeight="1">
      <c r="A632" s="2" t="s">
        <v>1778</v>
      </c>
      <c r="B632" s="2" t="s">
        <v>1778</v>
      </c>
      <c r="C632" s="2" t="s">
        <v>71</v>
      </c>
      <c r="D632" s="2" t="s">
        <v>72</v>
      </c>
      <c r="E632" s="5">
        <v>-27323</v>
      </c>
      <c r="F632" s="3" t="s">
        <v>1784</v>
      </c>
      <c r="G632" s="3" t="s">
        <v>19</v>
      </c>
      <c r="H632" s="2" t="s">
        <v>20</v>
      </c>
      <c r="I632" s="2" t="s">
        <v>1785</v>
      </c>
      <c r="J632" s="3" t="str">
        <f>HYPERLINK("https://www.boe.es/gazeta/dias/1825/03/10/pdfs/GMD-1825-30.pdf#page=4","Abrir facsímil")</f>
        <v>Abrir facsímil</v>
      </c>
      <c r="K632" s="3" t="s">
        <v>22</v>
      </c>
    </row>
    <row r="633" spans="1:11" ht="42" customHeight="1">
      <c r="A633" s="2" t="s">
        <v>1778</v>
      </c>
      <c r="B633" s="2" t="s">
        <v>1778</v>
      </c>
      <c r="C633" s="2" t="s">
        <v>32</v>
      </c>
      <c r="D633" s="2" t="s">
        <v>33</v>
      </c>
      <c r="E633" s="5">
        <v>-27204</v>
      </c>
      <c r="F633" s="3" t="s">
        <v>910</v>
      </c>
      <c r="G633" s="3" t="s">
        <v>39</v>
      </c>
      <c r="H633" s="2" t="s">
        <v>20</v>
      </c>
      <c r="I633" s="2" t="s">
        <v>1786</v>
      </c>
      <c r="J633" s="3" t="str">
        <f>HYPERLINK("https://www.boe.es/gazeta/dias/1825/07/07/pdfs/GMD-1825-81.pdf#page=3","Abrir facsímil")</f>
        <v>Abrir facsímil</v>
      </c>
      <c r="K633" s="3" t="s">
        <v>22</v>
      </c>
    </row>
    <row r="634" spans="1:11" ht="42" customHeight="1">
      <c r="A634" s="2" t="s">
        <v>1778</v>
      </c>
      <c r="B634" s="2" t="s">
        <v>1778</v>
      </c>
      <c r="C634" s="2" t="s">
        <v>71</v>
      </c>
      <c r="D634" s="2" t="s">
        <v>72</v>
      </c>
      <c r="E634" s="5">
        <v>-27202</v>
      </c>
      <c r="F634" s="3" t="s">
        <v>820</v>
      </c>
      <c r="G634" s="3" t="s">
        <v>95</v>
      </c>
      <c r="H634" s="2" t="s">
        <v>20</v>
      </c>
      <c r="I634" s="2" t="s">
        <v>1787</v>
      </c>
      <c r="J634" s="3" t="str">
        <f>HYPERLINK("https://www.boe.es/gazeta/dias/1825/07/09/pdfs/GMD-1825-82.pdf#page=1","Abrir facsímil")</f>
        <v>Abrir facsímil</v>
      </c>
      <c r="K634" s="3" t="s">
        <v>22</v>
      </c>
    </row>
    <row r="635" spans="1:11" ht="42" customHeight="1">
      <c r="A635" s="2" t="s">
        <v>1788</v>
      </c>
      <c r="B635" s="2" t="s">
        <v>1789</v>
      </c>
      <c r="C635" s="2" t="s">
        <v>71</v>
      </c>
      <c r="D635" s="2" t="s">
        <v>72</v>
      </c>
      <c r="E635" s="5">
        <v>-27213</v>
      </c>
      <c r="F635" s="3" t="s">
        <v>1790</v>
      </c>
      <c r="G635" s="3" t="s">
        <v>19</v>
      </c>
      <c r="H635" s="2" t="s">
        <v>20</v>
      </c>
      <c r="I635" s="2" t="s">
        <v>1791</v>
      </c>
      <c r="J635" s="3" t="str">
        <f>HYPERLINK("https://www.boe.es/gazeta/dias/1825/06/28/pdfs/GMD-1825-77.pdf#page=4","Abrir facsímil")</f>
        <v>Abrir facsímil</v>
      </c>
      <c r="K635" s="3" t="s">
        <v>22</v>
      </c>
    </row>
    <row r="636" spans="1:11" ht="42" customHeight="1">
      <c r="A636" s="2" t="s">
        <v>1792</v>
      </c>
      <c r="B636" s="2" t="s">
        <v>1793</v>
      </c>
      <c r="C636" s="2" t="s">
        <v>32</v>
      </c>
      <c r="D636" s="2" t="s">
        <v>33</v>
      </c>
      <c r="E636" s="5">
        <v>-27386</v>
      </c>
      <c r="F636" s="3" t="s">
        <v>99</v>
      </c>
      <c r="G636" s="3" t="s">
        <v>39</v>
      </c>
      <c r="H636" s="2" t="s">
        <v>20</v>
      </c>
      <c r="I636" s="2" t="s">
        <v>1794</v>
      </c>
      <c r="J636" s="3" t="str">
        <f>HYPERLINK("https://www.boe.es/gazeta/dias/1825/01/06/pdfs/GMD-1825-3.pdf#page=3","Abrir facsímil")</f>
        <v>Abrir facsímil</v>
      </c>
      <c r="K636" s="3" t="s">
        <v>22</v>
      </c>
    </row>
    <row r="637" spans="1:11" ht="42" customHeight="1">
      <c r="A637" s="2" t="s">
        <v>1795</v>
      </c>
      <c r="B637" s="2" t="s">
        <v>1796</v>
      </c>
      <c r="C637" s="2" t="s">
        <v>59</v>
      </c>
      <c r="D637" s="2" t="s">
        <v>17</v>
      </c>
      <c r="E637" s="5">
        <v>-27351</v>
      </c>
      <c r="F637" s="3" t="s">
        <v>132</v>
      </c>
      <c r="G637" s="3" t="s">
        <v>19</v>
      </c>
      <c r="H637" s="2" t="s">
        <v>20</v>
      </c>
      <c r="I637" s="2" t="s">
        <v>1797</v>
      </c>
      <c r="J637" s="3" t="str">
        <f>HYPERLINK("https://www.boe.es/gazeta/dias/1825/02/10/pdfs/GMD-1825-18.pdf#page=4","Abrir facsímil")</f>
        <v>Abrir facsímil</v>
      </c>
      <c r="K637" s="3" t="s">
        <v>22</v>
      </c>
    </row>
    <row r="638" spans="1:11" ht="42" customHeight="1">
      <c r="A638" s="2" t="s">
        <v>1798</v>
      </c>
      <c r="B638" s="2" t="s">
        <v>1799</v>
      </c>
      <c r="C638" s="2" t="s">
        <v>71</v>
      </c>
      <c r="D638" s="2" t="s">
        <v>72</v>
      </c>
      <c r="E638" s="5">
        <v>-27386</v>
      </c>
      <c r="F638" s="3" t="s">
        <v>99</v>
      </c>
      <c r="G638" s="3" t="s">
        <v>39</v>
      </c>
      <c r="H638" s="2" t="s">
        <v>20</v>
      </c>
      <c r="I638" s="2" t="s">
        <v>1800</v>
      </c>
      <c r="J638" s="3" t="str">
        <f>HYPERLINK("https://www.boe.es/gazeta/dias/1825/01/06/pdfs/GMD-1825-3.pdf#page=3","Abrir facsímil")</f>
        <v>Abrir facsímil</v>
      </c>
      <c r="K638" s="3" t="s">
        <v>22</v>
      </c>
    </row>
    <row r="639" spans="1:11" ht="42" customHeight="1">
      <c r="A639" s="2" t="s">
        <v>1801</v>
      </c>
      <c r="B639" s="2" t="s">
        <v>1802</v>
      </c>
      <c r="C639" s="2" t="s">
        <v>71</v>
      </c>
      <c r="D639" s="2" t="s">
        <v>72</v>
      </c>
      <c r="E639" s="5">
        <v>-27218</v>
      </c>
      <c r="F639" s="3" t="s">
        <v>1069</v>
      </c>
      <c r="G639" s="3" t="s">
        <v>19</v>
      </c>
      <c r="H639" s="2" t="s">
        <v>20</v>
      </c>
      <c r="I639" s="2" t="s">
        <v>1803</v>
      </c>
      <c r="J639" s="3" t="str">
        <f>HYPERLINK("https://www.boe.es/gazeta/dias/1825/06/23/pdfs/GMD-1825-75.pdf#page=4","Abrir facsímil")</f>
        <v>Abrir facsímil</v>
      </c>
      <c r="K639" s="3" t="s">
        <v>22</v>
      </c>
    </row>
    <row r="640" spans="1:11" ht="42" customHeight="1">
      <c r="A640" s="2" t="s">
        <v>1804</v>
      </c>
      <c r="B640" s="2" t="s">
        <v>1805</v>
      </c>
      <c r="C640" s="2" t="s">
        <v>32</v>
      </c>
      <c r="D640" s="2" t="s">
        <v>33</v>
      </c>
      <c r="E640" s="5">
        <v>-27248</v>
      </c>
      <c r="F640" s="3" t="s">
        <v>1214</v>
      </c>
      <c r="G640" s="3" t="s">
        <v>95</v>
      </c>
      <c r="H640" s="2" t="s">
        <v>20</v>
      </c>
      <c r="I640" s="2" t="s">
        <v>1806</v>
      </c>
      <c r="J640" s="3" t="str">
        <f>HYPERLINK("https://www.boe.es/gazeta/dias/1825/05/24/pdfs/GMD-1825-62.pdf#page=1","Abrir facsímil")</f>
        <v>Abrir facsímil</v>
      </c>
      <c r="K640" s="3" t="s">
        <v>22</v>
      </c>
    </row>
    <row r="641" spans="1:11" ht="42" customHeight="1">
      <c r="A641" s="2" t="s">
        <v>1807</v>
      </c>
      <c r="B641" s="2" t="s">
        <v>1808</v>
      </c>
      <c r="C641" s="2" t="s">
        <v>71</v>
      </c>
      <c r="D641" s="2" t="s">
        <v>72</v>
      </c>
      <c r="E641" s="5">
        <v>-27218</v>
      </c>
      <c r="F641" s="3" t="s">
        <v>1069</v>
      </c>
      <c r="G641" s="3" t="s">
        <v>19</v>
      </c>
      <c r="H641" s="2" t="s">
        <v>27</v>
      </c>
      <c r="I641" s="2" t="s">
        <v>1809</v>
      </c>
      <c r="J641" s="3" t="str">
        <f>HYPERLINK("https://www.boe.es/gazeta/dias/1825/06/23/pdfs/GMD-1825-75.pdf#page=4","Abrir facsímil")</f>
        <v>Abrir facsímil</v>
      </c>
      <c r="K641" s="3" t="s">
        <v>29</v>
      </c>
    </row>
    <row r="642" spans="1:11" ht="42" customHeight="1">
      <c r="A642" s="2" t="s">
        <v>1810</v>
      </c>
      <c r="B642" s="2" t="s">
        <v>1811</v>
      </c>
      <c r="C642" s="2" t="s">
        <v>46</v>
      </c>
      <c r="D642" s="2" t="s">
        <v>17</v>
      </c>
      <c r="E642" s="5">
        <v>-27267</v>
      </c>
      <c r="F642" s="3" t="s">
        <v>160</v>
      </c>
      <c r="G642" s="3" t="s">
        <v>1812</v>
      </c>
      <c r="H642" s="2" t="s">
        <v>20</v>
      </c>
      <c r="I642" s="2" t="s">
        <v>1813</v>
      </c>
      <c r="J642" s="3" t="str">
        <f>HYPERLINK("https://www.boe.es/gazeta/dias/1825/05/05/pdfs/GMD-1825-54.pdf#page=4","Abrir facsímil")</f>
        <v>Abrir facsímil</v>
      </c>
      <c r="K642" s="3" t="s">
        <v>22</v>
      </c>
    </row>
    <row r="643" spans="1:11" ht="42" customHeight="1">
      <c r="A643" s="2" t="s">
        <v>1814</v>
      </c>
      <c r="B643" s="2" t="s">
        <v>1815</v>
      </c>
      <c r="C643" s="2" t="s">
        <v>32</v>
      </c>
      <c r="D643" s="2" t="s">
        <v>33</v>
      </c>
      <c r="E643" s="5">
        <v>-27290</v>
      </c>
      <c r="F643" s="3" t="s">
        <v>443</v>
      </c>
      <c r="G643" s="3" t="s">
        <v>95</v>
      </c>
      <c r="H643" s="2" t="s">
        <v>20</v>
      </c>
      <c r="I643" s="2" t="s">
        <v>1816</v>
      </c>
      <c r="J643" s="3" t="str">
        <f>HYPERLINK("https://www.boe.es/gazeta/dias/1825/04/12/pdfs/GMD-1825-44.pdf#page=1","Abrir facsímil")</f>
        <v>Abrir facsímil</v>
      </c>
      <c r="K643" s="3" t="s">
        <v>22</v>
      </c>
    </row>
    <row r="644" spans="1:11" ht="42" customHeight="1">
      <c r="A644" s="2" t="s">
        <v>1817</v>
      </c>
      <c r="B644" s="2" t="s">
        <v>1818</v>
      </c>
      <c r="C644" s="2" t="s">
        <v>32</v>
      </c>
      <c r="D644" s="2" t="s">
        <v>33</v>
      </c>
      <c r="E644" s="5">
        <v>-27265</v>
      </c>
      <c r="F644" s="3" t="s">
        <v>42</v>
      </c>
      <c r="G644" s="3" t="s">
        <v>39</v>
      </c>
      <c r="H644" s="2" t="s">
        <v>20</v>
      </c>
      <c r="I644" s="2" t="s">
        <v>1819</v>
      </c>
      <c r="J644" s="3" t="str">
        <f>HYPERLINK("https://www.boe.es/gazeta/dias/1825/05/07/pdfs/GMD-1825-55.pdf#page=3","Abrir facsímil")</f>
        <v>Abrir facsímil</v>
      </c>
      <c r="K644" s="3" t="s">
        <v>22</v>
      </c>
    </row>
    <row r="645" spans="1:11" ht="42" customHeight="1">
      <c r="A645" s="2" t="s">
        <v>1817</v>
      </c>
      <c r="B645" s="2" t="s">
        <v>1818</v>
      </c>
      <c r="C645" s="2" t="s">
        <v>32</v>
      </c>
      <c r="D645" s="2" t="s">
        <v>33</v>
      </c>
      <c r="E645" s="5">
        <v>-27230</v>
      </c>
      <c r="F645" s="3" t="s">
        <v>521</v>
      </c>
      <c r="G645" s="3" t="s">
        <v>39</v>
      </c>
      <c r="H645" s="2" t="s">
        <v>20</v>
      </c>
      <c r="I645" s="2" t="s">
        <v>1820</v>
      </c>
      <c r="J645" s="3" t="str">
        <f>HYPERLINK("https://www.boe.es/gazeta/dias/1825/06/11/pdfs/GMD-1825-70.pdf#page=3","Abrir facsímil")</f>
        <v>Abrir facsímil</v>
      </c>
      <c r="K645" s="3" t="s">
        <v>22</v>
      </c>
    </row>
    <row r="646" spans="1:11" ht="42" customHeight="1">
      <c r="A646" s="2" t="s">
        <v>1817</v>
      </c>
      <c r="B646" s="2" t="s">
        <v>1818</v>
      </c>
      <c r="C646" s="2" t="s">
        <v>32</v>
      </c>
      <c r="D646" s="2" t="s">
        <v>33</v>
      </c>
      <c r="E646" s="5">
        <v>-27225</v>
      </c>
      <c r="F646" s="3" t="s">
        <v>540</v>
      </c>
      <c r="G646" s="3" t="s">
        <v>19</v>
      </c>
      <c r="H646" s="2" t="s">
        <v>20</v>
      </c>
      <c r="I646" s="2" t="s">
        <v>1821</v>
      </c>
      <c r="J646" s="3" t="str">
        <f>HYPERLINK("https://www.boe.es/gazeta/dias/1825/06/16/pdfs/GMD-1825-72.pdf#page=4","Abrir facsímil")</f>
        <v>Abrir facsímil</v>
      </c>
      <c r="K646" s="3" t="s">
        <v>22</v>
      </c>
    </row>
    <row r="647" spans="1:11" ht="42" customHeight="1">
      <c r="A647" s="2" t="s">
        <v>1822</v>
      </c>
      <c r="B647" s="2" t="s">
        <v>1823</v>
      </c>
      <c r="C647" s="2" t="s">
        <v>32</v>
      </c>
      <c r="D647" s="2" t="s">
        <v>33</v>
      </c>
      <c r="E647" s="5">
        <v>-27265</v>
      </c>
      <c r="F647" s="3" t="s">
        <v>42</v>
      </c>
      <c r="G647" s="3" t="s">
        <v>39</v>
      </c>
      <c r="H647" s="2" t="s">
        <v>20</v>
      </c>
      <c r="I647" s="2" t="s">
        <v>1824</v>
      </c>
      <c r="J647" s="3" t="str">
        <f>HYPERLINK("https://www.boe.es/gazeta/dias/1825/05/07/pdfs/GMD-1825-55.pdf#page=3","Abrir facsímil")</f>
        <v>Abrir facsímil</v>
      </c>
      <c r="K647" s="3" t="s">
        <v>22</v>
      </c>
    </row>
    <row r="648" spans="1:11" ht="42" customHeight="1">
      <c r="A648" s="2" t="s">
        <v>1825</v>
      </c>
      <c r="B648" s="2" t="s">
        <v>1826</v>
      </c>
      <c r="C648" s="2" t="s">
        <v>25</v>
      </c>
      <c r="D648" s="2" t="s">
        <v>17</v>
      </c>
      <c r="E648" s="5">
        <v>-27283</v>
      </c>
      <c r="F648" s="3" t="s">
        <v>26</v>
      </c>
      <c r="G648" s="3" t="s">
        <v>19</v>
      </c>
      <c r="H648" s="2" t="s">
        <v>20</v>
      </c>
      <c r="I648" s="2" t="s">
        <v>1827</v>
      </c>
      <c r="J648" s="3" t="str">
        <f>HYPERLINK("https://www.boe.es/gazeta/dias/1825/04/19/pdfs/GMD-1825-47.pdf#page=4","Abrir facsímil")</f>
        <v>Abrir facsímil</v>
      </c>
      <c r="K648" s="3" t="s">
        <v>22</v>
      </c>
    </row>
    <row r="649" spans="1:11" ht="42" customHeight="1">
      <c r="A649" s="2" t="s">
        <v>1828</v>
      </c>
      <c r="B649" s="2" t="s">
        <v>1829</v>
      </c>
      <c r="C649" s="2" t="s">
        <v>32</v>
      </c>
      <c r="D649" s="2" t="s">
        <v>33</v>
      </c>
      <c r="E649" s="5">
        <v>-27388</v>
      </c>
      <c r="F649" s="3" t="s">
        <v>288</v>
      </c>
      <c r="G649" s="3" t="s">
        <v>19</v>
      </c>
      <c r="H649" s="2" t="s">
        <v>20</v>
      </c>
      <c r="I649" s="2" t="s">
        <v>1830</v>
      </c>
      <c r="J649" s="3" t="str">
        <f>HYPERLINK("https://www.boe.es/gazeta/dias/1825/01/04/pdfs/GMD-1825-2.pdf#page=4","Abrir facsímil")</f>
        <v>Abrir facsímil</v>
      </c>
      <c r="K649" s="3" t="s">
        <v>22</v>
      </c>
    </row>
    <row r="650" spans="1:11" ht="42" customHeight="1">
      <c r="A650" s="2" t="s">
        <v>1831</v>
      </c>
      <c r="B650" s="2" t="s">
        <v>1832</v>
      </c>
      <c r="C650" s="2" t="s">
        <v>32</v>
      </c>
      <c r="D650" s="2" t="s">
        <v>33</v>
      </c>
      <c r="E650" s="5">
        <v>-27181</v>
      </c>
      <c r="F650" s="3" t="s">
        <v>605</v>
      </c>
      <c r="G650" s="3" t="s">
        <v>19</v>
      </c>
      <c r="H650" s="2" t="s">
        <v>20</v>
      </c>
      <c r="I650" s="2" t="s">
        <v>1833</v>
      </c>
      <c r="J650" s="3" t="str">
        <f>HYPERLINK("https://www.boe.es/gazeta/dias/1825/07/30/pdfs/GMD-1825-91.pdf#page=4","Abrir facsímil")</f>
        <v>Abrir facsímil</v>
      </c>
      <c r="K650" s="3" t="s">
        <v>22</v>
      </c>
    </row>
    <row r="651" spans="1:11" ht="42" customHeight="1">
      <c r="A651" s="2" t="s">
        <v>1834</v>
      </c>
      <c r="B651" s="2" t="s">
        <v>1835</v>
      </c>
      <c r="C651" s="2" t="s">
        <v>59</v>
      </c>
      <c r="D651" s="2" t="s">
        <v>17</v>
      </c>
      <c r="E651" s="5">
        <v>-27246</v>
      </c>
      <c r="F651" s="3" t="s">
        <v>79</v>
      </c>
      <c r="G651" s="3" t="s">
        <v>19</v>
      </c>
      <c r="H651" s="2" t="s">
        <v>20</v>
      </c>
      <c r="I651" s="2" t="s">
        <v>1836</v>
      </c>
      <c r="J651" s="3" t="str">
        <f>HYPERLINK("https://www.boe.es/gazeta/dias/1825/05/26/pdfs/GMD-1825-63.pdf#page=4","Abrir facsímil")</f>
        <v>Abrir facsímil</v>
      </c>
      <c r="K651" s="3" t="s">
        <v>22</v>
      </c>
    </row>
    <row r="652" spans="1:11" ht="42" customHeight="1">
      <c r="A652" s="2" t="s">
        <v>1837</v>
      </c>
      <c r="B652" s="2" t="s">
        <v>1838</v>
      </c>
      <c r="C652" s="2" t="s">
        <v>46</v>
      </c>
      <c r="D652" s="2" t="s">
        <v>17</v>
      </c>
      <c r="E652" s="5">
        <v>-27160</v>
      </c>
      <c r="F652" s="3" t="s">
        <v>388</v>
      </c>
      <c r="G652" s="3" t="s">
        <v>19</v>
      </c>
      <c r="H652" s="2" t="s">
        <v>20</v>
      </c>
      <c r="I652" s="2" t="s">
        <v>1839</v>
      </c>
      <c r="J652" s="3" t="str">
        <f>HYPERLINK("https://www.boe.es/gazeta/dias/1825/08/20/pdfs/GMD-1825-100.pdf#page=4","Abrir facsímil")</f>
        <v>Abrir facsímil</v>
      </c>
      <c r="K652" s="3" t="s">
        <v>22</v>
      </c>
    </row>
    <row r="653" spans="1:11" ht="42" customHeight="1">
      <c r="A653" s="2" t="s">
        <v>1840</v>
      </c>
      <c r="B653" s="2" t="s">
        <v>1841</v>
      </c>
      <c r="C653" s="2" t="s">
        <v>123</v>
      </c>
      <c r="D653" s="2" t="s">
        <v>17</v>
      </c>
      <c r="E653" s="5">
        <v>-27206</v>
      </c>
      <c r="F653" s="3" t="s">
        <v>716</v>
      </c>
      <c r="G653" s="3" t="s">
        <v>19</v>
      </c>
      <c r="H653" s="2" t="s">
        <v>27</v>
      </c>
      <c r="I653" s="2" t="s">
        <v>1842</v>
      </c>
      <c r="J653" s="3" t="str">
        <f>HYPERLINK("https://www.boe.es/gazeta/dias/1825/07/05/pdfs/GMD-1825-80.pdf#page=4","Abrir facsímil")</f>
        <v>Abrir facsímil</v>
      </c>
      <c r="K653" s="3" t="s">
        <v>29</v>
      </c>
    </row>
    <row r="654" spans="1:11" ht="42" customHeight="1">
      <c r="A654" s="2" t="s">
        <v>1843</v>
      </c>
      <c r="B654" s="2" t="s">
        <v>1844</v>
      </c>
      <c r="C654" s="2" t="s">
        <v>32</v>
      </c>
      <c r="D654" s="2" t="s">
        <v>33</v>
      </c>
      <c r="E654" s="5">
        <v>-27318</v>
      </c>
      <c r="F654" s="3" t="s">
        <v>193</v>
      </c>
      <c r="G654" s="3" t="s">
        <v>64</v>
      </c>
      <c r="H654" s="2" t="s">
        <v>20</v>
      </c>
      <c r="I654" s="2" t="s">
        <v>1845</v>
      </c>
      <c r="J654" s="3" t="str">
        <f>HYPERLINK("https://www.boe.es/gazeta/dias/1825/03/15/pdfs/GMD-1825-32.pdf#page=2","Abrir facsímil")</f>
        <v>Abrir facsímil</v>
      </c>
      <c r="K654" s="3" t="s">
        <v>22</v>
      </c>
    </row>
    <row r="655" spans="1:11" ht="42" customHeight="1">
      <c r="A655" s="2" t="s">
        <v>1846</v>
      </c>
      <c r="B655" s="2" t="s">
        <v>1847</v>
      </c>
      <c r="C655" s="2" t="s">
        <v>32</v>
      </c>
      <c r="D655" s="2" t="s">
        <v>33</v>
      </c>
      <c r="E655" s="5">
        <v>-27372</v>
      </c>
      <c r="F655" s="3" t="s">
        <v>51</v>
      </c>
      <c r="G655" s="3" t="s">
        <v>39</v>
      </c>
      <c r="H655" s="2" t="s">
        <v>20</v>
      </c>
      <c r="I655" s="2" t="s">
        <v>1848</v>
      </c>
      <c r="J655" s="3" t="str">
        <f>HYPERLINK("https://www.boe.es/gazeta/dias/1825/01/20/pdfs/GMD-1825-9.pdf#page=3","Abrir facsímil")</f>
        <v>Abrir facsímil</v>
      </c>
      <c r="K655" s="3" t="s">
        <v>22</v>
      </c>
    </row>
    <row r="656" spans="1:11" ht="42" customHeight="1">
      <c r="A656" s="2" t="s">
        <v>1849</v>
      </c>
      <c r="B656" s="2" t="s">
        <v>1850</v>
      </c>
      <c r="C656" s="2" t="s">
        <v>32</v>
      </c>
      <c r="D656" s="2" t="s">
        <v>33</v>
      </c>
      <c r="E656" s="5">
        <v>-27218</v>
      </c>
      <c r="F656" s="3" t="s">
        <v>1069</v>
      </c>
      <c r="G656" s="3" t="s">
        <v>19</v>
      </c>
      <c r="H656" s="2" t="s">
        <v>20</v>
      </c>
      <c r="I656" s="2" t="s">
        <v>1851</v>
      </c>
      <c r="J656" s="3" t="str">
        <f>HYPERLINK("https://www.boe.es/gazeta/dias/1825/06/23/pdfs/GMD-1825-75.pdf#page=4","Abrir facsímil")</f>
        <v>Abrir facsímil</v>
      </c>
      <c r="K656" s="3" t="s">
        <v>22</v>
      </c>
    </row>
    <row r="657" spans="1:11" ht="42" customHeight="1">
      <c r="A657" s="2" t="s">
        <v>1852</v>
      </c>
      <c r="B657" s="2" t="s">
        <v>1853</v>
      </c>
      <c r="C657" s="2" t="s">
        <v>16</v>
      </c>
      <c r="D657" s="2" t="s">
        <v>17</v>
      </c>
      <c r="E657" s="5">
        <v>-27351</v>
      </c>
      <c r="F657" s="3" t="s">
        <v>132</v>
      </c>
      <c r="G657" s="3" t="s">
        <v>19</v>
      </c>
      <c r="H657" s="2" t="s">
        <v>20</v>
      </c>
      <c r="I657" s="2" t="s">
        <v>1854</v>
      </c>
      <c r="J657" s="3" t="str">
        <f>HYPERLINK("https://www.boe.es/gazeta/dias/1825/02/10/pdfs/GMD-1825-18.pdf#page=4","Abrir facsímil")</f>
        <v>Abrir facsímil</v>
      </c>
      <c r="K657" s="3" t="s">
        <v>22</v>
      </c>
    </row>
    <row r="658" spans="1:11" ht="42" customHeight="1">
      <c r="A658" s="2" t="s">
        <v>1855</v>
      </c>
      <c r="B658" s="2" t="s">
        <v>1856</v>
      </c>
      <c r="C658" s="2" t="s">
        <v>32</v>
      </c>
      <c r="D658" s="2" t="s">
        <v>33</v>
      </c>
      <c r="E658" s="5">
        <v>-27388</v>
      </c>
      <c r="F658" s="3" t="s">
        <v>288</v>
      </c>
      <c r="G658" s="3" t="s">
        <v>19</v>
      </c>
      <c r="H658" s="2" t="s">
        <v>20</v>
      </c>
      <c r="I658" s="2" t="s">
        <v>1857</v>
      </c>
      <c r="J658" s="3" t="str">
        <f>HYPERLINK("https://www.boe.es/gazeta/dias/1825/01/04/pdfs/GMD-1825-2.pdf#page=4","Abrir facsímil")</f>
        <v>Abrir facsímil</v>
      </c>
      <c r="K658" s="3" t="s">
        <v>22</v>
      </c>
    </row>
    <row r="659" spans="1:11" ht="42" customHeight="1">
      <c r="A659" s="2" t="s">
        <v>1855</v>
      </c>
      <c r="B659" s="2" t="s">
        <v>1856</v>
      </c>
      <c r="C659" s="2" t="s">
        <v>32</v>
      </c>
      <c r="D659" s="2" t="s">
        <v>33</v>
      </c>
      <c r="E659" s="5">
        <v>-27377</v>
      </c>
      <c r="F659" s="3" t="s">
        <v>652</v>
      </c>
      <c r="G659" s="3" t="s">
        <v>39</v>
      </c>
      <c r="H659" s="2" t="s">
        <v>20</v>
      </c>
      <c r="I659" s="2" t="s">
        <v>1858</v>
      </c>
      <c r="J659" s="3" t="str">
        <f>HYPERLINK("https://www.boe.es/gazeta/dias/1825/01/15/pdfs/GMD-1825-7.pdf#page=3","Abrir facsímil")</f>
        <v>Abrir facsímil</v>
      </c>
      <c r="K659" s="3" t="s">
        <v>22</v>
      </c>
    </row>
    <row r="660" spans="1:11" ht="42" customHeight="1">
      <c r="A660" s="2" t="s">
        <v>1859</v>
      </c>
      <c r="B660" s="2" t="s">
        <v>1860</v>
      </c>
      <c r="C660" s="2" t="s">
        <v>32</v>
      </c>
      <c r="D660" s="2" t="s">
        <v>33</v>
      </c>
      <c r="E660" s="5">
        <v>-27381</v>
      </c>
      <c r="F660" s="3" t="s">
        <v>586</v>
      </c>
      <c r="G660" s="3" t="s">
        <v>39</v>
      </c>
      <c r="H660" s="2" t="s">
        <v>20</v>
      </c>
      <c r="I660" s="2" t="s">
        <v>1861</v>
      </c>
      <c r="J660" s="3" t="str">
        <f>HYPERLINK("https://www.boe.es/gazeta/dias/1825/01/11/pdfs/GMD-1825-5.pdf#page=3","Abrir facsímil")</f>
        <v>Abrir facsímil</v>
      </c>
      <c r="K660" s="3" t="s">
        <v>22</v>
      </c>
    </row>
    <row r="661" spans="1:11" ht="42" customHeight="1">
      <c r="A661" s="2" t="s">
        <v>1862</v>
      </c>
      <c r="B661" s="2" t="s">
        <v>1863</v>
      </c>
      <c r="C661" s="2" t="s">
        <v>59</v>
      </c>
      <c r="D661" s="2" t="s">
        <v>17</v>
      </c>
      <c r="E661" s="5">
        <v>-27363</v>
      </c>
      <c r="F661" s="3" t="s">
        <v>152</v>
      </c>
      <c r="G661" s="3" t="s">
        <v>19</v>
      </c>
      <c r="H661" s="2" t="s">
        <v>20</v>
      </c>
      <c r="I661" s="2" t="s">
        <v>1864</v>
      </c>
      <c r="J661" s="3" t="str">
        <f>HYPERLINK("https://www.boe.es/gazeta/dias/1825/01/29/pdfs/GMD-1825-13.pdf#page=4","Abrir facsímil")</f>
        <v>Abrir facsímil</v>
      </c>
      <c r="K661" s="3" t="s">
        <v>22</v>
      </c>
    </row>
    <row r="662" spans="1:11" ht="42" customHeight="1">
      <c r="A662" s="2" t="s">
        <v>1865</v>
      </c>
      <c r="B662" s="2" t="s">
        <v>1866</v>
      </c>
      <c r="C662" s="2" t="s">
        <v>25</v>
      </c>
      <c r="D662" s="2" t="s">
        <v>17</v>
      </c>
      <c r="E662" s="5">
        <v>-27209</v>
      </c>
      <c r="F662" s="3" t="s">
        <v>482</v>
      </c>
      <c r="G662" s="3" t="s">
        <v>39</v>
      </c>
      <c r="H662" s="2" t="s">
        <v>20</v>
      </c>
      <c r="I662" s="2" t="s">
        <v>1867</v>
      </c>
      <c r="J662" s="3" t="str">
        <f>HYPERLINK("https://www.boe.es/gazeta/dias/1825/07/02/pdfs/GMD-1825-79.pdf#page=3","Abrir facsímil")</f>
        <v>Abrir facsímil</v>
      </c>
      <c r="K662" s="3" t="s">
        <v>22</v>
      </c>
    </row>
    <row r="663" spans="1:11" ht="42" customHeight="1">
      <c r="A663" s="2" t="s">
        <v>1868</v>
      </c>
      <c r="B663" s="2" t="s">
        <v>1869</v>
      </c>
      <c r="C663" s="2" t="s">
        <v>16</v>
      </c>
      <c r="D663" s="2" t="s">
        <v>17</v>
      </c>
      <c r="E663" s="5">
        <v>-27272</v>
      </c>
      <c r="F663" s="3" t="s">
        <v>1191</v>
      </c>
      <c r="G663" s="3" t="s">
        <v>1192</v>
      </c>
      <c r="H663" s="2" t="s">
        <v>20</v>
      </c>
      <c r="I663" s="2" t="s">
        <v>1870</v>
      </c>
      <c r="J663" s="3" t="str">
        <f>HYPERLINK("https://www.boe.es/gazeta/dias/1825/04/30/pdfs/GMD-1825-52.pdf#page=4","Abrir facsímil")</f>
        <v>Abrir facsímil</v>
      </c>
      <c r="K663" s="3" t="s">
        <v>22</v>
      </c>
    </row>
    <row r="664" spans="1:11" ht="42" customHeight="1">
      <c r="A664" s="2" t="s">
        <v>1871</v>
      </c>
      <c r="B664" s="2" t="s">
        <v>1871</v>
      </c>
      <c r="C664" s="2" t="s">
        <v>238</v>
      </c>
      <c r="D664" s="2" t="s">
        <v>17</v>
      </c>
      <c r="E664" s="5">
        <v>-27185</v>
      </c>
      <c r="F664" s="3" t="s">
        <v>560</v>
      </c>
      <c r="G664" s="3" t="s">
        <v>39</v>
      </c>
      <c r="H664" s="2" t="s">
        <v>20</v>
      </c>
      <c r="I664" s="2" t="s">
        <v>1872</v>
      </c>
      <c r="J664" s="3" t="str">
        <f>HYPERLINK("https://www.boe.es/gazeta/dias/1825/07/26/pdfs/GMD-1825-89.pdf#page=3","Abrir facsímil")</f>
        <v>Abrir facsímil</v>
      </c>
      <c r="K664" s="3" t="s">
        <v>22</v>
      </c>
    </row>
    <row r="665" spans="1:11" ht="42" customHeight="1">
      <c r="A665" s="2" t="s">
        <v>1873</v>
      </c>
      <c r="B665" s="2" t="s">
        <v>1874</v>
      </c>
      <c r="C665" s="2" t="s">
        <v>32</v>
      </c>
      <c r="D665" s="2" t="s">
        <v>33</v>
      </c>
      <c r="E665" s="5">
        <v>-27377</v>
      </c>
      <c r="F665" s="3" t="s">
        <v>652</v>
      </c>
      <c r="G665" s="3" t="s">
        <v>39</v>
      </c>
      <c r="H665" s="2" t="s">
        <v>20</v>
      </c>
      <c r="I665" s="2" t="s">
        <v>1875</v>
      </c>
      <c r="J665" s="3" t="str">
        <f>HYPERLINK("https://www.boe.es/gazeta/dias/1825/01/15/pdfs/GMD-1825-7.pdf#page=3","Abrir facsímil")</f>
        <v>Abrir facsímil</v>
      </c>
      <c r="K665" s="3" t="s">
        <v>22</v>
      </c>
    </row>
    <row r="666" spans="1:11" ht="42" customHeight="1">
      <c r="A666" s="2" t="s">
        <v>1876</v>
      </c>
      <c r="B666" s="2" t="s">
        <v>1877</v>
      </c>
      <c r="C666" s="2" t="s">
        <v>32</v>
      </c>
      <c r="D666" s="2" t="s">
        <v>33</v>
      </c>
      <c r="E666" s="5">
        <v>-27349</v>
      </c>
      <c r="F666" s="3" t="s">
        <v>596</v>
      </c>
      <c r="G666" s="3" t="s">
        <v>19</v>
      </c>
      <c r="H666" s="2" t="s">
        <v>20</v>
      </c>
      <c r="I666" s="2" t="s">
        <v>1878</v>
      </c>
      <c r="J666" s="3" t="str">
        <f>HYPERLINK("https://www.boe.es/gazeta/dias/1825/02/12/pdfs/GMD-1825-19.pdf#page=4","Abrir facsímil")</f>
        <v>Abrir facsímil</v>
      </c>
      <c r="K666" s="3" t="s">
        <v>22</v>
      </c>
    </row>
    <row r="667" spans="1:11" ht="42" customHeight="1">
      <c r="A667" s="2" t="s">
        <v>1879</v>
      </c>
      <c r="B667" s="2" t="s">
        <v>1880</v>
      </c>
      <c r="C667" s="2" t="s">
        <v>32</v>
      </c>
      <c r="D667" s="2" t="s">
        <v>33</v>
      </c>
      <c r="E667" s="5">
        <v>-27122</v>
      </c>
      <c r="F667" s="3" t="s">
        <v>55</v>
      </c>
      <c r="G667" s="3" t="s">
        <v>19</v>
      </c>
      <c r="H667" s="2" t="s">
        <v>20</v>
      </c>
      <c r="I667" s="2" t="s">
        <v>1881</v>
      </c>
      <c r="J667" s="3" t="str">
        <f>HYPERLINK("https://www.boe.es/gazeta/dias/1825/09/27/pdfs/GMD-1825-117.pdf#page=4","Abrir facsímil")</f>
        <v>Abrir facsímil</v>
      </c>
      <c r="K667" s="3" t="s">
        <v>22</v>
      </c>
    </row>
    <row r="668" spans="1:11" ht="42" customHeight="1">
      <c r="A668" s="2" t="s">
        <v>1882</v>
      </c>
      <c r="B668" s="2" t="s">
        <v>1883</v>
      </c>
      <c r="C668" s="2" t="s">
        <v>46</v>
      </c>
      <c r="D668" s="2" t="s">
        <v>17</v>
      </c>
      <c r="E668" s="5">
        <v>-27111</v>
      </c>
      <c r="F668" s="3" t="s">
        <v>1884</v>
      </c>
      <c r="G668" s="3" t="s">
        <v>1885</v>
      </c>
      <c r="H668" s="2" t="s">
        <v>20</v>
      </c>
      <c r="I668" s="2" t="s">
        <v>1886</v>
      </c>
      <c r="J668" s="3" t="str">
        <f>HYPERLINK("https://www.boe.es/gazeta/dias/1825/10/08/pdfs/GMD-1825-122.pdf#page=4","Abrir facsímil")</f>
        <v>Abrir facsímil</v>
      </c>
      <c r="K668" s="3" t="s">
        <v>22</v>
      </c>
    </row>
    <row r="669" spans="1:11" ht="42" customHeight="1">
      <c r="A669" s="2" t="s">
        <v>1887</v>
      </c>
      <c r="B669" s="2" t="s">
        <v>1888</v>
      </c>
      <c r="C669" s="2" t="s">
        <v>59</v>
      </c>
      <c r="D669" s="2" t="s">
        <v>17</v>
      </c>
      <c r="E669" s="5">
        <v>-27246</v>
      </c>
      <c r="F669" s="3" t="s">
        <v>79</v>
      </c>
      <c r="G669" s="3" t="s">
        <v>19</v>
      </c>
      <c r="H669" s="2" t="s">
        <v>20</v>
      </c>
      <c r="I669" s="2" t="s">
        <v>1889</v>
      </c>
      <c r="J669" s="3" t="str">
        <f>HYPERLINK("https://www.boe.es/gazeta/dias/1825/05/26/pdfs/GMD-1825-63.pdf#page=4","Abrir facsímil")</f>
        <v>Abrir facsímil</v>
      </c>
      <c r="K669" s="3" t="s">
        <v>22</v>
      </c>
    </row>
    <row r="670" spans="1:11" ht="42" customHeight="1">
      <c r="A670" s="2" t="s">
        <v>1890</v>
      </c>
      <c r="B670" s="2" t="s">
        <v>1891</v>
      </c>
      <c r="C670" s="2" t="s">
        <v>32</v>
      </c>
      <c r="D670" s="2" t="s">
        <v>33</v>
      </c>
      <c r="E670" s="5">
        <v>-27384</v>
      </c>
      <c r="F670" s="3" t="s">
        <v>143</v>
      </c>
      <c r="G670" s="3" t="s">
        <v>64</v>
      </c>
      <c r="H670" s="2" t="s">
        <v>20</v>
      </c>
      <c r="I670" s="2" t="s">
        <v>1892</v>
      </c>
      <c r="J670" s="3" t="str">
        <f>HYPERLINK("https://www.boe.es/gazeta/dias/1825/01/08/pdfs/GMD-1825-4.pdf#page=2","Abrir facsímil")</f>
        <v>Abrir facsímil</v>
      </c>
      <c r="K670" s="3" t="s">
        <v>22</v>
      </c>
    </row>
    <row r="671" spans="1:11" ht="42" customHeight="1">
      <c r="A671" s="2" t="s">
        <v>1893</v>
      </c>
      <c r="B671" s="2" t="s">
        <v>1894</v>
      </c>
      <c r="C671" s="2" t="s">
        <v>16</v>
      </c>
      <c r="D671" s="2" t="s">
        <v>17</v>
      </c>
      <c r="E671" s="5">
        <v>-27300</v>
      </c>
      <c r="F671" s="3" t="s">
        <v>502</v>
      </c>
      <c r="G671" s="3" t="s">
        <v>95</v>
      </c>
      <c r="H671" s="2" t="s">
        <v>20</v>
      </c>
      <c r="I671" s="2" t="s">
        <v>1895</v>
      </c>
      <c r="J671" s="3" t="str">
        <f>HYPERLINK("https://www.boe.es/gazeta/dias/1825/04/02/pdfs/GMD-1825-40.pdf#page=1","Abrir facsímil")</f>
        <v>Abrir facsímil</v>
      </c>
      <c r="K671" s="3" t="s">
        <v>22</v>
      </c>
    </row>
    <row r="672" spans="1:11" ht="42" customHeight="1">
      <c r="A672" s="2" t="s">
        <v>1896</v>
      </c>
      <c r="B672" s="2" t="s">
        <v>1897</v>
      </c>
      <c r="C672" s="2" t="s">
        <v>32</v>
      </c>
      <c r="D672" s="2" t="s">
        <v>33</v>
      </c>
      <c r="E672" s="5">
        <v>-27381</v>
      </c>
      <c r="F672" s="3" t="s">
        <v>586</v>
      </c>
      <c r="G672" s="3" t="s">
        <v>39</v>
      </c>
      <c r="H672" s="2" t="s">
        <v>20</v>
      </c>
      <c r="I672" s="2" t="s">
        <v>1898</v>
      </c>
      <c r="J672" s="3" t="str">
        <f>HYPERLINK("https://www.boe.es/gazeta/dias/1825/01/11/pdfs/GMD-1825-5.pdf#page=3","Abrir facsímil")</f>
        <v>Abrir facsímil</v>
      </c>
      <c r="K672" s="3" t="s">
        <v>22</v>
      </c>
    </row>
    <row r="673" spans="1:11" ht="42" customHeight="1">
      <c r="A673" s="2" t="s">
        <v>1899</v>
      </c>
      <c r="B673" s="2" t="s">
        <v>1900</v>
      </c>
      <c r="C673" s="2" t="s">
        <v>32</v>
      </c>
      <c r="D673" s="2" t="s">
        <v>33</v>
      </c>
      <c r="E673" s="5">
        <v>-27370</v>
      </c>
      <c r="F673" s="3" t="s">
        <v>222</v>
      </c>
      <c r="G673" s="3" t="s">
        <v>19</v>
      </c>
      <c r="H673" s="2" t="s">
        <v>20</v>
      </c>
      <c r="I673" s="2" t="s">
        <v>1901</v>
      </c>
      <c r="J673" s="3" t="str">
        <f>HYPERLINK("https://www.boe.es/gazeta/dias/1825/01/22/pdfs/GMD-1825-10.pdf#page=4","Abrir facsímil")</f>
        <v>Abrir facsímil</v>
      </c>
      <c r="K673" s="3" t="s">
        <v>22</v>
      </c>
    </row>
    <row r="674" spans="1:11" ht="42" customHeight="1">
      <c r="A674" s="2" t="s">
        <v>1902</v>
      </c>
      <c r="B674" s="2" t="s">
        <v>1903</v>
      </c>
      <c r="C674" s="2" t="s">
        <v>71</v>
      </c>
      <c r="D674" s="2" t="s">
        <v>72</v>
      </c>
      <c r="E674" s="5">
        <v>-27129</v>
      </c>
      <c r="F674" s="3" t="s">
        <v>173</v>
      </c>
      <c r="G674" s="3" t="s">
        <v>39</v>
      </c>
      <c r="H674" s="2" t="s">
        <v>20</v>
      </c>
      <c r="I674" s="2" t="s">
        <v>1904</v>
      </c>
      <c r="J674" s="3" t="str">
        <f>HYPERLINK("https://www.boe.es/gazeta/dias/1825/09/20/pdfs/GMD-1825-114.pdf#page=3","Abrir facsímil")</f>
        <v>Abrir facsímil</v>
      </c>
      <c r="K674" s="3" t="s">
        <v>22</v>
      </c>
    </row>
    <row r="675" spans="1:11" ht="42" customHeight="1">
      <c r="A675" s="2" t="s">
        <v>1905</v>
      </c>
      <c r="B675" s="2" t="s">
        <v>1906</v>
      </c>
      <c r="C675" s="2" t="s">
        <v>16</v>
      </c>
      <c r="D675" s="2" t="s">
        <v>17</v>
      </c>
      <c r="E675" s="5">
        <v>-27332</v>
      </c>
      <c r="F675" s="3" t="s">
        <v>239</v>
      </c>
      <c r="G675" s="3" t="s">
        <v>39</v>
      </c>
      <c r="H675" s="2" t="s">
        <v>20</v>
      </c>
      <c r="I675" s="2" t="s">
        <v>1907</v>
      </c>
      <c r="J675" s="3" t="str">
        <f>HYPERLINK("https://www.boe.es/gazeta/dias/1825/03/01/pdfs/GMD-1825-26.pdf#page=3","Abrir facsímil")</f>
        <v>Abrir facsímil</v>
      </c>
      <c r="K675" s="3" t="s">
        <v>22</v>
      </c>
    </row>
    <row r="676" spans="1:11" ht="42" customHeight="1">
      <c r="A676" s="2" t="s">
        <v>1908</v>
      </c>
      <c r="B676" s="2" t="s">
        <v>1909</v>
      </c>
      <c r="C676" s="2" t="s">
        <v>46</v>
      </c>
      <c r="D676" s="2" t="s">
        <v>17</v>
      </c>
      <c r="E676" s="5">
        <v>-27293</v>
      </c>
      <c r="F676" s="3" t="s">
        <v>267</v>
      </c>
      <c r="G676" s="3" t="s">
        <v>39</v>
      </c>
      <c r="H676" s="2" t="s">
        <v>20</v>
      </c>
      <c r="I676" s="2" t="s">
        <v>1910</v>
      </c>
      <c r="J676" s="3" t="str">
        <f>HYPERLINK("https://www.boe.es/gazeta/dias/1825/04/09/pdfs/GMD-1825-43.pdf#page=3","Abrir facsímil")</f>
        <v>Abrir facsímil</v>
      </c>
      <c r="K676" s="3" t="s">
        <v>22</v>
      </c>
    </row>
    <row r="677" spans="1:11" ht="42" customHeight="1">
      <c r="A677" s="2" t="s">
        <v>1911</v>
      </c>
      <c r="B677" s="2" t="s">
        <v>1912</v>
      </c>
      <c r="C677" s="2" t="s">
        <v>32</v>
      </c>
      <c r="D677" s="2" t="s">
        <v>33</v>
      </c>
      <c r="E677" s="5">
        <v>-27134</v>
      </c>
      <c r="F677" s="3" t="s">
        <v>308</v>
      </c>
      <c r="G677" s="3" t="s">
        <v>95</v>
      </c>
      <c r="H677" s="2" t="s">
        <v>20</v>
      </c>
      <c r="I677" s="2" t="s">
        <v>1913</v>
      </c>
      <c r="J677" s="3" t="str">
        <f>HYPERLINK("https://www.boe.es/gazeta/dias/1825/09/15/pdfs/GMD-1825-112.pdf#page=1","Abrir facsímil")</f>
        <v>Abrir facsímil</v>
      </c>
      <c r="K677" s="3" t="s">
        <v>22</v>
      </c>
    </row>
    <row r="678" spans="1:11" ht="42" customHeight="1">
      <c r="A678" s="2" t="s">
        <v>1911</v>
      </c>
      <c r="B678" s="2" t="s">
        <v>1912</v>
      </c>
      <c r="C678" s="2" t="s">
        <v>32</v>
      </c>
      <c r="D678" s="2" t="s">
        <v>33</v>
      </c>
      <c r="E678" s="5">
        <v>-27027</v>
      </c>
      <c r="F678" s="3" t="s">
        <v>181</v>
      </c>
      <c r="G678" s="3" t="s">
        <v>95</v>
      </c>
      <c r="H678" s="2" t="s">
        <v>20</v>
      </c>
      <c r="I678" s="2" t="s">
        <v>1914</v>
      </c>
      <c r="J678" s="3" t="str">
        <f>HYPERLINK("https://www.boe.es/gazeta/dias/1825/12/31/pdfs/GMD-1825-158.pdf#page=1","Abrir facsímil")</f>
        <v>Abrir facsímil</v>
      </c>
      <c r="K678" s="3" t="s">
        <v>22</v>
      </c>
    </row>
    <row r="679" spans="1:11" ht="42" customHeight="1">
      <c r="A679" s="2" t="s">
        <v>1915</v>
      </c>
      <c r="B679" s="2" t="s">
        <v>1916</v>
      </c>
      <c r="C679" s="2" t="s">
        <v>16</v>
      </c>
      <c r="D679" s="2" t="s">
        <v>17</v>
      </c>
      <c r="E679" s="5">
        <v>-27388</v>
      </c>
      <c r="F679" s="3" t="s">
        <v>288</v>
      </c>
      <c r="G679" s="3" t="s">
        <v>19</v>
      </c>
      <c r="H679" s="2" t="s">
        <v>20</v>
      </c>
      <c r="I679" s="2" t="s">
        <v>1917</v>
      </c>
      <c r="J679" s="3" t="str">
        <f>HYPERLINK("https://www.boe.es/gazeta/dias/1825/01/04/pdfs/GMD-1825-2.pdf#page=4","Abrir facsímil")</f>
        <v>Abrir facsímil</v>
      </c>
      <c r="K679" s="3" t="s">
        <v>22</v>
      </c>
    </row>
    <row r="680" spans="1:11" ht="42" customHeight="1">
      <c r="A680" s="2" t="s">
        <v>1918</v>
      </c>
      <c r="B680" s="2" t="s">
        <v>1919</v>
      </c>
      <c r="C680" s="2" t="s">
        <v>71</v>
      </c>
      <c r="D680" s="2" t="s">
        <v>72</v>
      </c>
      <c r="E680" s="5">
        <v>-27134</v>
      </c>
      <c r="F680" s="3" t="s">
        <v>308</v>
      </c>
      <c r="G680" s="3" t="s">
        <v>19</v>
      </c>
      <c r="H680" s="2" t="s">
        <v>20</v>
      </c>
      <c r="I680" s="2" t="s">
        <v>1920</v>
      </c>
      <c r="J680" s="3" t="str">
        <f>HYPERLINK("https://www.boe.es/gazeta/dias/1825/09/15/pdfs/GMD-1825-112.pdf#page=4","Abrir facsímil")</f>
        <v>Abrir facsímil</v>
      </c>
      <c r="K680" s="3" t="s">
        <v>22</v>
      </c>
    </row>
    <row r="681" spans="1:11" ht="42" customHeight="1">
      <c r="A681" s="2" t="s">
        <v>1921</v>
      </c>
      <c r="B681" s="2" t="s">
        <v>1921</v>
      </c>
      <c r="C681" s="2" t="s">
        <v>32</v>
      </c>
      <c r="D681" s="2" t="s">
        <v>33</v>
      </c>
      <c r="E681" s="5">
        <v>-27199</v>
      </c>
      <c r="F681" s="3" t="s">
        <v>645</v>
      </c>
      <c r="G681" s="3" t="s">
        <v>64</v>
      </c>
      <c r="H681" s="2" t="s">
        <v>20</v>
      </c>
      <c r="I681" s="2" t="s">
        <v>1922</v>
      </c>
      <c r="J681" s="3" t="str">
        <f>HYPERLINK("https://www.boe.es/gazeta/dias/1825/07/12/pdfs/GMD-1825-83.pdf#page=2","Abrir facsímil")</f>
        <v>Abrir facsímil</v>
      </c>
      <c r="K681" s="3" t="s">
        <v>22</v>
      </c>
    </row>
    <row r="682" spans="1:11" ht="42" customHeight="1">
      <c r="A682" s="2" t="s">
        <v>1923</v>
      </c>
      <c r="B682" s="2" t="s">
        <v>1924</v>
      </c>
      <c r="C682" s="2" t="s">
        <v>32</v>
      </c>
      <c r="D682" s="2" t="s">
        <v>33</v>
      </c>
      <c r="E682" s="5">
        <v>-27342</v>
      </c>
      <c r="F682" s="3" t="s">
        <v>112</v>
      </c>
      <c r="G682" s="3" t="s">
        <v>39</v>
      </c>
      <c r="H682" s="2" t="s">
        <v>20</v>
      </c>
      <c r="I682" s="2" t="s">
        <v>1925</v>
      </c>
      <c r="J682" s="3" t="str">
        <f>HYPERLINK("https://www.boe.es/gazeta/dias/1825/02/19/pdfs/GMD-1825-22.pdf#page=3","Abrir facsímil")</f>
        <v>Abrir facsímil</v>
      </c>
      <c r="K682" s="3" t="s">
        <v>22</v>
      </c>
    </row>
    <row r="683" spans="1:11" ht="42" customHeight="1">
      <c r="A683" s="2" t="s">
        <v>1926</v>
      </c>
      <c r="B683" s="2" t="s">
        <v>1927</v>
      </c>
      <c r="C683" s="2" t="s">
        <v>32</v>
      </c>
      <c r="D683" s="2" t="s">
        <v>33</v>
      </c>
      <c r="E683" s="5">
        <v>-27297</v>
      </c>
      <c r="F683" s="3" t="s">
        <v>707</v>
      </c>
      <c r="G683" s="3" t="s">
        <v>19</v>
      </c>
      <c r="H683" s="2" t="s">
        <v>20</v>
      </c>
      <c r="I683" s="2" t="s">
        <v>1928</v>
      </c>
      <c r="J683" s="3" t="str">
        <f>HYPERLINK("https://www.boe.es/gazeta/dias/1825/04/05/pdfs/GMD-1825-41.pdf#page=4","Abrir facsímil")</f>
        <v>Abrir facsímil</v>
      </c>
      <c r="K683" s="3" t="s">
        <v>22</v>
      </c>
    </row>
    <row r="684" spans="1:11" ht="42" customHeight="1">
      <c r="A684" s="2" t="s">
        <v>1929</v>
      </c>
      <c r="B684" s="2" t="s">
        <v>1930</v>
      </c>
      <c r="C684" s="2" t="s">
        <v>32</v>
      </c>
      <c r="D684" s="2" t="s">
        <v>33</v>
      </c>
      <c r="E684" s="5">
        <v>-27384</v>
      </c>
      <c r="F684" s="3" t="s">
        <v>143</v>
      </c>
      <c r="G684" s="3" t="s">
        <v>64</v>
      </c>
      <c r="H684" s="2" t="s">
        <v>20</v>
      </c>
      <c r="I684" s="2" t="s">
        <v>1931</v>
      </c>
      <c r="J684" s="3" t="str">
        <f>HYPERLINK("https://www.boe.es/gazeta/dias/1825/01/08/pdfs/GMD-1825-4.pdf#page=2","Abrir facsímil")</f>
        <v>Abrir facsímil</v>
      </c>
      <c r="K684" s="3" t="s">
        <v>22</v>
      </c>
    </row>
    <row r="685" spans="1:11" ht="42" customHeight="1">
      <c r="A685" s="2" t="s">
        <v>1932</v>
      </c>
      <c r="B685" s="2" t="s">
        <v>1933</v>
      </c>
      <c r="C685" s="2" t="s">
        <v>25</v>
      </c>
      <c r="D685" s="2" t="s">
        <v>17</v>
      </c>
      <c r="E685" s="5">
        <v>-27316</v>
      </c>
      <c r="F685" s="3" t="s">
        <v>314</v>
      </c>
      <c r="G685" s="3" t="s">
        <v>19</v>
      </c>
      <c r="H685" s="2" t="s">
        <v>20</v>
      </c>
      <c r="I685" s="2" t="s">
        <v>1934</v>
      </c>
      <c r="J685" s="3" t="str">
        <f>HYPERLINK("https://www.boe.es/gazeta/dias/1825/03/17/pdfs/GMD-1825-33.pdf#page=4","Abrir facsímil")</f>
        <v>Abrir facsímil</v>
      </c>
      <c r="K685" s="3" t="s">
        <v>22</v>
      </c>
    </row>
    <row r="686" spans="1:11" ht="42" customHeight="1">
      <c r="A686" s="2" t="s">
        <v>1935</v>
      </c>
      <c r="B686" s="2" t="s">
        <v>1936</v>
      </c>
      <c r="C686" s="2" t="s">
        <v>59</v>
      </c>
      <c r="D686" s="2" t="s">
        <v>17</v>
      </c>
      <c r="E686" s="5">
        <v>-27316</v>
      </c>
      <c r="F686" s="3" t="s">
        <v>314</v>
      </c>
      <c r="G686" s="3" t="s">
        <v>19</v>
      </c>
      <c r="H686" s="2" t="s">
        <v>20</v>
      </c>
      <c r="I686" s="2" t="s">
        <v>1937</v>
      </c>
      <c r="J686" s="3" t="str">
        <f>HYPERLINK("https://www.boe.es/gazeta/dias/1825/03/17/pdfs/GMD-1825-33.pdf#page=4","Abrir facsímil")</f>
        <v>Abrir facsímil</v>
      </c>
      <c r="K686" s="3" t="s">
        <v>22</v>
      </c>
    </row>
    <row r="687" spans="1:11" ht="42" customHeight="1">
      <c r="A687" s="2" t="s">
        <v>1938</v>
      </c>
      <c r="B687" s="2" t="s">
        <v>1939</v>
      </c>
      <c r="C687" s="2" t="s">
        <v>16</v>
      </c>
      <c r="D687" s="2" t="s">
        <v>17</v>
      </c>
      <c r="E687" s="5">
        <v>-27374</v>
      </c>
      <c r="F687" s="3" t="s">
        <v>87</v>
      </c>
      <c r="G687" s="3" t="s">
        <v>64</v>
      </c>
      <c r="H687" s="2" t="s">
        <v>20</v>
      </c>
      <c r="I687" s="2" t="s">
        <v>1940</v>
      </c>
      <c r="J687" s="3" t="str">
        <f>HYPERLINK("https://www.boe.es/gazeta/dias/1825/01/18/pdfs/GMD-1825-8.pdf#page=2","Abrir facsímil")</f>
        <v>Abrir facsímil</v>
      </c>
      <c r="K687" s="3" t="s">
        <v>22</v>
      </c>
    </row>
    <row r="688" spans="1:11" ht="42" customHeight="1">
      <c r="A688" s="2" t="s">
        <v>1941</v>
      </c>
      <c r="B688" s="2" t="s">
        <v>1942</v>
      </c>
      <c r="C688" s="2" t="s">
        <v>71</v>
      </c>
      <c r="D688" s="2" t="s">
        <v>72</v>
      </c>
      <c r="E688" s="5">
        <v>-27129</v>
      </c>
      <c r="F688" s="3" t="s">
        <v>173</v>
      </c>
      <c r="G688" s="3" t="s">
        <v>39</v>
      </c>
      <c r="H688" s="2" t="s">
        <v>20</v>
      </c>
      <c r="I688" s="2" t="s">
        <v>1943</v>
      </c>
      <c r="J688" s="3" t="str">
        <f>HYPERLINK("https://www.boe.es/gazeta/dias/1825/09/20/pdfs/GMD-1825-114.pdf#page=3","Abrir facsímil")</f>
        <v>Abrir facsímil</v>
      </c>
      <c r="K688" s="3" t="s">
        <v>22</v>
      </c>
    </row>
    <row r="689" spans="1:11" ht="42" customHeight="1">
      <c r="A689" s="2" t="s">
        <v>1944</v>
      </c>
      <c r="B689" s="2" t="s">
        <v>1945</v>
      </c>
      <c r="C689" s="2" t="s">
        <v>238</v>
      </c>
      <c r="D689" s="2" t="s">
        <v>17</v>
      </c>
      <c r="E689" s="5">
        <v>-27374</v>
      </c>
      <c r="F689" s="3" t="s">
        <v>87</v>
      </c>
      <c r="G689" s="3" t="s">
        <v>64</v>
      </c>
      <c r="H689" s="2" t="s">
        <v>20</v>
      </c>
      <c r="I689" s="2" t="s">
        <v>1946</v>
      </c>
      <c r="J689" s="3" t="str">
        <f>HYPERLINK("https://www.boe.es/gazeta/dias/1825/01/18/pdfs/GMD-1825-8.pdf#page=2","Abrir facsímil")</f>
        <v>Abrir facsímil</v>
      </c>
      <c r="K689" s="3" t="s">
        <v>22</v>
      </c>
    </row>
    <row r="690" spans="1:11" ht="42" customHeight="1">
      <c r="A690" s="2" t="s">
        <v>1947</v>
      </c>
      <c r="B690" s="2" t="s">
        <v>1948</v>
      </c>
      <c r="C690" s="2" t="s">
        <v>32</v>
      </c>
      <c r="D690" s="2" t="s">
        <v>33</v>
      </c>
      <c r="E690" s="5">
        <v>-27045</v>
      </c>
      <c r="F690" s="3" t="s">
        <v>34</v>
      </c>
      <c r="G690" s="3" t="s">
        <v>19</v>
      </c>
      <c r="H690" s="2" t="s">
        <v>20</v>
      </c>
      <c r="I690" s="2" t="s">
        <v>1949</v>
      </c>
      <c r="J690" s="3" t="str">
        <f>HYPERLINK("https://www.boe.es/gazeta/dias/1825/12/13/pdfs/GMD-1825-150.pdf#page=4","Abrir facsímil")</f>
        <v>Abrir facsímil</v>
      </c>
      <c r="K690" s="3" t="s">
        <v>22</v>
      </c>
    </row>
    <row r="691" spans="1:11" ht="42" customHeight="1">
      <c r="A691" s="2" t="s">
        <v>1950</v>
      </c>
      <c r="B691" s="2" t="s">
        <v>1951</v>
      </c>
      <c r="C691" s="2" t="s">
        <v>71</v>
      </c>
      <c r="D691" s="2" t="s">
        <v>72</v>
      </c>
      <c r="E691" s="5">
        <v>-27337</v>
      </c>
      <c r="F691" s="3" t="s">
        <v>203</v>
      </c>
      <c r="G691" s="3" t="s">
        <v>39</v>
      </c>
      <c r="H691" s="2" t="s">
        <v>27</v>
      </c>
      <c r="I691" s="2" t="s">
        <v>1952</v>
      </c>
      <c r="J691" s="3" t="str">
        <f>HYPERLINK("https://www.boe.es/gazeta/dias/1825/02/24/pdfs/GMD-1825-24.pdf#page=3","Abrir facsímil")</f>
        <v>Abrir facsímil</v>
      </c>
      <c r="K691" s="3" t="s">
        <v>29</v>
      </c>
    </row>
    <row r="692" spans="1:11" ht="42" customHeight="1">
      <c r="A692" s="2" t="s">
        <v>1953</v>
      </c>
      <c r="B692" s="2" t="s">
        <v>1953</v>
      </c>
      <c r="C692" s="2" t="s">
        <v>16</v>
      </c>
      <c r="D692" s="2" t="s">
        <v>17</v>
      </c>
      <c r="E692" s="5">
        <v>-27370</v>
      </c>
      <c r="F692" s="3" t="s">
        <v>222</v>
      </c>
      <c r="G692" s="3" t="s">
        <v>64</v>
      </c>
      <c r="H692" s="2" t="s">
        <v>20</v>
      </c>
      <c r="I692" s="2" t="s">
        <v>1954</v>
      </c>
      <c r="J692" s="3" t="str">
        <f>HYPERLINK("https://www.boe.es/gazeta/dias/1825/01/22/pdfs/GMD-1825-10.pdf#page=2","Abrir facsímil")</f>
        <v>Abrir facsímil</v>
      </c>
      <c r="K692" s="3" t="s">
        <v>22</v>
      </c>
    </row>
    <row r="693" spans="1:11" ht="42" customHeight="1">
      <c r="A693" s="2" t="s">
        <v>1955</v>
      </c>
      <c r="B693" s="2" t="s">
        <v>1955</v>
      </c>
      <c r="C693" s="2" t="s">
        <v>71</v>
      </c>
      <c r="D693" s="2" t="s">
        <v>72</v>
      </c>
      <c r="E693" s="5">
        <v>-27251</v>
      </c>
      <c r="F693" s="3" t="s">
        <v>555</v>
      </c>
      <c r="G693" s="3" t="s">
        <v>19</v>
      </c>
      <c r="H693" s="2" t="s">
        <v>20</v>
      </c>
      <c r="I693" s="2" t="s">
        <v>1956</v>
      </c>
      <c r="J693" s="3" t="str">
        <f>HYPERLINK("https://www.boe.es/gazeta/dias/1825/05/21/pdfs/GMD-1825-61.pdf#page=4","Abrir facsímil")</f>
        <v>Abrir facsímil</v>
      </c>
      <c r="K693" s="3" t="s">
        <v>22</v>
      </c>
    </row>
    <row r="694" spans="1:11" ht="42" customHeight="1">
      <c r="A694" s="2" t="s">
        <v>1957</v>
      </c>
      <c r="B694" s="2" t="s">
        <v>1958</v>
      </c>
      <c r="C694" s="2" t="s">
        <v>16</v>
      </c>
      <c r="D694" s="2" t="s">
        <v>17</v>
      </c>
      <c r="E694" s="5">
        <v>-27360</v>
      </c>
      <c r="F694" s="3" t="s">
        <v>468</v>
      </c>
      <c r="G694" s="3" t="s">
        <v>19</v>
      </c>
      <c r="H694" s="2" t="s">
        <v>20</v>
      </c>
      <c r="I694" s="2" t="s">
        <v>1959</v>
      </c>
      <c r="J694" s="3" t="str">
        <f>HYPERLINK("https://www.boe.es/gazeta/dias/1825/02/01/pdfs/GMD-1825-14.pdf#page=4","Abrir facsímil")</f>
        <v>Abrir facsímil</v>
      </c>
      <c r="K694" s="3" t="s">
        <v>22</v>
      </c>
    </row>
    <row r="695" spans="1:11" ht="42" customHeight="1">
      <c r="A695" s="2" t="s">
        <v>1960</v>
      </c>
      <c r="B695" s="2" t="s">
        <v>1960</v>
      </c>
      <c r="C695" s="2" t="s">
        <v>16</v>
      </c>
      <c r="D695" s="2" t="s">
        <v>17</v>
      </c>
      <c r="E695" s="5">
        <v>-27337</v>
      </c>
      <c r="F695" s="3" t="s">
        <v>203</v>
      </c>
      <c r="G695" s="3" t="s">
        <v>19</v>
      </c>
      <c r="H695" s="2" t="s">
        <v>20</v>
      </c>
      <c r="I695" s="2" t="s">
        <v>1961</v>
      </c>
      <c r="J695" s="3" t="str">
        <f>HYPERLINK("https://www.boe.es/gazeta/dias/1825/02/24/pdfs/GMD-1825-24.pdf#page=4","Abrir facsímil")</f>
        <v>Abrir facsímil</v>
      </c>
      <c r="K695" s="3" t="s">
        <v>22</v>
      </c>
    </row>
    <row r="696" spans="1:11" ht="42" customHeight="1">
      <c r="A696" s="2" t="s">
        <v>1962</v>
      </c>
      <c r="B696" s="2" t="s">
        <v>1963</v>
      </c>
      <c r="C696" s="2" t="s">
        <v>32</v>
      </c>
      <c r="D696" s="2" t="s">
        <v>33</v>
      </c>
      <c r="E696" s="5">
        <v>-27295</v>
      </c>
      <c r="F696" s="3" t="s">
        <v>156</v>
      </c>
      <c r="G696" s="3" t="s">
        <v>39</v>
      </c>
      <c r="H696" s="2" t="s">
        <v>20</v>
      </c>
      <c r="I696" s="2" t="s">
        <v>1964</v>
      </c>
      <c r="J696" s="3" t="str">
        <f>HYPERLINK("https://www.boe.es/gazeta/dias/1825/04/07/pdfs/GMD-1825-42.pdf#page=3","Abrir facsímil")</f>
        <v>Abrir facsímil</v>
      </c>
      <c r="K696" s="3" t="s">
        <v>22</v>
      </c>
    </row>
    <row r="697" spans="1:11" ht="42" customHeight="1">
      <c r="A697" s="2" t="s">
        <v>1965</v>
      </c>
      <c r="B697" s="2" t="s">
        <v>1966</v>
      </c>
      <c r="C697" s="2" t="s">
        <v>32</v>
      </c>
      <c r="D697" s="2" t="s">
        <v>33</v>
      </c>
      <c r="E697" s="5">
        <v>-27388</v>
      </c>
      <c r="F697" s="3" t="s">
        <v>288</v>
      </c>
      <c r="G697" s="3" t="s">
        <v>19</v>
      </c>
      <c r="H697" s="2" t="s">
        <v>20</v>
      </c>
      <c r="I697" s="2" t="s">
        <v>1967</v>
      </c>
      <c r="J697" s="3" t="str">
        <f>HYPERLINK("https://www.boe.es/gazeta/dias/1825/01/04/pdfs/GMD-1825-2.pdf#page=4","Abrir facsímil")</f>
        <v>Abrir facsímil</v>
      </c>
      <c r="K697" s="3" t="s">
        <v>22</v>
      </c>
    </row>
    <row r="698" spans="1:11" ht="42" customHeight="1">
      <c r="A698" s="2" t="s">
        <v>1968</v>
      </c>
      <c r="B698" s="2" t="s">
        <v>1969</v>
      </c>
      <c r="C698" s="2" t="s">
        <v>16</v>
      </c>
      <c r="D698" s="2" t="s">
        <v>17</v>
      </c>
      <c r="E698" s="5">
        <v>-27351</v>
      </c>
      <c r="F698" s="3" t="s">
        <v>132</v>
      </c>
      <c r="G698" s="3" t="s">
        <v>19</v>
      </c>
      <c r="H698" s="2" t="s">
        <v>20</v>
      </c>
      <c r="I698" s="2" t="s">
        <v>1970</v>
      </c>
      <c r="J698" s="3" t="str">
        <f>HYPERLINK("https://www.boe.es/gazeta/dias/1825/02/10/pdfs/GMD-1825-18.pdf#page=4","Abrir facsímil")</f>
        <v>Abrir facsímil</v>
      </c>
      <c r="K698" s="3" t="s">
        <v>22</v>
      </c>
    </row>
    <row r="699" spans="1:11" ht="42" customHeight="1">
      <c r="A699" s="2" t="s">
        <v>1971</v>
      </c>
      <c r="B699" s="2" t="s">
        <v>1972</v>
      </c>
      <c r="C699" s="2" t="s">
        <v>238</v>
      </c>
      <c r="D699" s="2" t="s">
        <v>17</v>
      </c>
      <c r="E699" s="5">
        <v>-27332</v>
      </c>
      <c r="F699" s="3" t="s">
        <v>239</v>
      </c>
      <c r="G699" s="3" t="s">
        <v>39</v>
      </c>
      <c r="H699" s="2" t="s">
        <v>20</v>
      </c>
      <c r="I699" s="2" t="s">
        <v>1973</v>
      </c>
      <c r="J699" s="3" t="str">
        <f>HYPERLINK("https://www.boe.es/gazeta/dias/1825/03/01/pdfs/GMD-1825-26.pdf#page=3","Abrir facsímil")</f>
        <v>Abrir facsímil</v>
      </c>
      <c r="K699" s="3" t="s">
        <v>22</v>
      </c>
    </row>
    <row r="700" spans="1:11" ht="42" customHeight="1">
      <c r="A700" s="2" t="s">
        <v>1974</v>
      </c>
      <c r="B700" s="2" t="s">
        <v>1975</v>
      </c>
      <c r="C700" s="2" t="s">
        <v>32</v>
      </c>
      <c r="D700" s="2" t="s">
        <v>33</v>
      </c>
      <c r="E700" s="5">
        <v>-27381</v>
      </c>
      <c r="F700" s="3" t="s">
        <v>586</v>
      </c>
      <c r="G700" s="3" t="s">
        <v>39</v>
      </c>
      <c r="H700" s="2" t="s">
        <v>20</v>
      </c>
      <c r="I700" s="2" t="s">
        <v>1976</v>
      </c>
      <c r="J700" s="3" t="str">
        <f>HYPERLINK("https://www.boe.es/gazeta/dias/1825/01/11/pdfs/GMD-1825-5.pdf#page=3","Abrir facsímil")</f>
        <v>Abrir facsímil</v>
      </c>
      <c r="K700" s="3" t="s">
        <v>22</v>
      </c>
    </row>
    <row r="701" spans="1:11" ht="42" customHeight="1">
      <c r="A701" s="2" t="s">
        <v>1977</v>
      </c>
      <c r="B701" s="2" t="s">
        <v>1978</v>
      </c>
      <c r="C701" s="2" t="s">
        <v>32</v>
      </c>
      <c r="D701" s="2" t="s">
        <v>33</v>
      </c>
      <c r="E701" s="5">
        <v>-27377</v>
      </c>
      <c r="F701" s="3" t="s">
        <v>652</v>
      </c>
      <c r="G701" s="3" t="s">
        <v>39</v>
      </c>
      <c r="H701" s="2" t="s">
        <v>27</v>
      </c>
      <c r="I701" s="2" t="s">
        <v>1979</v>
      </c>
      <c r="J701" s="3" t="str">
        <f>HYPERLINK("https://www.boe.es/gazeta/dias/1825/01/15/pdfs/GMD-1825-7.pdf#page=3","Abrir facsímil")</f>
        <v>Abrir facsímil</v>
      </c>
      <c r="K701" s="3" t="s">
        <v>29</v>
      </c>
    </row>
    <row r="702" spans="1:11" ht="42" customHeight="1">
      <c r="A702" s="2" t="s">
        <v>1980</v>
      </c>
      <c r="B702" s="2" t="s">
        <v>1981</v>
      </c>
      <c r="C702" s="2" t="s">
        <v>71</v>
      </c>
      <c r="D702" s="2" t="s">
        <v>72</v>
      </c>
      <c r="E702" s="5">
        <v>-27090</v>
      </c>
      <c r="F702" s="3" t="s">
        <v>189</v>
      </c>
      <c r="G702" s="3" t="s">
        <v>39</v>
      </c>
      <c r="H702" s="2" t="s">
        <v>20</v>
      </c>
      <c r="I702" s="2" t="s">
        <v>1982</v>
      </c>
      <c r="J702" s="3" t="str">
        <f>HYPERLINK("https://www.boe.es/gazeta/dias/1825/10/29/pdfs/GMD-1825-131.pdf#page=3","Abrir facsímil")</f>
        <v>Abrir facsímil</v>
      </c>
      <c r="K702" s="3" t="s">
        <v>22</v>
      </c>
    </row>
    <row r="703" spans="1:11" ht="42" customHeight="1">
      <c r="A703" s="2" t="s">
        <v>1983</v>
      </c>
      <c r="B703" s="2" t="s">
        <v>1983</v>
      </c>
      <c r="C703" s="2" t="s">
        <v>25</v>
      </c>
      <c r="D703" s="2" t="s">
        <v>17</v>
      </c>
      <c r="E703" s="5">
        <v>-27036</v>
      </c>
      <c r="F703" s="3" t="s">
        <v>373</v>
      </c>
      <c r="G703" s="3" t="s">
        <v>19</v>
      </c>
      <c r="H703" s="2" t="s">
        <v>20</v>
      </c>
      <c r="I703" s="2" t="s">
        <v>1984</v>
      </c>
      <c r="J703" s="3" t="str">
        <f>HYPERLINK("https://www.boe.es/gazeta/dias/1825/12/22/pdfs/GMD-1825-154.pdf#page=4","Abrir facsímil")</f>
        <v>Abrir facsímil</v>
      </c>
      <c r="K703" s="3" t="s">
        <v>22</v>
      </c>
    </row>
    <row r="704" spans="1:11" ht="42" customHeight="1">
      <c r="A704" s="2" t="s">
        <v>1985</v>
      </c>
      <c r="B704" s="2" t="s">
        <v>1986</v>
      </c>
      <c r="C704" s="2" t="s">
        <v>71</v>
      </c>
      <c r="D704" s="2" t="s">
        <v>72</v>
      </c>
      <c r="E704" s="5">
        <v>-27332</v>
      </c>
      <c r="F704" s="3" t="s">
        <v>239</v>
      </c>
      <c r="G704" s="3" t="s">
        <v>39</v>
      </c>
      <c r="H704" s="2" t="s">
        <v>20</v>
      </c>
      <c r="I704" s="2" t="s">
        <v>1987</v>
      </c>
      <c r="J704" s="3" t="str">
        <f>HYPERLINK("https://www.boe.es/gazeta/dias/1825/03/01/pdfs/GMD-1825-26.pdf#page=3","Abrir facsímil")</f>
        <v>Abrir facsímil</v>
      </c>
      <c r="K704" s="3" t="s">
        <v>22</v>
      </c>
    </row>
    <row r="705" spans="1:11" ht="42" customHeight="1">
      <c r="A705" s="2" t="s">
        <v>1988</v>
      </c>
      <c r="B705" s="2" t="s">
        <v>1989</v>
      </c>
      <c r="C705" s="2" t="s">
        <v>32</v>
      </c>
      <c r="D705" s="2" t="s">
        <v>33</v>
      </c>
      <c r="E705" s="5">
        <v>-27381</v>
      </c>
      <c r="F705" s="3" t="s">
        <v>586</v>
      </c>
      <c r="G705" s="3" t="s">
        <v>39</v>
      </c>
      <c r="H705" s="2" t="s">
        <v>20</v>
      </c>
      <c r="I705" s="2" t="s">
        <v>1990</v>
      </c>
      <c r="J705" s="3" t="str">
        <f>HYPERLINK("https://www.boe.es/gazeta/dias/1825/01/11/pdfs/GMD-1825-5.pdf#page=3","Abrir facsímil")</f>
        <v>Abrir facsímil</v>
      </c>
      <c r="K705" s="3" t="s">
        <v>22</v>
      </c>
    </row>
    <row r="706" spans="1:11" ht="42" customHeight="1">
      <c r="A706" s="2" t="s">
        <v>1991</v>
      </c>
      <c r="B706" s="2" t="s">
        <v>1992</v>
      </c>
      <c r="C706" s="2" t="s">
        <v>32</v>
      </c>
      <c r="D706" s="2" t="s">
        <v>33</v>
      </c>
      <c r="E706" s="5">
        <v>-27307</v>
      </c>
      <c r="F706" s="3" t="s">
        <v>139</v>
      </c>
      <c r="G706" s="3" t="s">
        <v>39</v>
      </c>
      <c r="H706" s="2" t="s">
        <v>20</v>
      </c>
      <c r="I706" s="2" t="s">
        <v>1993</v>
      </c>
      <c r="J706" s="3" t="str">
        <f>HYPERLINK("https://www.boe.es/gazeta/dias/1825/03/26/pdfs/GMD-1825-37.pdf#page=3","Abrir facsímil")</f>
        <v>Abrir facsímil</v>
      </c>
      <c r="K706" s="3" t="s">
        <v>22</v>
      </c>
    </row>
    <row r="707" spans="1:11" ht="42" customHeight="1">
      <c r="A707" s="2" t="s">
        <v>1994</v>
      </c>
      <c r="B707" s="2" t="s">
        <v>1995</v>
      </c>
      <c r="C707" s="2" t="s">
        <v>32</v>
      </c>
      <c r="D707" s="2" t="s">
        <v>33</v>
      </c>
      <c r="E707" s="5">
        <v>-27085</v>
      </c>
      <c r="F707" s="3" t="s">
        <v>215</v>
      </c>
      <c r="G707" s="3" t="s">
        <v>19</v>
      </c>
      <c r="H707" s="2" t="s">
        <v>20</v>
      </c>
      <c r="I707" s="2" t="s">
        <v>1996</v>
      </c>
      <c r="J707" s="3" t="str">
        <f>HYPERLINK("https://www.boe.es/gazeta/dias/1825/11/03/pdfs/GMD-1825-133.pdf#page=4","Abrir facsímil")</f>
        <v>Abrir facsímil</v>
      </c>
      <c r="K707" s="3" t="s">
        <v>22</v>
      </c>
    </row>
    <row r="708" spans="1:11" ht="42" customHeight="1">
      <c r="A708" s="2" t="s">
        <v>1997</v>
      </c>
      <c r="B708" s="2" t="s">
        <v>1998</v>
      </c>
      <c r="C708" s="2" t="s">
        <v>46</v>
      </c>
      <c r="D708" s="2" t="s">
        <v>17</v>
      </c>
      <c r="E708" s="5">
        <v>-27351</v>
      </c>
      <c r="F708" s="3" t="s">
        <v>132</v>
      </c>
      <c r="G708" s="3" t="s">
        <v>19</v>
      </c>
      <c r="H708" s="2" t="s">
        <v>20</v>
      </c>
      <c r="I708" s="2" t="s">
        <v>1999</v>
      </c>
      <c r="J708" s="3" t="str">
        <f>HYPERLINK("https://www.boe.es/gazeta/dias/1825/02/10/pdfs/GMD-1825-18.pdf#page=4","Abrir facsímil")</f>
        <v>Abrir facsímil</v>
      </c>
      <c r="K708" s="3" t="s">
        <v>22</v>
      </c>
    </row>
    <row r="709" spans="1:11" ht="42" customHeight="1">
      <c r="A709" s="2" t="s">
        <v>2000</v>
      </c>
      <c r="B709" s="2" t="s">
        <v>2001</v>
      </c>
      <c r="C709" s="2" t="s">
        <v>46</v>
      </c>
      <c r="D709" s="2" t="s">
        <v>17</v>
      </c>
      <c r="E709" s="5">
        <v>-27132</v>
      </c>
      <c r="F709" s="3" t="s">
        <v>1160</v>
      </c>
      <c r="G709" s="3" t="s">
        <v>19</v>
      </c>
      <c r="H709" s="2" t="s">
        <v>20</v>
      </c>
      <c r="I709" s="2" t="s">
        <v>2002</v>
      </c>
      <c r="J709" s="3" t="str">
        <f>HYPERLINK("https://www.boe.es/gazeta/dias/1825/09/17/pdfs/GMD-1825-113.pdf#page=4","Abrir facsímil")</f>
        <v>Abrir facsímil</v>
      </c>
      <c r="K709" s="3" t="s">
        <v>22</v>
      </c>
    </row>
    <row r="710" spans="1:11" ht="42" customHeight="1">
      <c r="A710" s="2" t="s">
        <v>2003</v>
      </c>
      <c r="B710" s="2" t="s">
        <v>2004</v>
      </c>
      <c r="C710" s="2" t="s">
        <v>238</v>
      </c>
      <c r="D710" s="2" t="s">
        <v>17</v>
      </c>
      <c r="E710" s="5">
        <v>-27232</v>
      </c>
      <c r="F710" s="3" t="s">
        <v>94</v>
      </c>
      <c r="G710" s="3" t="s">
        <v>19</v>
      </c>
      <c r="H710" s="2" t="s">
        <v>20</v>
      </c>
      <c r="I710" s="2" t="s">
        <v>2005</v>
      </c>
      <c r="J710" s="3" t="str">
        <f>HYPERLINK("https://www.boe.es/gazeta/dias/1825/06/09/pdfs/GMD-1825-69.pdf#page=4","Abrir facsímil")</f>
        <v>Abrir facsímil</v>
      </c>
      <c r="K710" s="3" t="s">
        <v>22</v>
      </c>
    </row>
    <row r="711" spans="1:11" ht="42" customHeight="1">
      <c r="A711" s="2" t="s">
        <v>2006</v>
      </c>
      <c r="B711" s="2" t="s">
        <v>2007</v>
      </c>
      <c r="C711" s="2" t="s">
        <v>59</v>
      </c>
      <c r="D711" s="2" t="s">
        <v>17</v>
      </c>
      <c r="E711" s="5">
        <v>-27304</v>
      </c>
      <c r="F711" s="3" t="s">
        <v>128</v>
      </c>
      <c r="G711" s="3" t="s">
        <v>64</v>
      </c>
      <c r="H711" s="2" t="s">
        <v>20</v>
      </c>
      <c r="I711" s="2" t="s">
        <v>2008</v>
      </c>
      <c r="J711" s="3" t="str">
        <f>HYPERLINK("https://www.boe.es/gazeta/dias/1825/03/29/pdfs/GMD-1825-38.pdf#page=2","Abrir facsímil")</f>
        <v>Abrir facsímil</v>
      </c>
      <c r="K711" s="3" t="s">
        <v>22</v>
      </c>
    </row>
    <row r="712" spans="1:11" ht="42" customHeight="1">
      <c r="A712" s="2" t="s">
        <v>2009</v>
      </c>
      <c r="B712" s="2" t="s">
        <v>2010</v>
      </c>
      <c r="C712" s="2" t="s">
        <v>32</v>
      </c>
      <c r="D712" s="2" t="s">
        <v>33</v>
      </c>
      <c r="E712" s="5">
        <v>-27153</v>
      </c>
      <c r="F712" s="3" t="s">
        <v>1007</v>
      </c>
      <c r="G712" s="3" t="s">
        <v>39</v>
      </c>
      <c r="H712" s="2" t="s">
        <v>20</v>
      </c>
      <c r="I712" s="2" t="s">
        <v>2011</v>
      </c>
      <c r="J712" s="3" t="str">
        <f>HYPERLINK("https://www.boe.es/gazeta/dias/1825/08/27/pdfs/GMD-1825-103.pdf#page=3","Abrir facsímil")</f>
        <v>Abrir facsímil</v>
      </c>
      <c r="K712" s="3" t="s">
        <v>22</v>
      </c>
    </row>
    <row r="713" spans="1:11" ht="42" customHeight="1">
      <c r="A713" s="2" t="s">
        <v>2012</v>
      </c>
      <c r="B713" s="2" t="s">
        <v>2013</v>
      </c>
      <c r="C713" s="2" t="s">
        <v>25</v>
      </c>
      <c r="D713" s="2" t="s">
        <v>17</v>
      </c>
      <c r="E713" s="5">
        <v>-27328</v>
      </c>
      <c r="F713" s="3" t="s">
        <v>211</v>
      </c>
      <c r="G713" s="3" t="s">
        <v>39</v>
      </c>
      <c r="H713" s="2" t="s">
        <v>20</v>
      </c>
      <c r="I713" s="2" t="s">
        <v>2014</v>
      </c>
      <c r="J713" s="3" t="str">
        <f>HYPERLINK("https://www.boe.es/gazeta/dias/1825/03/05/pdfs/GMD-1825-28.pdf#page=3","Abrir facsímil")</f>
        <v>Abrir facsímil</v>
      </c>
      <c r="K713" s="3" t="s">
        <v>22</v>
      </c>
    </row>
    <row r="714" spans="1:11" ht="42" customHeight="1">
      <c r="A714" s="2" t="s">
        <v>2015</v>
      </c>
      <c r="B714" s="2" t="s">
        <v>2015</v>
      </c>
      <c r="C714" s="2" t="s">
        <v>32</v>
      </c>
      <c r="D714" s="2" t="s">
        <v>33</v>
      </c>
      <c r="E714" s="5">
        <v>-27216</v>
      </c>
      <c r="F714" s="3" t="s">
        <v>751</v>
      </c>
      <c r="G714" s="3" t="s">
        <v>39</v>
      </c>
      <c r="H714" s="2" t="s">
        <v>20</v>
      </c>
      <c r="I714" s="2" t="s">
        <v>2016</v>
      </c>
      <c r="J714" s="3" t="str">
        <f>HYPERLINK("https://www.boe.es/gazeta/dias/1825/06/25/pdfs/GMD-1825-76.pdf#page=3","Abrir facsímil")</f>
        <v>Abrir facsímil</v>
      </c>
      <c r="K714" s="3" t="s">
        <v>22</v>
      </c>
    </row>
    <row r="715" spans="1:11" ht="42" customHeight="1">
      <c r="A715" s="2" t="s">
        <v>2017</v>
      </c>
      <c r="B715" s="2" t="s">
        <v>2018</v>
      </c>
      <c r="C715" s="2" t="s">
        <v>32</v>
      </c>
      <c r="D715" s="2" t="s">
        <v>33</v>
      </c>
      <c r="E715" s="5">
        <v>-27307</v>
      </c>
      <c r="F715" s="3" t="s">
        <v>139</v>
      </c>
      <c r="G715" s="3" t="s">
        <v>39</v>
      </c>
      <c r="H715" s="2" t="s">
        <v>27</v>
      </c>
      <c r="I715" s="2" t="s">
        <v>2019</v>
      </c>
      <c r="J715" s="3" t="str">
        <f>HYPERLINK("https://www.boe.es/gazeta/dias/1825/03/26/pdfs/GMD-1825-37.pdf#page=3","Abrir facsímil")</f>
        <v>Abrir facsímil</v>
      </c>
      <c r="K715" s="3" t="s">
        <v>29</v>
      </c>
    </row>
    <row r="716" spans="1:11" ht="42" customHeight="1">
      <c r="A716" s="2" t="s">
        <v>2020</v>
      </c>
      <c r="B716" s="2" t="s">
        <v>2021</v>
      </c>
      <c r="C716" s="2" t="s">
        <v>32</v>
      </c>
      <c r="D716" s="2" t="s">
        <v>33</v>
      </c>
      <c r="E716" s="5">
        <v>-27335</v>
      </c>
      <c r="F716" s="3" t="s">
        <v>1410</v>
      </c>
      <c r="G716" s="3" t="s">
        <v>39</v>
      </c>
      <c r="H716" s="2" t="s">
        <v>27</v>
      </c>
      <c r="I716" s="2" t="s">
        <v>2022</v>
      </c>
      <c r="J716" s="3" t="str">
        <f>HYPERLINK("https://www.boe.es/gazeta/dias/1825/02/26/pdfs/GMD-1825-25.pdf#page=3","Abrir facsímil")</f>
        <v>Abrir facsímil</v>
      </c>
      <c r="K716" s="3" t="s">
        <v>29</v>
      </c>
    </row>
    <row r="717" spans="1:11" ht="42" customHeight="1">
      <c r="A717" s="2" t="s">
        <v>2023</v>
      </c>
      <c r="B717" s="2" t="s">
        <v>2024</v>
      </c>
      <c r="C717" s="2" t="s">
        <v>32</v>
      </c>
      <c r="D717" s="2" t="s">
        <v>33</v>
      </c>
      <c r="E717" s="5">
        <v>-27241</v>
      </c>
      <c r="F717" s="3" t="s">
        <v>472</v>
      </c>
      <c r="G717" s="3" t="s">
        <v>19</v>
      </c>
      <c r="H717" s="2" t="s">
        <v>20</v>
      </c>
      <c r="I717" s="2" t="s">
        <v>2025</v>
      </c>
      <c r="J717" s="3" t="str">
        <f>HYPERLINK("https://www.boe.es/gazeta/dias/1825/05/31/pdfs/GMD-1825-65.pdf#page=4","Abrir facsímil")</f>
        <v>Abrir facsímil</v>
      </c>
      <c r="K717" s="3" t="s">
        <v>22</v>
      </c>
    </row>
    <row r="718" spans="1:11" ht="42" customHeight="1">
      <c r="A718" s="2" t="s">
        <v>2023</v>
      </c>
      <c r="B718" s="2" t="s">
        <v>2024</v>
      </c>
      <c r="C718" s="2" t="s">
        <v>59</v>
      </c>
      <c r="D718" s="2" t="s">
        <v>17</v>
      </c>
      <c r="E718" s="5">
        <v>-27146</v>
      </c>
      <c r="F718" s="3" t="s">
        <v>2026</v>
      </c>
      <c r="G718" s="3" t="s">
        <v>19</v>
      </c>
      <c r="H718" s="2" t="s">
        <v>20</v>
      </c>
      <c r="I718" s="2" t="s">
        <v>2027</v>
      </c>
      <c r="J718" s="3" t="str">
        <f>HYPERLINK("https://www.boe.es/gazeta/dias/1825/09/03/pdfs/GMD-1825-107.pdf#page=4","Abrir facsímil")</f>
        <v>Abrir facsímil</v>
      </c>
      <c r="K718" s="3" t="s">
        <v>22</v>
      </c>
    </row>
    <row r="719" spans="1:11" ht="42" customHeight="1">
      <c r="A719" s="2" t="s">
        <v>2028</v>
      </c>
      <c r="B719" s="2" t="s">
        <v>2029</v>
      </c>
      <c r="C719" s="2" t="s">
        <v>32</v>
      </c>
      <c r="D719" s="2" t="s">
        <v>33</v>
      </c>
      <c r="E719" s="5">
        <v>-27344</v>
      </c>
      <c r="F719" s="3" t="s">
        <v>146</v>
      </c>
      <c r="G719" s="3" t="s">
        <v>64</v>
      </c>
      <c r="H719" s="2" t="s">
        <v>27</v>
      </c>
      <c r="I719" s="2" t="s">
        <v>2030</v>
      </c>
      <c r="J719" s="3" t="str">
        <f>HYPERLINK("https://www.boe.es/gazeta/dias/1825/02/17/pdfs/GMD-1825-21.pdf#page=2","Abrir facsímil")</f>
        <v>Abrir facsímil</v>
      </c>
      <c r="K719" s="3" t="s">
        <v>29</v>
      </c>
    </row>
    <row r="720" spans="1:11" ht="42" customHeight="1">
      <c r="A720" s="2" t="s">
        <v>2031</v>
      </c>
      <c r="B720" s="2" t="s">
        <v>2031</v>
      </c>
      <c r="C720" s="2" t="s">
        <v>16</v>
      </c>
      <c r="D720" s="2" t="s">
        <v>17</v>
      </c>
      <c r="E720" s="5">
        <v>-27286</v>
      </c>
      <c r="F720" s="3" t="s">
        <v>257</v>
      </c>
      <c r="G720" s="3" t="s">
        <v>19</v>
      </c>
      <c r="H720" s="2" t="s">
        <v>20</v>
      </c>
      <c r="I720" s="2" t="s">
        <v>2032</v>
      </c>
      <c r="J720" s="3" t="str">
        <f>HYPERLINK("https://www.boe.es/gazeta/dias/1825/04/16/pdfs/GMD-1825-46.pdf#page=4","Abrir facsímil")</f>
        <v>Abrir facsímil</v>
      </c>
      <c r="K720" s="3" t="s">
        <v>22</v>
      </c>
    </row>
    <row r="721" spans="1:11" ht="42" customHeight="1">
      <c r="A721" s="2" t="s">
        <v>2033</v>
      </c>
      <c r="B721" s="2" t="s">
        <v>2034</v>
      </c>
      <c r="C721" s="2" t="s">
        <v>32</v>
      </c>
      <c r="D721" s="2" t="s">
        <v>33</v>
      </c>
      <c r="E721" s="5">
        <v>-27356</v>
      </c>
      <c r="F721" s="3" t="s">
        <v>591</v>
      </c>
      <c r="G721" s="3" t="s">
        <v>592</v>
      </c>
      <c r="H721" s="2" t="s">
        <v>20</v>
      </c>
      <c r="I721" s="2" t="s">
        <v>2035</v>
      </c>
      <c r="J721" s="3" t="str">
        <f>HYPERLINK("https://www.boe.es/gazeta/dias/1825/02/05/pdfs/GMD-1825-16.pdf#page=3","Abrir facsímil")</f>
        <v>Abrir facsímil</v>
      </c>
      <c r="K721" s="3" t="s">
        <v>22</v>
      </c>
    </row>
    <row r="722" spans="1:11" ht="42" customHeight="1">
      <c r="A722" s="2" t="s">
        <v>2036</v>
      </c>
      <c r="B722" s="2" t="s">
        <v>2036</v>
      </c>
      <c r="C722" s="2" t="s">
        <v>71</v>
      </c>
      <c r="D722" s="2" t="s">
        <v>72</v>
      </c>
      <c r="E722" s="5">
        <v>-27064</v>
      </c>
      <c r="F722" s="3" t="s">
        <v>253</v>
      </c>
      <c r="G722" s="3" t="s">
        <v>39</v>
      </c>
      <c r="H722" s="2" t="s">
        <v>20</v>
      </c>
      <c r="I722" s="2" t="s">
        <v>2037</v>
      </c>
      <c r="J722" s="3" t="str">
        <f>HYPERLINK("https://www.boe.es/gazeta/dias/1825/11/24/pdfs/GMD-1825-142.pdf#page=3","Abrir facsímil")</f>
        <v>Abrir facsímil</v>
      </c>
      <c r="K722" s="3" t="s">
        <v>22</v>
      </c>
    </row>
    <row r="723" spans="1:11" ht="42" customHeight="1">
      <c r="A723" s="2" t="s">
        <v>2038</v>
      </c>
      <c r="B723" s="2" t="s">
        <v>2038</v>
      </c>
      <c r="C723" s="2" t="s">
        <v>32</v>
      </c>
      <c r="D723" s="2" t="s">
        <v>33</v>
      </c>
      <c r="E723" s="5">
        <v>-27279</v>
      </c>
      <c r="F723" s="3" t="s">
        <v>249</v>
      </c>
      <c r="G723" s="3" t="s">
        <v>39</v>
      </c>
      <c r="H723" s="2" t="s">
        <v>20</v>
      </c>
      <c r="I723" s="2" t="s">
        <v>2039</v>
      </c>
      <c r="J723" s="3" t="str">
        <f>HYPERLINK("https://www.boe.es/gazeta/dias/1825/04/23/pdfs/GMD-1825-49.pdf#page=3","Abrir facsímil")</f>
        <v>Abrir facsímil</v>
      </c>
      <c r="K723" s="3" t="s">
        <v>22</v>
      </c>
    </row>
    <row r="724" spans="1:11" ht="42" customHeight="1">
      <c r="A724" s="2" t="s">
        <v>2040</v>
      </c>
      <c r="B724" s="2" t="s">
        <v>2040</v>
      </c>
      <c r="C724" s="2" t="s">
        <v>32</v>
      </c>
      <c r="D724" s="2" t="s">
        <v>33</v>
      </c>
      <c r="E724" s="5">
        <v>-27225</v>
      </c>
      <c r="F724" s="3" t="s">
        <v>540</v>
      </c>
      <c r="G724" s="3" t="s">
        <v>64</v>
      </c>
      <c r="H724" s="2" t="s">
        <v>20</v>
      </c>
      <c r="I724" s="2" t="s">
        <v>2041</v>
      </c>
      <c r="J724" s="3" t="str">
        <f>HYPERLINK("https://www.boe.es/gazeta/dias/1825/06/16/pdfs/GMD-1825-72.pdf#page=2","Abrir facsímil")</f>
        <v>Abrir facsímil</v>
      </c>
      <c r="K724" s="3" t="s">
        <v>22</v>
      </c>
    </row>
    <row r="725" spans="1:11" ht="42" customHeight="1">
      <c r="A725" s="2" t="s">
        <v>2042</v>
      </c>
      <c r="B725" s="2" t="s">
        <v>2043</v>
      </c>
      <c r="C725" s="2" t="s">
        <v>32</v>
      </c>
      <c r="D725" s="2" t="s">
        <v>33</v>
      </c>
      <c r="E725" s="5">
        <v>-27188</v>
      </c>
      <c r="F725" s="3" t="s">
        <v>207</v>
      </c>
      <c r="G725" s="3" t="s">
        <v>19</v>
      </c>
      <c r="H725" s="2" t="s">
        <v>20</v>
      </c>
      <c r="I725" s="2" t="s">
        <v>2044</v>
      </c>
      <c r="J725" s="3" t="str">
        <f>HYPERLINK("https://www.boe.es/gazeta/dias/1825/07/23/pdfs/GMD-1825-88.pdf#page=4","Abrir facsímil")</f>
        <v>Abrir facsímil</v>
      </c>
      <c r="K725" s="3" t="s">
        <v>22</v>
      </c>
    </row>
    <row r="726" spans="1:11" ht="42" customHeight="1">
      <c r="A726" s="2" t="s">
        <v>2045</v>
      </c>
      <c r="B726" s="2" t="s">
        <v>2046</v>
      </c>
      <c r="C726" s="2" t="s">
        <v>71</v>
      </c>
      <c r="D726" s="2" t="s">
        <v>72</v>
      </c>
      <c r="E726" s="5">
        <v>-27323</v>
      </c>
      <c r="F726" s="3" t="s">
        <v>1784</v>
      </c>
      <c r="G726" s="3" t="s">
        <v>39</v>
      </c>
      <c r="H726" s="2" t="s">
        <v>20</v>
      </c>
      <c r="I726" s="2" t="s">
        <v>2047</v>
      </c>
      <c r="J726" s="3" t="str">
        <f>HYPERLINK("https://www.boe.es/gazeta/dias/1825/03/10/pdfs/GMD-1825-30.pdf#page=3","Abrir facsímil")</f>
        <v>Abrir facsímil</v>
      </c>
      <c r="K726" s="3" t="s">
        <v>22</v>
      </c>
    </row>
    <row r="727" spans="1:11" ht="42" customHeight="1">
      <c r="A727" s="2" t="s">
        <v>2048</v>
      </c>
      <c r="B727" s="2" t="s">
        <v>2049</v>
      </c>
      <c r="C727" s="2" t="s">
        <v>32</v>
      </c>
      <c r="D727" s="2" t="s">
        <v>33</v>
      </c>
      <c r="E727" s="5">
        <v>-27183</v>
      </c>
      <c r="F727" s="3" t="s">
        <v>981</v>
      </c>
      <c r="G727" s="3" t="s">
        <v>95</v>
      </c>
      <c r="H727" s="2" t="s">
        <v>20</v>
      </c>
      <c r="I727" s="2" t="s">
        <v>2050</v>
      </c>
      <c r="J727" s="3" t="str">
        <f>HYPERLINK("https://www.boe.es/gazeta/dias/1825/07/28/pdfs/GMD-1825-90.pdf#page=1","Abrir facsímil")</f>
        <v>Abrir facsímil</v>
      </c>
      <c r="K727" s="3" t="s">
        <v>22</v>
      </c>
    </row>
    <row r="728" spans="1:11" ht="42" customHeight="1">
      <c r="A728" s="2" t="s">
        <v>2051</v>
      </c>
      <c r="B728" s="2" t="s">
        <v>2052</v>
      </c>
      <c r="C728" s="2" t="s">
        <v>32</v>
      </c>
      <c r="D728" s="2" t="s">
        <v>33</v>
      </c>
      <c r="E728" s="5">
        <v>-27381</v>
      </c>
      <c r="F728" s="3" t="s">
        <v>586</v>
      </c>
      <c r="G728" s="3" t="s">
        <v>39</v>
      </c>
      <c r="H728" s="2" t="s">
        <v>20</v>
      </c>
      <c r="I728" s="2" t="s">
        <v>2053</v>
      </c>
      <c r="J728" s="3" t="str">
        <f>HYPERLINK("https://www.boe.es/gazeta/dias/1825/01/11/pdfs/GMD-1825-5.pdf#page=3","Abrir facsímil")</f>
        <v>Abrir facsímil</v>
      </c>
      <c r="K728" s="3" t="s">
        <v>22</v>
      </c>
    </row>
    <row r="729" spans="1:11" ht="42" customHeight="1">
      <c r="A729" s="2" t="s">
        <v>2054</v>
      </c>
      <c r="B729" s="2" t="s">
        <v>2055</v>
      </c>
      <c r="C729" s="2" t="s">
        <v>16</v>
      </c>
      <c r="D729" s="2" t="s">
        <v>17</v>
      </c>
      <c r="E729" s="5">
        <v>-27034</v>
      </c>
      <c r="F729" s="3" t="s">
        <v>526</v>
      </c>
      <c r="G729" s="3" t="s">
        <v>39</v>
      </c>
      <c r="H729" s="2" t="s">
        <v>20</v>
      </c>
      <c r="I729" s="2" t="s">
        <v>2056</v>
      </c>
      <c r="J729" s="3" t="str">
        <f>HYPERLINK("https://www.boe.es/gazeta/dias/1825/12/24/pdfs/GMD-1825-155.pdf#page=3","Abrir facsímil")</f>
        <v>Abrir facsímil</v>
      </c>
      <c r="K729" s="3" t="s">
        <v>22</v>
      </c>
    </row>
    <row r="730" spans="1:11" ht="42" customHeight="1">
      <c r="A730" s="2" t="s">
        <v>2057</v>
      </c>
      <c r="B730" s="2" t="s">
        <v>2058</v>
      </c>
      <c r="C730" s="2" t="s">
        <v>16</v>
      </c>
      <c r="D730" s="2" t="s">
        <v>17</v>
      </c>
      <c r="E730" s="5">
        <v>-27370</v>
      </c>
      <c r="F730" s="3" t="s">
        <v>222</v>
      </c>
      <c r="G730" s="3" t="s">
        <v>19</v>
      </c>
      <c r="H730" s="2" t="s">
        <v>20</v>
      </c>
      <c r="I730" s="2" t="s">
        <v>2059</v>
      </c>
      <c r="J730" s="3" t="str">
        <f>HYPERLINK("https://www.boe.es/gazeta/dias/1825/01/22/pdfs/GMD-1825-10.pdf#page=4","Abrir facsímil")</f>
        <v>Abrir facsímil</v>
      </c>
      <c r="K730" s="3" t="s">
        <v>22</v>
      </c>
    </row>
    <row r="731" spans="1:11" ht="42" customHeight="1">
      <c r="A731" s="2" t="s">
        <v>2060</v>
      </c>
      <c r="B731" s="2" t="s">
        <v>2060</v>
      </c>
      <c r="C731" s="2" t="s">
        <v>32</v>
      </c>
      <c r="D731" s="2" t="s">
        <v>33</v>
      </c>
      <c r="E731" s="5">
        <v>-27353</v>
      </c>
      <c r="F731" s="3" t="s">
        <v>2061</v>
      </c>
      <c r="G731" s="3" t="s">
        <v>39</v>
      </c>
      <c r="H731" s="2" t="s">
        <v>20</v>
      </c>
      <c r="I731" s="2" t="s">
        <v>2062</v>
      </c>
      <c r="J731" s="3" t="str">
        <f>HYPERLINK("https://www.boe.es/gazeta/dias/1825/02/08/pdfs/GMD-1825-17.pdf#page=3","Abrir facsímil")</f>
        <v>Abrir facsímil</v>
      </c>
      <c r="K731" s="3" t="s">
        <v>22</v>
      </c>
    </row>
    <row r="732" spans="1:11" ht="42" customHeight="1">
      <c r="A732" s="2" t="s">
        <v>2063</v>
      </c>
      <c r="B732" s="2" t="s">
        <v>2064</v>
      </c>
      <c r="C732" s="2" t="s">
        <v>123</v>
      </c>
      <c r="D732" s="2" t="s">
        <v>17</v>
      </c>
      <c r="E732" s="5">
        <v>-27293</v>
      </c>
      <c r="F732" s="3" t="s">
        <v>267</v>
      </c>
      <c r="G732" s="3" t="s">
        <v>39</v>
      </c>
      <c r="H732" s="2" t="s">
        <v>20</v>
      </c>
      <c r="I732" s="2" t="s">
        <v>2065</v>
      </c>
      <c r="J732" s="3" t="str">
        <f>HYPERLINK("https://www.boe.es/gazeta/dias/1825/04/09/pdfs/GMD-1825-43.pdf#page=3","Abrir facsímil")</f>
        <v>Abrir facsímil</v>
      </c>
      <c r="K732" s="3" t="s">
        <v>22</v>
      </c>
    </row>
    <row r="733" spans="1:11" ht="42" customHeight="1">
      <c r="A733" s="2" t="s">
        <v>2066</v>
      </c>
      <c r="B733" s="2" t="s">
        <v>2067</v>
      </c>
      <c r="C733" s="2" t="s">
        <v>32</v>
      </c>
      <c r="D733" s="2" t="s">
        <v>33</v>
      </c>
      <c r="E733" s="5">
        <v>-27391</v>
      </c>
      <c r="F733" s="3" t="s">
        <v>295</v>
      </c>
      <c r="G733" s="3" t="s">
        <v>19</v>
      </c>
      <c r="H733" s="2" t="s">
        <v>20</v>
      </c>
      <c r="I733" s="2" t="s">
        <v>2068</v>
      </c>
      <c r="J733" s="3" t="str">
        <f>HYPERLINK("https://www.boe.es/gazeta/dias/1825/01/01/pdfs/GMD-1825-1.pdf#page=4","Abrir facsímil")</f>
        <v>Abrir facsímil</v>
      </c>
      <c r="K733" s="3" t="s">
        <v>22</v>
      </c>
    </row>
    <row r="734" spans="1:11" ht="42" customHeight="1">
      <c r="A734" s="2" t="s">
        <v>2069</v>
      </c>
      <c r="B734" s="2" t="s">
        <v>2070</v>
      </c>
      <c r="C734" s="2" t="s">
        <v>32</v>
      </c>
      <c r="D734" s="2" t="s">
        <v>33</v>
      </c>
      <c r="E734" s="5">
        <v>-27052</v>
      </c>
      <c r="F734" s="3" t="s">
        <v>163</v>
      </c>
      <c r="G734" s="3" t="s">
        <v>19</v>
      </c>
      <c r="H734" s="2" t="s">
        <v>20</v>
      </c>
      <c r="I734" s="2" t="s">
        <v>2071</v>
      </c>
      <c r="J734" s="3" t="str">
        <f>HYPERLINK("https://www.boe.es/gazeta/dias/1825/12/06/pdfs/GMD-1825-147.pdf#page=4","Abrir facsímil")</f>
        <v>Abrir facsímil</v>
      </c>
      <c r="K734" s="3" t="s">
        <v>22</v>
      </c>
    </row>
    <row r="735" spans="1:11" ht="42" customHeight="1">
      <c r="A735" s="2" t="s">
        <v>2072</v>
      </c>
      <c r="B735" s="2" t="s">
        <v>2073</v>
      </c>
      <c r="C735" s="2" t="s">
        <v>71</v>
      </c>
      <c r="D735" s="2" t="s">
        <v>72</v>
      </c>
      <c r="E735" s="5">
        <v>-27363</v>
      </c>
      <c r="F735" s="3" t="s">
        <v>152</v>
      </c>
      <c r="G735" s="3" t="s">
        <v>19</v>
      </c>
      <c r="H735" s="2" t="s">
        <v>20</v>
      </c>
      <c r="I735" s="2" t="s">
        <v>2074</v>
      </c>
      <c r="J735" s="3" t="str">
        <f>HYPERLINK("https://www.boe.es/gazeta/dias/1825/01/29/pdfs/GMD-1825-13.pdf#page=4","Abrir facsímil")</f>
        <v>Abrir facsímil</v>
      </c>
      <c r="K735" s="3" t="s">
        <v>22</v>
      </c>
    </row>
    <row r="736" spans="1:11" ht="42" customHeight="1">
      <c r="A736" s="2" t="s">
        <v>2075</v>
      </c>
      <c r="B736" s="2" t="s">
        <v>2076</v>
      </c>
      <c r="C736" s="2" t="s">
        <v>123</v>
      </c>
      <c r="D736" s="2" t="s">
        <v>17</v>
      </c>
      <c r="E736" s="5">
        <v>-27108</v>
      </c>
      <c r="F736" s="3" t="s">
        <v>2077</v>
      </c>
      <c r="G736" s="3" t="s">
        <v>39</v>
      </c>
      <c r="H736" s="2" t="s">
        <v>20</v>
      </c>
      <c r="I736" s="2" t="s">
        <v>2078</v>
      </c>
      <c r="J736" s="3" t="str">
        <f>HYPERLINK("https://www.boe.es/gazeta/dias/1825/10/11/pdfs/GMD-1825-123.pdf#page=3","Abrir facsímil")</f>
        <v>Abrir facsímil</v>
      </c>
      <c r="K736" s="3" t="s">
        <v>22</v>
      </c>
    </row>
    <row r="737" spans="1:11" ht="42" customHeight="1">
      <c r="A737" s="2" t="s">
        <v>2079</v>
      </c>
      <c r="B737" s="2" t="s">
        <v>2080</v>
      </c>
      <c r="C737" s="2" t="s">
        <v>71</v>
      </c>
      <c r="D737" s="2" t="s">
        <v>72</v>
      </c>
      <c r="E737" s="5">
        <v>-27085</v>
      </c>
      <c r="F737" s="3" t="s">
        <v>215</v>
      </c>
      <c r="G737" s="3" t="s">
        <v>19</v>
      </c>
      <c r="H737" s="2" t="s">
        <v>20</v>
      </c>
      <c r="I737" s="2" t="s">
        <v>2081</v>
      </c>
      <c r="J737" s="3" t="str">
        <f>HYPERLINK("https://www.boe.es/gazeta/dias/1825/11/03/pdfs/GMD-1825-133.pdf#page=4","Abrir facsímil")</f>
        <v>Abrir facsímil</v>
      </c>
      <c r="K737" s="3" t="s">
        <v>22</v>
      </c>
    </row>
    <row r="738" spans="1:11" ht="42" customHeight="1">
      <c r="A738" s="2" t="s">
        <v>2082</v>
      </c>
      <c r="B738" s="2" t="s">
        <v>2083</v>
      </c>
      <c r="C738" s="2" t="s">
        <v>32</v>
      </c>
      <c r="D738" s="2" t="s">
        <v>33</v>
      </c>
      <c r="E738" s="5">
        <v>-27029</v>
      </c>
      <c r="F738" s="3" t="s">
        <v>571</v>
      </c>
      <c r="G738" s="3" t="s">
        <v>19</v>
      </c>
      <c r="H738" s="2" t="s">
        <v>20</v>
      </c>
      <c r="I738" s="2" t="s">
        <v>2084</v>
      </c>
      <c r="J738" s="3" t="str">
        <f>HYPERLINK("https://www.boe.es/gazeta/dias/1825/12/29/pdfs/GMD-1825-157.pdf#page=4","Abrir facsímil")</f>
        <v>Abrir facsímil</v>
      </c>
      <c r="K738" s="3" t="s">
        <v>22</v>
      </c>
    </row>
    <row r="739" spans="1:11" ht="42" customHeight="1">
      <c r="A739" s="2" t="s">
        <v>2085</v>
      </c>
      <c r="B739" s="2" t="s">
        <v>2086</v>
      </c>
      <c r="C739" s="2" t="s">
        <v>32</v>
      </c>
      <c r="D739" s="2" t="s">
        <v>33</v>
      </c>
      <c r="E739" s="5">
        <v>-27225</v>
      </c>
      <c r="F739" s="3" t="s">
        <v>540</v>
      </c>
      <c r="G739" s="3" t="s">
        <v>39</v>
      </c>
      <c r="H739" s="2" t="s">
        <v>20</v>
      </c>
      <c r="I739" s="2" t="s">
        <v>2087</v>
      </c>
      <c r="J739" s="3" t="str">
        <f>HYPERLINK("https://www.boe.es/gazeta/dias/1825/06/16/pdfs/GMD-1825-72.pdf#page=3","Abrir facsímil")</f>
        <v>Abrir facsímil</v>
      </c>
      <c r="K739" s="3" t="s">
        <v>22</v>
      </c>
    </row>
    <row r="740" spans="1:11" ht="42" customHeight="1">
      <c r="A740" s="2" t="s">
        <v>2088</v>
      </c>
      <c r="B740" s="2" t="s">
        <v>2088</v>
      </c>
      <c r="C740" s="2" t="s">
        <v>32</v>
      </c>
      <c r="D740" s="2" t="s">
        <v>33</v>
      </c>
      <c r="E740" s="5">
        <v>-27377</v>
      </c>
      <c r="F740" s="3" t="s">
        <v>652</v>
      </c>
      <c r="G740" s="3" t="s">
        <v>39</v>
      </c>
      <c r="H740" s="2" t="s">
        <v>20</v>
      </c>
      <c r="I740" s="2" t="s">
        <v>2089</v>
      </c>
      <c r="J740" s="3" t="str">
        <f>HYPERLINK("https://www.boe.es/gazeta/dias/1825/01/15/pdfs/GMD-1825-7.pdf#page=3","Abrir facsímil")</f>
        <v>Abrir facsímil</v>
      </c>
      <c r="K740" s="3" t="s">
        <v>22</v>
      </c>
    </row>
    <row r="741" spans="1:11" ht="42" customHeight="1">
      <c r="A741" s="2" t="s">
        <v>2090</v>
      </c>
      <c r="B741" s="2" t="s">
        <v>2090</v>
      </c>
      <c r="C741" s="2" t="s">
        <v>25</v>
      </c>
      <c r="D741" s="2" t="s">
        <v>17</v>
      </c>
      <c r="E741" s="5">
        <v>-27358</v>
      </c>
      <c r="F741" s="3" t="s">
        <v>63</v>
      </c>
      <c r="G741" s="3" t="s">
        <v>39</v>
      </c>
      <c r="H741" s="2" t="s">
        <v>20</v>
      </c>
      <c r="I741" s="2" t="s">
        <v>2091</v>
      </c>
      <c r="J741" s="3" t="str">
        <f>HYPERLINK("https://www.boe.es/gazeta/dias/1825/02/03/pdfs/GMD-1825-15.pdf#page=3","Abrir facsímil")</f>
        <v>Abrir facsímil</v>
      </c>
      <c r="K741" s="3" t="s">
        <v>22</v>
      </c>
    </row>
    <row r="742" spans="1:11" ht="42" customHeight="1">
      <c r="A742" s="2" t="s">
        <v>2090</v>
      </c>
      <c r="B742" s="2" t="s">
        <v>2090</v>
      </c>
      <c r="C742" s="2" t="s">
        <v>32</v>
      </c>
      <c r="D742" s="2" t="s">
        <v>33</v>
      </c>
      <c r="E742" s="5">
        <v>-27027</v>
      </c>
      <c r="F742" s="3" t="s">
        <v>181</v>
      </c>
      <c r="G742" s="3" t="s">
        <v>95</v>
      </c>
      <c r="H742" s="2" t="s">
        <v>20</v>
      </c>
      <c r="I742" s="2" t="s">
        <v>2092</v>
      </c>
      <c r="J742" s="3" t="str">
        <f>HYPERLINK("https://www.boe.es/gazeta/dias/1825/12/31/pdfs/GMD-1825-158.pdf#page=1","Abrir facsímil")</f>
        <v>Abrir facsímil</v>
      </c>
      <c r="K742" s="3" t="s">
        <v>22</v>
      </c>
    </row>
    <row r="743" spans="1:11" ht="42" customHeight="1">
      <c r="A743" s="2" t="s">
        <v>2093</v>
      </c>
      <c r="B743" s="2" t="s">
        <v>2094</v>
      </c>
      <c r="C743" s="2" t="s">
        <v>71</v>
      </c>
      <c r="D743" s="2" t="s">
        <v>72</v>
      </c>
      <c r="E743" s="5">
        <v>-27377</v>
      </c>
      <c r="F743" s="3" t="s">
        <v>652</v>
      </c>
      <c r="G743" s="3" t="s">
        <v>19</v>
      </c>
      <c r="H743" s="2" t="s">
        <v>20</v>
      </c>
      <c r="I743" s="2" t="s">
        <v>2095</v>
      </c>
      <c r="J743" s="3" t="str">
        <f>HYPERLINK("https://www.boe.es/gazeta/dias/1825/01/15/pdfs/GMD-1825-7.pdf#page=4","Abrir facsímil")</f>
        <v>Abrir facsímil</v>
      </c>
      <c r="K743" s="3" t="s">
        <v>22</v>
      </c>
    </row>
    <row r="744" spans="1:11" ht="42" customHeight="1">
      <c r="A744" s="2" t="s">
        <v>2096</v>
      </c>
      <c r="B744" s="2" t="s">
        <v>2097</v>
      </c>
      <c r="C744" s="2" t="s">
        <v>32</v>
      </c>
      <c r="D744" s="2" t="s">
        <v>245</v>
      </c>
      <c r="E744" s="5">
        <v>-27152</v>
      </c>
      <c r="F744" s="3" t="s">
        <v>246</v>
      </c>
      <c r="G744" s="3" t="s">
        <v>95</v>
      </c>
      <c r="H744" s="2" t="s">
        <v>20</v>
      </c>
      <c r="I744" s="2" t="s">
        <v>2098</v>
      </c>
      <c r="J744" s="3" t="str">
        <f>HYPERLINK("https://www.boe.es/gazeta/dias/1825/08/28/pdfs/GMD-1825-104E.pdf#page=1","Abrir facsímil")</f>
        <v>Abrir facsímil</v>
      </c>
      <c r="K744" s="3" t="s">
        <v>22</v>
      </c>
    </row>
    <row r="745" spans="1:11" ht="42" customHeight="1">
      <c r="A745" s="2" t="s">
        <v>2099</v>
      </c>
      <c r="B745" s="2" t="s">
        <v>2099</v>
      </c>
      <c r="C745" s="2" t="s">
        <v>32</v>
      </c>
      <c r="D745" s="2" t="s">
        <v>33</v>
      </c>
      <c r="E745" s="5">
        <v>-27136</v>
      </c>
      <c r="F745" s="3" t="s">
        <v>523</v>
      </c>
      <c r="G745" s="3" t="s">
        <v>64</v>
      </c>
      <c r="H745" s="2" t="s">
        <v>20</v>
      </c>
      <c r="I745" s="2" t="s">
        <v>2100</v>
      </c>
      <c r="J745" s="3" t="str">
        <f>HYPERLINK("https://www.boe.es/gazeta/dias/1825/09/13/pdfs/GMD-1825-111.pdf#page=2","Abrir facsímil")</f>
        <v>Abrir facsímil</v>
      </c>
      <c r="K745" s="3" t="s">
        <v>22</v>
      </c>
    </row>
    <row r="746" spans="1:11" ht="42" customHeight="1">
      <c r="A746" s="2" t="s">
        <v>2101</v>
      </c>
      <c r="B746" s="2" t="s">
        <v>2102</v>
      </c>
      <c r="C746" s="2" t="s">
        <v>16</v>
      </c>
      <c r="D746" s="2" t="s">
        <v>17</v>
      </c>
      <c r="E746" s="5">
        <v>-27314</v>
      </c>
      <c r="F746" s="3" t="s">
        <v>60</v>
      </c>
      <c r="G746" s="3" t="s">
        <v>19</v>
      </c>
      <c r="H746" s="2" t="s">
        <v>27</v>
      </c>
      <c r="I746" s="2" t="s">
        <v>2103</v>
      </c>
      <c r="J746" s="3" t="str">
        <f>HYPERLINK("https://www.boe.es/gazeta/dias/1825/03/19/pdfs/GMD-1825-34.pdf#page=4","Abrir facsímil")</f>
        <v>Abrir facsímil</v>
      </c>
      <c r="K746" s="3" t="s">
        <v>29</v>
      </c>
    </row>
    <row r="747" spans="1:11" ht="42" customHeight="1">
      <c r="A747" s="2" t="s">
        <v>2104</v>
      </c>
      <c r="B747" s="2" t="s">
        <v>2104</v>
      </c>
      <c r="C747" s="2" t="s">
        <v>32</v>
      </c>
      <c r="D747" s="2" t="s">
        <v>33</v>
      </c>
      <c r="E747" s="5">
        <v>-27246</v>
      </c>
      <c r="F747" s="3" t="s">
        <v>79</v>
      </c>
      <c r="G747" s="3" t="s">
        <v>19</v>
      </c>
      <c r="H747" s="2" t="s">
        <v>20</v>
      </c>
      <c r="I747" s="2" t="s">
        <v>2105</v>
      </c>
      <c r="J747" s="3" t="str">
        <f>HYPERLINK("https://www.boe.es/gazeta/dias/1825/05/26/pdfs/GMD-1825-63.pdf#page=4","Abrir facsímil")</f>
        <v>Abrir facsímil</v>
      </c>
      <c r="K747" s="3" t="s">
        <v>22</v>
      </c>
    </row>
    <row r="748" spans="1:11" ht="42" customHeight="1">
      <c r="A748" s="2" t="s">
        <v>2106</v>
      </c>
      <c r="B748" s="2" t="s">
        <v>2107</v>
      </c>
      <c r="C748" s="2" t="s">
        <v>32</v>
      </c>
      <c r="D748" s="2" t="s">
        <v>33</v>
      </c>
      <c r="E748" s="5">
        <v>-27374</v>
      </c>
      <c r="F748" s="3" t="s">
        <v>87</v>
      </c>
      <c r="G748" s="3" t="s">
        <v>64</v>
      </c>
      <c r="H748" s="2" t="s">
        <v>20</v>
      </c>
      <c r="I748" s="2" t="s">
        <v>2108</v>
      </c>
      <c r="J748" s="3" t="str">
        <f>HYPERLINK("https://www.boe.es/gazeta/dias/1825/01/18/pdfs/GMD-1825-8.pdf#page=2","Abrir facsímil")</f>
        <v>Abrir facsímil</v>
      </c>
      <c r="K748" s="3" t="s">
        <v>22</v>
      </c>
    </row>
    <row r="749" spans="1:11" ht="42" customHeight="1">
      <c r="A749" s="2" t="s">
        <v>2109</v>
      </c>
      <c r="B749" s="2" t="s">
        <v>2109</v>
      </c>
      <c r="C749" s="2" t="s">
        <v>32</v>
      </c>
      <c r="D749" s="2" t="s">
        <v>33</v>
      </c>
      <c r="E749" s="5">
        <v>-27388</v>
      </c>
      <c r="F749" s="3" t="s">
        <v>288</v>
      </c>
      <c r="G749" s="3" t="s">
        <v>19</v>
      </c>
      <c r="H749" s="2" t="s">
        <v>20</v>
      </c>
      <c r="I749" s="2" t="s">
        <v>2110</v>
      </c>
      <c r="J749" s="3" t="str">
        <f>HYPERLINK("https://www.boe.es/gazeta/dias/1825/01/04/pdfs/GMD-1825-2.pdf#page=4","Abrir facsímil")</f>
        <v>Abrir facsímil</v>
      </c>
      <c r="K749" s="3" t="s">
        <v>22</v>
      </c>
    </row>
    <row r="750" spans="1:11" ht="42" customHeight="1">
      <c r="A750" s="2" t="s">
        <v>2111</v>
      </c>
      <c r="B750" s="2" t="s">
        <v>2111</v>
      </c>
      <c r="C750" s="2" t="s">
        <v>123</v>
      </c>
      <c r="D750" s="2" t="s">
        <v>17</v>
      </c>
      <c r="E750" s="5">
        <v>-27316</v>
      </c>
      <c r="F750" s="3" t="s">
        <v>314</v>
      </c>
      <c r="G750" s="3" t="s">
        <v>64</v>
      </c>
      <c r="H750" s="2" t="s">
        <v>20</v>
      </c>
      <c r="I750" s="2" t="s">
        <v>2112</v>
      </c>
      <c r="J750" s="3" t="str">
        <f>HYPERLINK("https://www.boe.es/gazeta/dias/1825/03/17/pdfs/GMD-1825-33.pdf#page=2","Abrir facsímil")</f>
        <v>Abrir facsímil</v>
      </c>
      <c r="K750" s="3" t="s">
        <v>22</v>
      </c>
    </row>
    <row r="751" spans="1:11" ht="42" customHeight="1">
      <c r="A751" s="2" t="s">
        <v>2113</v>
      </c>
      <c r="B751" s="2" t="s">
        <v>2114</v>
      </c>
      <c r="C751" s="2" t="s">
        <v>32</v>
      </c>
      <c r="D751" s="2" t="s">
        <v>33</v>
      </c>
      <c r="E751" s="5">
        <v>-27321</v>
      </c>
      <c r="F751" s="3" t="s">
        <v>38</v>
      </c>
      <c r="G751" s="3" t="s">
        <v>39</v>
      </c>
      <c r="H751" s="2" t="s">
        <v>20</v>
      </c>
      <c r="I751" s="2" t="s">
        <v>2115</v>
      </c>
      <c r="J751" s="3" t="str">
        <f>HYPERLINK("https://www.boe.es/gazeta/dias/1825/03/12/pdfs/GMD-1825-31.pdf#page=3","Abrir facsímil")</f>
        <v>Abrir facsímil</v>
      </c>
      <c r="K751" s="3" t="s">
        <v>22</v>
      </c>
    </row>
    <row r="752" spans="1:11" ht="42" customHeight="1">
      <c r="A752" s="2" t="s">
        <v>2116</v>
      </c>
      <c r="B752" s="2" t="s">
        <v>2116</v>
      </c>
      <c r="C752" s="2" t="s">
        <v>16</v>
      </c>
      <c r="D752" s="2" t="s">
        <v>17</v>
      </c>
      <c r="E752" s="5">
        <v>-27316</v>
      </c>
      <c r="F752" s="3" t="s">
        <v>314</v>
      </c>
      <c r="G752" s="3" t="s">
        <v>64</v>
      </c>
      <c r="H752" s="2" t="s">
        <v>20</v>
      </c>
      <c r="I752" s="2" t="s">
        <v>2117</v>
      </c>
      <c r="J752" s="3" t="str">
        <f>HYPERLINK("https://www.boe.es/gazeta/dias/1825/03/17/pdfs/GMD-1825-33.pdf#page=2","Abrir facsímil")</f>
        <v>Abrir facsímil</v>
      </c>
      <c r="K752" s="3" t="s">
        <v>22</v>
      </c>
    </row>
    <row r="753" spans="1:11" ht="42" customHeight="1">
      <c r="A753" s="2" t="s">
        <v>2118</v>
      </c>
      <c r="B753" s="2" t="s">
        <v>2118</v>
      </c>
      <c r="C753" s="2" t="s">
        <v>32</v>
      </c>
      <c r="D753" s="2" t="s">
        <v>33</v>
      </c>
      <c r="E753" s="5">
        <v>-27316</v>
      </c>
      <c r="F753" s="3" t="s">
        <v>314</v>
      </c>
      <c r="G753" s="3" t="s">
        <v>64</v>
      </c>
      <c r="H753" s="2" t="s">
        <v>20</v>
      </c>
      <c r="I753" s="2" t="s">
        <v>2119</v>
      </c>
      <c r="J753" s="3" t="str">
        <f>HYPERLINK("https://www.boe.es/gazeta/dias/1825/03/17/pdfs/GMD-1825-33.pdf#page=2","Abrir facsímil")</f>
        <v>Abrir facsímil</v>
      </c>
      <c r="K753" s="3" t="s">
        <v>22</v>
      </c>
    </row>
    <row r="754" spans="1:11" ht="42" customHeight="1">
      <c r="A754" s="2" t="s">
        <v>2118</v>
      </c>
      <c r="B754" s="2" t="s">
        <v>2118</v>
      </c>
      <c r="C754" s="2" t="s">
        <v>32</v>
      </c>
      <c r="D754" s="2" t="s">
        <v>33</v>
      </c>
      <c r="E754" s="5">
        <v>-27307</v>
      </c>
      <c r="F754" s="3" t="s">
        <v>139</v>
      </c>
      <c r="G754" s="3" t="s">
        <v>95</v>
      </c>
      <c r="H754" s="2" t="s">
        <v>20</v>
      </c>
      <c r="I754" s="2" t="s">
        <v>2120</v>
      </c>
      <c r="J754" s="3" t="str">
        <f>HYPERLINK("https://www.boe.es/gazeta/dias/1825/03/26/pdfs/GMD-1825-37.pdf#page=1","Abrir facsímil")</f>
        <v>Abrir facsímil</v>
      </c>
      <c r="K754" s="3" t="s">
        <v>22</v>
      </c>
    </row>
    <row r="755" spans="1:11" ht="42" customHeight="1">
      <c r="A755" s="2" t="s">
        <v>2121</v>
      </c>
      <c r="B755" s="2" t="s">
        <v>2121</v>
      </c>
      <c r="C755" s="2" t="s">
        <v>32</v>
      </c>
      <c r="D755" s="2" t="s">
        <v>33</v>
      </c>
      <c r="E755" s="5">
        <v>-27197</v>
      </c>
      <c r="F755" s="3" t="s">
        <v>1065</v>
      </c>
      <c r="G755" s="3" t="s">
        <v>64</v>
      </c>
      <c r="H755" s="2" t="s">
        <v>20</v>
      </c>
      <c r="I755" s="2" t="s">
        <v>2122</v>
      </c>
      <c r="J755" s="3" t="str">
        <f>HYPERLINK("https://www.boe.es/gazeta/dias/1825/07/14/pdfs/GMD-1825-84.pdf#page=2","Abrir facsímil")</f>
        <v>Abrir facsímil</v>
      </c>
      <c r="K755" s="3" t="s">
        <v>22</v>
      </c>
    </row>
    <row r="756" spans="1:11" ht="42" customHeight="1">
      <c r="A756" s="2" t="s">
        <v>2123</v>
      </c>
      <c r="B756" s="2" t="s">
        <v>2123</v>
      </c>
      <c r="C756" s="2" t="s">
        <v>59</v>
      </c>
      <c r="D756" s="2" t="s">
        <v>17</v>
      </c>
      <c r="E756" s="5">
        <v>-27300</v>
      </c>
      <c r="F756" s="3" t="s">
        <v>502</v>
      </c>
      <c r="G756" s="3" t="s">
        <v>19</v>
      </c>
      <c r="H756" s="2" t="s">
        <v>20</v>
      </c>
      <c r="I756" s="2" t="s">
        <v>2124</v>
      </c>
      <c r="J756" s="3" t="str">
        <f>HYPERLINK("https://www.boe.es/gazeta/dias/1825/04/02/pdfs/GMD-1825-40.pdf#page=4","Abrir facsímil")</f>
        <v>Abrir facsímil</v>
      </c>
      <c r="K756" s="3" t="s">
        <v>22</v>
      </c>
    </row>
    <row r="757" spans="1:11" ht="42" customHeight="1">
      <c r="A757" s="2" t="s">
        <v>2125</v>
      </c>
      <c r="B757" s="2" t="s">
        <v>2125</v>
      </c>
      <c r="C757" s="2" t="s">
        <v>123</v>
      </c>
      <c r="D757" s="2" t="s">
        <v>17</v>
      </c>
      <c r="E757" s="5">
        <v>-27265</v>
      </c>
      <c r="F757" s="3" t="s">
        <v>42</v>
      </c>
      <c r="G757" s="3" t="s">
        <v>19</v>
      </c>
      <c r="H757" s="2" t="s">
        <v>20</v>
      </c>
      <c r="I757" s="2" t="s">
        <v>2126</v>
      </c>
      <c r="J757" s="3" t="str">
        <f>HYPERLINK("https://www.boe.es/gazeta/dias/1825/05/07/pdfs/GMD-1825-55.pdf#page=4","Abrir facsímil")</f>
        <v>Abrir facsímil</v>
      </c>
      <c r="K757" s="3" t="s">
        <v>22</v>
      </c>
    </row>
    <row r="758" spans="1:11" ht="42" customHeight="1">
      <c r="A758" s="2" t="s">
        <v>2127</v>
      </c>
      <c r="B758" s="2" t="s">
        <v>2128</v>
      </c>
      <c r="C758" s="2" t="s">
        <v>32</v>
      </c>
      <c r="D758" s="2" t="s">
        <v>33</v>
      </c>
      <c r="E758" s="5">
        <v>-27374</v>
      </c>
      <c r="F758" s="3" t="s">
        <v>87</v>
      </c>
      <c r="G758" s="3" t="s">
        <v>64</v>
      </c>
      <c r="H758" s="2" t="s">
        <v>20</v>
      </c>
      <c r="I758" s="2" t="s">
        <v>2129</v>
      </c>
      <c r="J758" s="3" t="str">
        <f>HYPERLINK("https://www.boe.es/gazeta/dias/1825/01/18/pdfs/GMD-1825-8.pdf#page=2","Abrir facsímil")</f>
        <v>Abrir facsímil</v>
      </c>
      <c r="K758" s="3" t="s">
        <v>22</v>
      </c>
    </row>
    <row r="759" spans="1:11" ht="42" customHeight="1">
      <c r="A759" s="2" t="s">
        <v>2130</v>
      </c>
      <c r="B759" s="2" t="s">
        <v>2130</v>
      </c>
      <c r="C759" s="2" t="s">
        <v>238</v>
      </c>
      <c r="D759" s="2" t="s">
        <v>17</v>
      </c>
      <c r="E759" s="5">
        <v>-27104</v>
      </c>
      <c r="F759" s="3" t="s">
        <v>310</v>
      </c>
      <c r="G759" s="3" t="s">
        <v>64</v>
      </c>
      <c r="H759" s="2" t="s">
        <v>20</v>
      </c>
      <c r="I759" s="2" t="s">
        <v>2131</v>
      </c>
      <c r="J759" s="3" t="str">
        <f>HYPERLINK("https://www.boe.es/gazeta/dias/1825/10/15/pdfs/GMD-1825-125.pdf#page=2","Abrir facsímil")</f>
        <v>Abrir facsímil</v>
      </c>
      <c r="K759" s="3" t="s">
        <v>22</v>
      </c>
    </row>
    <row r="760" spans="1:11" ht="42" customHeight="1">
      <c r="A760" s="2" t="s">
        <v>2132</v>
      </c>
      <c r="B760" s="2" t="s">
        <v>2133</v>
      </c>
      <c r="C760" s="2" t="s">
        <v>25</v>
      </c>
      <c r="D760" s="2" t="s">
        <v>17</v>
      </c>
      <c r="E760" s="5">
        <v>-27232</v>
      </c>
      <c r="F760" s="3" t="s">
        <v>94</v>
      </c>
      <c r="G760" s="3" t="s">
        <v>19</v>
      </c>
      <c r="H760" s="2" t="s">
        <v>20</v>
      </c>
      <c r="I760" s="2" t="s">
        <v>2134</v>
      </c>
      <c r="J760" s="3" t="str">
        <f>HYPERLINK("https://www.boe.es/gazeta/dias/1825/06/09/pdfs/GMD-1825-69.pdf#page=4","Abrir facsímil")</f>
        <v>Abrir facsímil</v>
      </c>
      <c r="K760" s="3" t="s">
        <v>22</v>
      </c>
    </row>
    <row r="761" spans="1:11" ht="42" customHeight="1">
      <c r="A761" s="2" t="s">
        <v>2135</v>
      </c>
      <c r="B761" s="2" t="s">
        <v>2135</v>
      </c>
      <c r="C761" s="2" t="s">
        <v>16</v>
      </c>
      <c r="D761" s="2" t="s">
        <v>17</v>
      </c>
      <c r="E761" s="5">
        <v>-27120</v>
      </c>
      <c r="F761" s="3" t="s">
        <v>18</v>
      </c>
      <c r="G761" s="3" t="s">
        <v>64</v>
      </c>
      <c r="H761" s="2" t="s">
        <v>20</v>
      </c>
      <c r="I761" s="2" t="s">
        <v>2136</v>
      </c>
      <c r="J761" s="3" t="str">
        <f>HYPERLINK("https://www.boe.es/gazeta/dias/1825/09/29/pdfs/GMD-1825-118.pdf#page=2","Abrir facsímil")</f>
        <v>Abrir facsímil</v>
      </c>
      <c r="K761" s="3" t="s">
        <v>22</v>
      </c>
    </row>
    <row r="762" spans="1:11" ht="42" customHeight="1">
      <c r="A762" s="2" t="s">
        <v>2137</v>
      </c>
      <c r="B762" s="2" t="s">
        <v>2137</v>
      </c>
      <c r="C762" s="2" t="s">
        <v>123</v>
      </c>
      <c r="D762" s="2" t="s">
        <v>17</v>
      </c>
      <c r="E762" s="5">
        <v>-27141</v>
      </c>
      <c r="F762" s="3" t="s">
        <v>1218</v>
      </c>
      <c r="G762" s="3" t="s">
        <v>39</v>
      </c>
      <c r="H762" s="2" t="s">
        <v>20</v>
      </c>
      <c r="I762" s="2" t="s">
        <v>2138</v>
      </c>
      <c r="J762" s="3" t="str">
        <f>HYPERLINK("https://www.boe.es/gazeta/dias/1825/09/08/pdfs/GMD-1825-109.pdf#page=3","Abrir facsímil")</f>
        <v>Abrir facsímil</v>
      </c>
      <c r="K762" s="3" t="s">
        <v>22</v>
      </c>
    </row>
    <row r="763" spans="1:11" ht="42" customHeight="1">
      <c r="A763" s="2" t="s">
        <v>2137</v>
      </c>
      <c r="B763" s="2" t="s">
        <v>2137</v>
      </c>
      <c r="C763" s="2" t="s">
        <v>32</v>
      </c>
      <c r="D763" s="2" t="s">
        <v>33</v>
      </c>
      <c r="E763" s="5">
        <v>-27104</v>
      </c>
      <c r="F763" s="3" t="s">
        <v>310</v>
      </c>
      <c r="G763" s="3" t="s">
        <v>64</v>
      </c>
      <c r="H763" s="2" t="s">
        <v>20</v>
      </c>
      <c r="I763" s="2" t="s">
        <v>2139</v>
      </c>
      <c r="J763" s="3" t="str">
        <f>HYPERLINK("https://www.boe.es/gazeta/dias/1825/10/15/pdfs/GMD-1825-125.pdf#page=2","Abrir facsímil")</f>
        <v>Abrir facsímil</v>
      </c>
      <c r="K763" s="3" t="s">
        <v>22</v>
      </c>
    </row>
    <row r="764" spans="1:11" ht="42" customHeight="1">
      <c r="A764" s="2" t="s">
        <v>2140</v>
      </c>
      <c r="B764" s="2" t="s">
        <v>2140</v>
      </c>
      <c r="C764" s="2" t="s">
        <v>32</v>
      </c>
      <c r="D764" s="2" t="s">
        <v>33</v>
      </c>
      <c r="E764" s="5">
        <v>-27181</v>
      </c>
      <c r="F764" s="3" t="s">
        <v>605</v>
      </c>
      <c r="G764" s="3" t="s">
        <v>64</v>
      </c>
      <c r="H764" s="2" t="s">
        <v>20</v>
      </c>
      <c r="I764" s="2" t="s">
        <v>2141</v>
      </c>
      <c r="J764" s="3" t="str">
        <f>HYPERLINK("https://www.boe.es/gazeta/dias/1825/07/30/pdfs/GMD-1825-91.pdf#page=2","Abrir facsímil")</f>
        <v>Abrir facsímil</v>
      </c>
      <c r="K764" s="3" t="s">
        <v>22</v>
      </c>
    </row>
    <row r="765" spans="1:11" ht="42" customHeight="1">
      <c r="A765" s="2" t="s">
        <v>2140</v>
      </c>
      <c r="B765" s="2" t="s">
        <v>2140</v>
      </c>
      <c r="C765" s="2" t="s">
        <v>46</v>
      </c>
      <c r="D765" s="2" t="s">
        <v>17</v>
      </c>
      <c r="E765" s="5">
        <v>-27146</v>
      </c>
      <c r="F765" s="3" t="s">
        <v>2026</v>
      </c>
      <c r="G765" s="3" t="s">
        <v>2142</v>
      </c>
      <c r="H765" s="2" t="s">
        <v>20</v>
      </c>
      <c r="I765" s="2" t="s">
        <v>2143</v>
      </c>
      <c r="J765" s="3" t="str">
        <f>HYPERLINK("https://www.boe.es/gazeta/dias/1825/09/03/pdfs/GMD-1825-107.pdf#page=2","Abrir facsímil")</f>
        <v>Abrir facsímil</v>
      </c>
      <c r="K765" s="3" t="s">
        <v>22</v>
      </c>
    </row>
    <row r="766" spans="1:11" ht="42" customHeight="1">
      <c r="A766" s="2" t="s">
        <v>2140</v>
      </c>
      <c r="B766" s="2" t="s">
        <v>2140</v>
      </c>
      <c r="C766" s="2" t="s">
        <v>123</v>
      </c>
      <c r="D766" s="2" t="s">
        <v>17</v>
      </c>
      <c r="E766" s="5">
        <v>-27146</v>
      </c>
      <c r="F766" s="3" t="s">
        <v>2026</v>
      </c>
      <c r="G766" s="3" t="s">
        <v>39</v>
      </c>
      <c r="H766" s="2" t="s">
        <v>20</v>
      </c>
      <c r="I766" s="2" t="s">
        <v>2144</v>
      </c>
      <c r="J766" s="3" t="str">
        <f>HYPERLINK("https://www.boe.es/gazeta/dias/1825/09/03/pdfs/GMD-1825-107.pdf#page=3","Abrir facsímil")</f>
        <v>Abrir facsímil</v>
      </c>
      <c r="K766" s="3" t="s">
        <v>22</v>
      </c>
    </row>
    <row r="767" spans="1:11" ht="42" customHeight="1">
      <c r="A767" s="2" t="s">
        <v>2140</v>
      </c>
      <c r="B767" s="2" t="s">
        <v>2140</v>
      </c>
      <c r="C767" s="2" t="s">
        <v>71</v>
      </c>
      <c r="D767" s="2" t="s">
        <v>72</v>
      </c>
      <c r="E767" s="5">
        <v>-27132</v>
      </c>
      <c r="F767" s="3" t="s">
        <v>1160</v>
      </c>
      <c r="G767" s="3" t="s">
        <v>95</v>
      </c>
      <c r="H767" s="2" t="s">
        <v>20</v>
      </c>
      <c r="I767" s="2" t="s">
        <v>2145</v>
      </c>
      <c r="J767" s="3" t="str">
        <f>HYPERLINK("https://www.boe.es/gazeta/dias/1825/09/17/pdfs/GMD-1825-113.pdf#page=1","Abrir facsímil")</f>
        <v>Abrir facsímil</v>
      </c>
      <c r="K767" s="3" t="s">
        <v>22</v>
      </c>
    </row>
    <row r="768" spans="1:11" ht="42" customHeight="1">
      <c r="A768" s="2" t="s">
        <v>2140</v>
      </c>
      <c r="B768" s="2" t="s">
        <v>2140</v>
      </c>
      <c r="C768" s="2" t="s">
        <v>59</v>
      </c>
      <c r="D768" s="2" t="s">
        <v>17</v>
      </c>
      <c r="E768" s="5">
        <v>-27120</v>
      </c>
      <c r="F768" s="3" t="s">
        <v>18</v>
      </c>
      <c r="G768" s="3" t="s">
        <v>64</v>
      </c>
      <c r="H768" s="2" t="s">
        <v>20</v>
      </c>
      <c r="I768" s="2" t="s">
        <v>2146</v>
      </c>
      <c r="J768" s="3" t="str">
        <f>HYPERLINK("https://www.boe.es/gazeta/dias/1825/09/29/pdfs/GMD-1825-118.pdf#page=2","Abrir facsímil")</f>
        <v>Abrir facsímil</v>
      </c>
      <c r="K768" s="3" t="s">
        <v>22</v>
      </c>
    </row>
    <row r="769" spans="1:11" ht="42" customHeight="1">
      <c r="A769" s="2" t="s">
        <v>2140</v>
      </c>
      <c r="B769" s="2" t="s">
        <v>2140</v>
      </c>
      <c r="C769" s="2" t="s">
        <v>32</v>
      </c>
      <c r="D769" s="2" t="s">
        <v>33</v>
      </c>
      <c r="E769" s="5">
        <v>-27113</v>
      </c>
      <c r="F769" s="3" t="s">
        <v>813</v>
      </c>
      <c r="G769" s="3" t="s">
        <v>95</v>
      </c>
      <c r="H769" s="2" t="s">
        <v>20</v>
      </c>
      <c r="I769" s="2" t="s">
        <v>2147</v>
      </c>
      <c r="J769" s="3" t="str">
        <f>HYPERLINK("https://www.boe.es/gazeta/dias/1825/10/06/pdfs/GMD-1825-121.pdf#page=1","Abrir facsímil")</f>
        <v>Abrir facsímil</v>
      </c>
      <c r="K769" s="3" t="s">
        <v>22</v>
      </c>
    </row>
    <row r="770" spans="1:11" ht="42" customHeight="1">
      <c r="A770" s="2" t="s">
        <v>2140</v>
      </c>
      <c r="B770" s="2" t="s">
        <v>2140</v>
      </c>
      <c r="C770" s="2" t="s">
        <v>32</v>
      </c>
      <c r="D770" s="2" t="s">
        <v>33</v>
      </c>
      <c r="E770" s="5">
        <v>-27092</v>
      </c>
      <c r="F770" s="3" t="s">
        <v>324</v>
      </c>
      <c r="G770" s="3" t="s">
        <v>64</v>
      </c>
      <c r="H770" s="2" t="s">
        <v>20</v>
      </c>
      <c r="I770" s="2" t="s">
        <v>2148</v>
      </c>
      <c r="J770" s="3" t="str">
        <f>HYPERLINK("https://www.boe.es/gazeta/dias/1825/10/27/pdfs/GMD-1825-130.pdf#page=2","Abrir facsímil")</f>
        <v>Abrir facsímil</v>
      </c>
      <c r="K770" s="3" t="s">
        <v>22</v>
      </c>
    </row>
    <row r="771" spans="1:11" ht="42" customHeight="1">
      <c r="A771" s="2" t="s">
        <v>2140</v>
      </c>
      <c r="B771" s="2" t="s">
        <v>2140</v>
      </c>
      <c r="C771" s="2" t="s">
        <v>32</v>
      </c>
      <c r="D771" s="2" t="s">
        <v>33</v>
      </c>
      <c r="E771" s="5">
        <v>-27059</v>
      </c>
      <c r="F771" s="3" t="s">
        <v>567</v>
      </c>
      <c r="G771" s="3" t="s">
        <v>95</v>
      </c>
      <c r="H771" s="2" t="s">
        <v>20</v>
      </c>
      <c r="I771" s="2" t="s">
        <v>2149</v>
      </c>
      <c r="J771" s="3" t="str">
        <f>HYPERLINK("https://www.boe.es/gazeta/dias/1825/11/29/pdfs/GMD-1825-144.pdf#page=1","Abrir facsímil")</f>
        <v>Abrir facsímil</v>
      </c>
      <c r="K771" s="3" t="s">
        <v>22</v>
      </c>
    </row>
    <row r="772" spans="1:11" ht="42" customHeight="1">
      <c r="A772" s="2" t="s">
        <v>2140</v>
      </c>
      <c r="B772" s="2" t="s">
        <v>2140</v>
      </c>
      <c r="C772" s="2" t="s">
        <v>71</v>
      </c>
      <c r="D772" s="2" t="s">
        <v>72</v>
      </c>
      <c r="E772" s="5">
        <v>-27041</v>
      </c>
      <c r="F772" s="3" t="s">
        <v>2150</v>
      </c>
      <c r="G772" s="3" t="s">
        <v>95</v>
      </c>
      <c r="H772" s="2" t="s">
        <v>20</v>
      </c>
      <c r="I772" s="2" t="s">
        <v>2151</v>
      </c>
      <c r="J772" s="3" t="str">
        <f>HYPERLINK("https://www.boe.es/gazeta/dias/1825/12/17/pdfs/GMD-1825-152.pdf#page=1","Abrir facsímil")</f>
        <v>Abrir facsímil</v>
      </c>
      <c r="K772" s="3" t="s">
        <v>22</v>
      </c>
    </row>
    <row r="773" spans="1:11" ht="42" customHeight="1">
      <c r="A773" s="2" t="s">
        <v>2140</v>
      </c>
      <c r="B773" s="2" t="s">
        <v>2140</v>
      </c>
      <c r="C773" s="2" t="s">
        <v>16</v>
      </c>
      <c r="D773" s="2" t="s">
        <v>17</v>
      </c>
      <c r="E773" s="5">
        <v>-27031</v>
      </c>
      <c r="F773" s="3" t="s">
        <v>1558</v>
      </c>
      <c r="G773" s="3" t="s">
        <v>64</v>
      </c>
      <c r="H773" s="2" t="s">
        <v>20</v>
      </c>
      <c r="I773" s="2" t="s">
        <v>2152</v>
      </c>
      <c r="J773" s="3" t="str">
        <f>HYPERLINK("https://www.boe.es/gazeta/dias/1825/12/27/pdfs/GMD-1825-156.pdf#page=2","Abrir facsímil")</f>
        <v>Abrir facsímil</v>
      </c>
      <c r="K773" s="3" t="s">
        <v>22</v>
      </c>
    </row>
    <row r="774" spans="1:11" ht="42" customHeight="1">
      <c r="A774" s="2" t="s">
        <v>2153</v>
      </c>
      <c r="B774" s="2" t="s">
        <v>2154</v>
      </c>
      <c r="C774" s="2" t="s">
        <v>32</v>
      </c>
      <c r="D774" s="2" t="s">
        <v>33</v>
      </c>
      <c r="E774" s="5">
        <v>-27367</v>
      </c>
      <c r="F774" s="3" t="s">
        <v>544</v>
      </c>
      <c r="G774" s="3" t="s">
        <v>19</v>
      </c>
      <c r="H774" s="2" t="s">
        <v>20</v>
      </c>
      <c r="I774" s="2" t="s">
        <v>2155</v>
      </c>
      <c r="J774" s="3" t="str">
        <f>HYPERLINK("https://www.boe.es/gazeta/dias/1825/01/25/pdfs/GMD-1825-11.pdf#page=4","Abrir facsímil")</f>
        <v>Abrir facsímil</v>
      </c>
      <c r="K774" s="3" t="s">
        <v>22</v>
      </c>
    </row>
    <row r="775" spans="1:11" ht="42" customHeight="1">
      <c r="A775" s="2" t="s">
        <v>2156</v>
      </c>
      <c r="B775" s="2" t="s">
        <v>2157</v>
      </c>
      <c r="C775" s="2" t="s">
        <v>25</v>
      </c>
      <c r="D775" s="2" t="s">
        <v>17</v>
      </c>
      <c r="E775" s="5">
        <v>-27209</v>
      </c>
      <c r="F775" s="3" t="s">
        <v>482</v>
      </c>
      <c r="G775" s="3" t="s">
        <v>39</v>
      </c>
      <c r="H775" s="2" t="s">
        <v>20</v>
      </c>
      <c r="I775" s="2" t="s">
        <v>2158</v>
      </c>
      <c r="J775" s="3" t="str">
        <f>HYPERLINK("https://www.boe.es/gazeta/dias/1825/07/02/pdfs/GMD-1825-79.pdf#page=3","Abrir facsímil")</f>
        <v>Abrir facsímil</v>
      </c>
      <c r="K775" s="3" t="s">
        <v>22</v>
      </c>
    </row>
    <row r="776" spans="1:11" ht="42" customHeight="1">
      <c r="A776" s="2" t="s">
        <v>2159</v>
      </c>
      <c r="B776" s="2" t="s">
        <v>2160</v>
      </c>
      <c r="C776" s="2" t="s">
        <v>71</v>
      </c>
      <c r="D776" s="2" t="s">
        <v>72</v>
      </c>
      <c r="E776" s="5">
        <v>-27178</v>
      </c>
      <c r="F776" s="3" t="s">
        <v>118</v>
      </c>
      <c r="G776" s="3" t="s">
        <v>64</v>
      </c>
      <c r="H776" s="2" t="s">
        <v>20</v>
      </c>
      <c r="I776" s="2" t="s">
        <v>2161</v>
      </c>
      <c r="J776" s="3" t="str">
        <f>HYPERLINK("https://www.boe.es/gazeta/dias/1825/08/02/pdfs/GMD-1825-92.pdf#page=2","Abrir facsímil")</f>
        <v>Abrir facsímil</v>
      </c>
      <c r="K776" s="3" t="s">
        <v>22</v>
      </c>
    </row>
    <row r="777" spans="1:11" ht="42" customHeight="1">
      <c r="A777" s="2" t="s">
        <v>2162</v>
      </c>
      <c r="B777" s="2" t="s">
        <v>2162</v>
      </c>
      <c r="C777" s="2" t="s">
        <v>46</v>
      </c>
      <c r="D777" s="2" t="s">
        <v>17</v>
      </c>
      <c r="E777" s="5">
        <v>-27195</v>
      </c>
      <c r="F777" s="3" t="s">
        <v>558</v>
      </c>
      <c r="G777" s="3" t="s">
        <v>95</v>
      </c>
      <c r="H777" s="2" t="s">
        <v>20</v>
      </c>
      <c r="I777" s="2" t="s">
        <v>2163</v>
      </c>
      <c r="J777" s="3" t="str">
        <f>HYPERLINK("https://www.boe.es/gazeta/dias/1825/07/16/pdfs/GMD-1825-85.pdf#page=1","Abrir facsímil")</f>
        <v>Abrir facsímil</v>
      </c>
      <c r="K777" s="3" t="s">
        <v>22</v>
      </c>
    </row>
    <row r="778" spans="1:11" ht="42" customHeight="1">
      <c r="A778" s="2" t="s">
        <v>2164</v>
      </c>
      <c r="B778" s="2" t="s">
        <v>2164</v>
      </c>
      <c r="C778" s="2" t="s">
        <v>25</v>
      </c>
      <c r="D778" s="2" t="s">
        <v>17</v>
      </c>
      <c r="E778" s="5">
        <v>-27111</v>
      </c>
      <c r="F778" s="3" t="s">
        <v>1884</v>
      </c>
      <c r="G778" s="3" t="s">
        <v>2165</v>
      </c>
      <c r="H778" s="2" t="s">
        <v>20</v>
      </c>
      <c r="I778" s="2" t="s">
        <v>2166</v>
      </c>
      <c r="J778" s="3" t="str">
        <f>HYPERLINK("https://www.boe.es/gazeta/dias/1825/10/08/pdfs/GMD-1825-122.pdf#page=3","Abrir facsímil")</f>
        <v>Abrir facsímil</v>
      </c>
      <c r="K778" s="3" t="s">
        <v>22</v>
      </c>
    </row>
    <row r="779" spans="1:11" ht="42" customHeight="1">
      <c r="A779" s="2" t="s">
        <v>2167</v>
      </c>
      <c r="B779" s="2" t="s">
        <v>2168</v>
      </c>
      <c r="C779" s="2" t="s">
        <v>59</v>
      </c>
      <c r="D779" s="2" t="s">
        <v>17</v>
      </c>
      <c r="E779" s="5">
        <v>-27246</v>
      </c>
      <c r="F779" s="3" t="s">
        <v>79</v>
      </c>
      <c r="G779" s="3" t="s">
        <v>19</v>
      </c>
      <c r="H779" s="2" t="s">
        <v>20</v>
      </c>
      <c r="I779" s="2" t="s">
        <v>2169</v>
      </c>
      <c r="J779" s="3" t="str">
        <f>HYPERLINK("https://www.boe.es/gazeta/dias/1825/05/26/pdfs/GMD-1825-63.pdf#page=4","Abrir facsímil")</f>
        <v>Abrir facsímil</v>
      </c>
      <c r="K779" s="3" t="s">
        <v>22</v>
      </c>
    </row>
    <row r="780" spans="1:11" ht="42" customHeight="1">
      <c r="A780" s="2" t="s">
        <v>2170</v>
      </c>
      <c r="B780" s="2" t="s">
        <v>2170</v>
      </c>
      <c r="C780" s="2" t="s">
        <v>16</v>
      </c>
      <c r="D780" s="2" t="s">
        <v>17</v>
      </c>
      <c r="E780" s="5">
        <v>-27232</v>
      </c>
      <c r="F780" s="3" t="s">
        <v>94</v>
      </c>
      <c r="G780" s="3" t="s">
        <v>64</v>
      </c>
      <c r="H780" s="2" t="s">
        <v>20</v>
      </c>
      <c r="I780" s="2" t="s">
        <v>2171</v>
      </c>
      <c r="J780" s="3" t="str">
        <f>HYPERLINK("https://www.boe.es/gazeta/dias/1825/06/09/pdfs/GMD-1825-69.pdf#page=2","Abrir facsímil")</f>
        <v>Abrir facsímil</v>
      </c>
      <c r="K780" s="3" t="s">
        <v>22</v>
      </c>
    </row>
    <row r="781" spans="1:11" ht="42" customHeight="1">
      <c r="A781" s="2" t="s">
        <v>2172</v>
      </c>
      <c r="B781" s="2" t="s">
        <v>2173</v>
      </c>
      <c r="C781" s="2" t="s">
        <v>59</v>
      </c>
      <c r="D781" s="2" t="s">
        <v>17</v>
      </c>
      <c r="E781" s="5">
        <v>-27272</v>
      </c>
      <c r="F781" s="3" t="s">
        <v>1191</v>
      </c>
      <c r="G781" s="3" t="s">
        <v>1192</v>
      </c>
      <c r="H781" s="2" t="s">
        <v>20</v>
      </c>
      <c r="I781" s="2" t="s">
        <v>2174</v>
      </c>
      <c r="J781" s="3" t="str">
        <f>HYPERLINK("https://www.boe.es/gazeta/dias/1825/04/30/pdfs/GMD-1825-52.pdf#page=4","Abrir facsímil")</f>
        <v>Abrir facsímil</v>
      </c>
      <c r="K781" s="3" t="s">
        <v>22</v>
      </c>
    </row>
    <row r="782" spans="1:11" ht="42" customHeight="1">
      <c r="A782" s="2" t="s">
        <v>2175</v>
      </c>
      <c r="B782" s="2" t="s">
        <v>2175</v>
      </c>
      <c r="C782" s="2" t="s">
        <v>32</v>
      </c>
      <c r="D782" s="2" t="s">
        <v>33</v>
      </c>
      <c r="E782" s="5">
        <v>-27181</v>
      </c>
      <c r="F782" s="3" t="s">
        <v>605</v>
      </c>
      <c r="G782" s="3" t="s">
        <v>64</v>
      </c>
      <c r="H782" s="2" t="s">
        <v>20</v>
      </c>
      <c r="I782" s="2" t="s">
        <v>2176</v>
      </c>
      <c r="J782" s="3" t="str">
        <f>HYPERLINK("https://www.boe.es/gazeta/dias/1825/07/30/pdfs/GMD-1825-91.pdf#page=2","Abrir facsímil")</f>
        <v>Abrir facsímil</v>
      </c>
      <c r="K782" s="3" t="s">
        <v>22</v>
      </c>
    </row>
    <row r="783" spans="1:11" ht="42" customHeight="1">
      <c r="A783" s="2" t="s">
        <v>2177</v>
      </c>
      <c r="B783" s="2" t="s">
        <v>2178</v>
      </c>
      <c r="C783" s="2" t="s">
        <v>32</v>
      </c>
      <c r="D783" s="2" t="s">
        <v>33</v>
      </c>
      <c r="E783" s="5">
        <v>-27384</v>
      </c>
      <c r="F783" s="3" t="s">
        <v>143</v>
      </c>
      <c r="G783" s="3" t="s">
        <v>64</v>
      </c>
      <c r="H783" s="2" t="s">
        <v>20</v>
      </c>
      <c r="I783" s="2" t="s">
        <v>2179</v>
      </c>
      <c r="J783" s="3" t="str">
        <f>HYPERLINK("https://www.boe.es/gazeta/dias/1825/01/08/pdfs/GMD-1825-4.pdf#page=2","Abrir facsímil")</f>
        <v>Abrir facsímil</v>
      </c>
      <c r="K783" s="3" t="s">
        <v>22</v>
      </c>
    </row>
    <row r="784" spans="1:11" ht="42" customHeight="1">
      <c r="A784" s="2" t="s">
        <v>2180</v>
      </c>
      <c r="B784" s="2" t="s">
        <v>2181</v>
      </c>
      <c r="C784" s="2" t="s">
        <v>16</v>
      </c>
      <c r="D784" s="2" t="s">
        <v>17</v>
      </c>
      <c r="E784" s="5">
        <v>-27276</v>
      </c>
      <c r="F784" s="3" t="s">
        <v>124</v>
      </c>
      <c r="G784" s="3" t="s">
        <v>1374</v>
      </c>
      <c r="H784" s="2" t="s">
        <v>27</v>
      </c>
      <c r="I784" s="2" t="s">
        <v>2182</v>
      </c>
      <c r="J784" s="3" t="str">
        <f>HYPERLINK("https://www.boe.es/gazeta/dias/1825/04/26/pdfs/GMD-1825-50.pdf#page=4","Abrir facsímil")</f>
        <v>Abrir facsímil</v>
      </c>
      <c r="K784" s="3" t="s">
        <v>29</v>
      </c>
    </row>
    <row r="785" spans="1:11" ht="42" customHeight="1">
      <c r="A785" s="2" t="s">
        <v>2183</v>
      </c>
      <c r="B785" s="2" t="s">
        <v>2184</v>
      </c>
      <c r="C785" s="2" t="s">
        <v>32</v>
      </c>
      <c r="D785" s="2" t="s">
        <v>33</v>
      </c>
      <c r="E785" s="5">
        <v>-27358</v>
      </c>
      <c r="F785" s="3" t="s">
        <v>63</v>
      </c>
      <c r="G785" s="3" t="s">
        <v>95</v>
      </c>
      <c r="H785" s="2" t="s">
        <v>20</v>
      </c>
      <c r="I785" s="2" t="s">
        <v>2185</v>
      </c>
      <c r="J785" s="3" t="str">
        <f>HYPERLINK("https://www.boe.es/gazeta/dias/1825/02/03/pdfs/GMD-1825-15.pdf#page=1","Abrir facsímil")</f>
        <v>Abrir facsímil</v>
      </c>
      <c r="K785" s="3" t="s">
        <v>22</v>
      </c>
    </row>
    <row r="786" spans="1:11" ht="42" customHeight="1">
      <c r="A786" s="2" t="s">
        <v>2186</v>
      </c>
      <c r="B786" s="2" t="s">
        <v>2186</v>
      </c>
      <c r="C786" s="2" t="s">
        <v>71</v>
      </c>
      <c r="D786" s="2" t="s">
        <v>72</v>
      </c>
      <c r="E786" s="5">
        <v>-27363</v>
      </c>
      <c r="F786" s="3" t="s">
        <v>152</v>
      </c>
      <c r="G786" s="3" t="s">
        <v>39</v>
      </c>
      <c r="H786" s="2" t="s">
        <v>20</v>
      </c>
      <c r="I786" s="2" t="s">
        <v>2187</v>
      </c>
      <c r="J786" s="3" t="str">
        <f>HYPERLINK("https://www.boe.es/gazeta/dias/1825/01/29/pdfs/GMD-1825-13.pdf#page=3","Abrir facsímil")</f>
        <v>Abrir facsímil</v>
      </c>
      <c r="K786" s="3" t="s">
        <v>22</v>
      </c>
    </row>
    <row r="787" spans="1:11" ht="42" customHeight="1">
      <c r="A787" s="2" t="s">
        <v>2188</v>
      </c>
      <c r="B787" s="2" t="s">
        <v>2189</v>
      </c>
      <c r="C787" s="2" t="s">
        <v>46</v>
      </c>
      <c r="D787" s="2" t="s">
        <v>17</v>
      </c>
      <c r="E787" s="5">
        <v>-27104</v>
      </c>
      <c r="F787" s="3" t="s">
        <v>310</v>
      </c>
      <c r="G787" s="3" t="s">
        <v>19</v>
      </c>
      <c r="H787" s="2" t="s">
        <v>20</v>
      </c>
      <c r="I787" s="2" t="s">
        <v>2190</v>
      </c>
      <c r="J787" s="3" t="str">
        <f>HYPERLINK("https://www.boe.es/gazeta/dias/1825/10/15/pdfs/GMD-1825-125.pdf#page=4","Abrir facsímil")</f>
        <v>Abrir facsímil</v>
      </c>
      <c r="K787" s="3" t="s">
        <v>22</v>
      </c>
    </row>
    <row r="788" spans="1:11" ht="42" customHeight="1">
      <c r="A788" s="2" t="s">
        <v>2191</v>
      </c>
      <c r="B788" s="2" t="s">
        <v>2192</v>
      </c>
      <c r="C788" s="2" t="s">
        <v>71</v>
      </c>
      <c r="D788" s="2" t="s">
        <v>72</v>
      </c>
      <c r="E788" s="5">
        <v>-27276</v>
      </c>
      <c r="F788" s="3" t="s">
        <v>124</v>
      </c>
      <c r="G788" s="3" t="s">
        <v>95</v>
      </c>
      <c r="H788" s="2" t="s">
        <v>27</v>
      </c>
      <c r="I788" s="2" t="s">
        <v>2193</v>
      </c>
      <c r="J788" s="3" t="str">
        <f>HYPERLINK("https://www.boe.es/gazeta/dias/1825/04/26/pdfs/GMD-1825-50.pdf#page=1","Abrir facsímil")</f>
        <v>Abrir facsímil</v>
      </c>
      <c r="K788" s="3" t="s">
        <v>29</v>
      </c>
    </row>
    <row r="789" spans="1:11" ht="42" customHeight="1">
      <c r="A789" s="2" t="s">
        <v>2194</v>
      </c>
      <c r="B789" s="2" t="s">
        <v>2195</v>
      </c>
      <c r="C789" s="2" t="s">
        <v>71</v>
      </c>
      <c r="D789" s="2" t="s">
        <v>72</v>
      </c>
      <c r="E789" s="5">
        <v>-27209</v>
      </c>
      <c r="F789" s="3" t="s">
        <v>482</v>
      </c>
      <c r="G789" s="3" t="s">
        <v>39</v>
      </c>
      <c r="H789" s="2" t="s">
        <v>20</v>
      </c>
      <c r="I789" s="2" t="s">
        <v>2196</v>
      </c>
      <c r="J789" s="3" t="str">
        <f>HYPERLINK("https://www.boe.es/gazeta/dias/1825/07/02/pdfs/GMD-1825-79.pdf#page=3","Abrir facsímil")</f>
        <v>Abrir facsímil</v>
      </c>
      <c r="K789" s="3" t="s">
        <v>22</v>
      </c>
    </row>
    <row r="790" spans="1:11" ht="42" customHeight="1">
      <c r="A790" s="2" t="s">
        <v>2197</v>
      </c>
      <c r="B790" s="2" t="s">
        <v>2197</v>
      </c>
      <c r="C790" s="2" t="s">
        <v>32</v>
      </c>
      <c r="D790" s="2" t="s">
        <v>33</v>
      </c>
      <c r="E790" s="5">
        <v>-27150</v>
      </c>
      <c r="F790" s="3" t="s">
        <v>392</v>
      </c>
      <c r="G790" s="3" t="s">
        <v>393</v>
      </c>
      <c r="H790" s="2" t="s">
        <v>20</v>
      </c>
      <c r="I790" s="2" t="s">
        <v>2198</v>
      </c>
      <c r="J790" s="3" t="str">
        <f>HYPERLINK("https://www.boe.es/gazeta/dias/1825/08/30/pdfs/GMD-1825-105.pdf#page=4","Abrir facsímil")</f>
        <v>Abrir facsímil</v>
      </c>
      <c r="K790" s="3" t="s">
        <v>22</v>
      </c>
    </row>
    <row r="791" spans="1:11" ht="42" customHeight="1">
      <c r="A791" s="2" t="s">
        <v>2197</v>
      </c>
      <c r="B791" s="2" t="s">
        <v>2197</v>
      </c>
      <c r="C791" s="2" t="s">
        <v>32</v>
      </c>
      <c r="D791" s="2" t="s">
        <v>33</v>
      </c>
      <c r="E791" s="5">
        <v>-27150</v>
      </c>
      <c r="F791" s="3" t="s">
        <v>392</v>
      </c>
      <c r="G791" s="3" t="s">
        <v>95</v>
      </c>
      <c r="H791" s="2" t="s">
        <v>20</v>
      </c>
      <c r="I791" s="2" t="s">
        <v>2199</v>
      </c>
      <c r="J791" s="3" t="str">
        <f>HYPERLINK("https://www.boe.es/gazeta/dias/1825/08/30/pdfs/GMD-1825-105.pdf#page=1","Abrir facsímil")</f>
        <v>Abrir facsímil</v>
      </c>
      <c r="K791" s="3" t="s">
        <v>22</v>
      </c>
    </row>
    <row r="792" spans="1:11" ht="42" customHeight="1">
      <c r="A792" s="2" t="s">
        <v>2200</v>
      </c>
      <c r="B792" s="2" t="s">
        <v>2201</v>
      </c>
      <c r="C792" s="2" t="s">
        <v>46</v>
      </c>
      <c r="D792" s="2" t="s">
        <v>17</v>
      </c>
      <c r="E792" s="5">
        <v>-27351</v>
      </c>
      <c r="F792" s="3" t="s">
        <v>132</v>
      </c>
      <c r="G792" s="3" t="s">
        <v>19</v>
      </c>
      <c r="H792" s="2" t="s">
        <v>20</v>
      </c>
      <c r="I792" s="2" t="s">
        <v>2202</v>
      </c>
      <c r="J792" s="3" t="str">
        <f>HYPERLINK("https://www.boe.es/gazeta/dias/1825/02/10/pdfs/GMD-1825-18.pdf#page=4","Abrir facsímil")</f>
        <v>Abrir facsímil</v>
      </c>
      <c r="K792" s="3" t="s">
        <v>22</v>
      </c>
    </row>
    <row r="793" spans="1:11" ht="42" customHeight="1">
      <c r="A793" s="2" t="s">
        <v>2203</v>
      </c>
      <c r="B793" s="2" t="s">
        <v>2204</v>
      </c>
      <c r="C793" s="2" t="s">
        <v>32</v>
      </c>
      <c r="D793" s="2" t="s">
        <v>33</v>
      </c>
      <c r="E793" s="5">
        <v>-27204</v>
      </c>
      <c r="F793" s="3" t="s">
        <v>910</v>
      </c>
      <c r="G793" s="3" t="s">
        <v>39</v>
      </c>
      <c r="H793" s="2" t="s">
        <v>27</v>
      </c>
      <c r="I793" s="2" t="s">
        <v>2205</v>
      </c>
      <c r="J793" s="3" t="str">
        <f>HYPERLINK("https://www.boe.es/gazeta/dias/1825/07/07/pdfs/GMD-1825-81.pdf#page=3","Abrir facsímil")</f>
        <v>Abrir facsímil</v>
      </c>
      <c r="K793" s="3" t="s">
        <v>29</v>
      </c>
    </row>
    <row r="794" spans="1:11" ht="42" customHeight="1">
      <c r="A794" s="2" t="s">
        <v>2206</v>
      </c>
      <c r="B794" s="2" t="s">
        <v>2207</v>
      </c>
      <c r="C794" s="2" t="s">
        <v>71</v>
      </c>
      <c r="D794" s="2" t="s">
        <v>72</v>
      </c>
      <c r="E794" s="5">
        <v>-27041</v>
      </c>
      <c r="F794" s="3" t="s">
        <v>2150</v>
      </c>
      <c r="G794" s="3" t="s">
        <v>95</v>
      </c>
      <c r="H794" s="2" t="s">
        <v>20</v>
      </c>
      <c r="I794" s="2" t="s">
        <v>2208</v>
      </c>
      <c r="J794" s="3" t="str">
        <f>HYPERLINK("https://www.boe.es/gazeta/dias/1825/12/17/pdfs/GMD-1825-152.pdf#page=1","Abrir facsímil")</f>
        <v>Abrir facsímil</v>
      </c>
      <c r="K794" s="3" t="s">
        <v>22</v>
      </c>
    </row>
    <row r="795" spans="1:11" ht="42" customHeight="1">
      <c r="A795" s="2" t="s">
        <v>2209</v>
      </c>
      <c r="B795" s="2" t="s">
        <v>2209</v>
      </c>
      <c r="C795" s="2" t="s">
        <v>25</v>
      </c>
      <c r="D795" s="2" t="s">
        <v>17</v>
      </c>
      <c r="E795" s="5">
        <v>-27258</v>
      </c>
      <c r="F795" s="3" t="s">
        <v>107</v>
      </c>
      <c r="G795" s="3" t="s">
        <v>108</v>
      </c>
      <c r="H795" s="2" t="s">
        <v>20</v>
      </c>
      <c r="I795" s="2" t="s">
        <v>2210</v>
      </c>
      <c r="J795" s="3" t="str">
        <f>HYPERLINK("https://www.boe.es/gazeta/dias/1825/05/14/pdfs/GMD-1825-58.pdf#page=4","Abrir facsímil")</f>
        <v>Abrir facsímil</v>
      </c>
      <c r="K795" s="3" t="s">
        <v>22</v>
      </c>
    </row>
    <row r="796" spans="1:11" ht="42" customHeight="1">
      <c r="A796" s="2" t="s">
        <v>2211</v>
      </c>
      <c r="B796" s="2" t="s">
        <v>2212</v>
      </c>
      <c r="C796" s="2" t="s">
        <v>32</v>
      </c>
      <c r="D796" s="2" t="s">
        <v>33</v>
      </c>
      <c r="E796" s="5">
        <v>-27281</v>
      </c>
      <c r="F796" s="3" t="s">
        <v>306</v>
      </c>
      <c r="G796" s="3" t="s">
        <v>19</v>
      </c>
      <c r="H796" s="2" t="s">
        <v>20</v>
      </c>
      <c r="I796" s="2" t="s">
        <v>2213</v>
      </c>
      <c r="J796" s="3" t="str">
        <f>HYPERLINK("https://www.boe.es/gazeta/dias/1825/04/21/pdfs/GMD-1825-48.pdf#page=4","Abrir facsímil")</f>
        <v>Abrir facsímil</v>
      </c>
      <c r="K796" s="3" t="s">
        <v>22</v>
      </c>
    </row>
    <row r="797" spans="1:11" ht="42" customHeight="1">
      <c r="A797" s="2" t="s">
        <v>2214</v>
      </c>
      <c r="B797" s="2" t="s">
        <v>2215</v>
      </c>
      <c r="C797" s="2" t="s">
        <v>16</v>
      </c>
      <c r="D797" s="2" t="s">
        <v>17</v>
      </c>
      <c r="E797" s="5">
        <v>-27332</v>
      </c>
      <c r="F797" s="3" t="s">
        <v>239</v>
      </c>
      <c r="G797" s="3" t="s">
        <v>464</v>
      </c>
      <c r="H797" s="2" t="s">
        <v>20</v>
      </c>
      <c r="I797" s="2" t="s">
        <v>2216</v>
      </c>
      <c r="J797" s="3" t="str">
        <f>HYPERLINK("https://www.boe.es/gazeta/dias/1825/03/01/pdfs/GMD-1825-26.pdf#page=4","Abrir facsímil")</f>
        <v>Abrir facsímil</v>
      </c>
      <c r="K797" s="3" t="s">
        <v>22</v>
      </c>
    </row>
    <row r="798" spans="1:11" ht="42" customHeight="1">
      <c r="A798" s="2" t="s">
        <v>2217</v>
      </c>
      <c r="B798" s="2" t="s">
        <v>2217</v>
      </c>
      <c r="C798" s="2" t="s">
        <v>32</v>
      </c>
      <c r="D798" s="2" t="s">
        <v>33</v>
      </c>
      <c r="E798" s="5">
        <v>-27080</v>
      </c>
      <c r="F798" s="3" t="s">
        <v>2218</v>
      </c>
      <c r="G798" s="3" t="s">
        <v>95</v>
      </c>
      <c r="H798" s="2" t="s">
        <v>20</v>
      </c>
      <c r="I798" s="2" t="s">
        <v>2219</v>
      </c>
      <c r="J798" s="3" t="str">
        <f>HYPERLINK("https://www.boe.es/gazeta/dias/1825/11/08/pdfs/GMD-1825-135.pdf#page=1","Abrir facsímil")</f>
        <v>Abrir facsímil</v>
      </c>
      <c r="K798" s="3" t="s">
        <v>22</v>
      </c>
    </row>
    <row r="799" spans="1:11" ht="42" customHeight="1">
      <c r="A799" s="2" t="s">
        <v>2220</v>
      </c>
      <c r="B799" s="2" t="s">
        <v>2221</v>
      </c>
      <c r="C799" s="2" t="s">
        <v>32</v>
      </c>
      <c r="D799" s="2" t="s">
        <v>33</v>
      </c>
      <c r="E799" s="5">
        <v>-27148</v>
      </c>
      <c r="F799" s="3" t="s">
        <v>2222</v>
      </c>
      <c r="G799" s="3" t="s">
        <v>19</v>
      </c>
      <c r="H799" s="2" t="s">
        <v>20</v>
      </c>
      <c r="I799" s="2" t="s">
        <v>2223</v>
      </c>
      <c r="J799" s="3" t="str">
        <f>HYPERLINK("https://www.boe.es/gazeta/dias/1825/09/01/pdfs/GMD-1825-106.pdf#page=4","Abrir facsímil")</f>
        <v>Abrir facsímil</v>
      </c>
      <c r="K799" s="3" t="s">
        <v>22</v>
      </c>
    </row>
    <row r="800" spans="1:11" ht="42" customHeight="1">
      <c r="A800" s="2" t="s">
        <v>2224</v>
      </c>
      <c r="B800" s="2" t="s">
        <v>2225</v>
      </c>
      <c r="C800" s="2" t="s">
        <v>32</v>
      </c>
      <c r="D800" s="2" t="s">
        <v>33</v>
      </c>
      <c r="E800" s="5">
        <v>-27384</v>
      </c>
      <c r="F800" s="3" t="s">
        <v>143</v>
      </c>
      <c r="G800" s="3" t="s">
        <v>64</v>
      </c>
      <c r="H800" s="2" t="s">
        <v>20</v>
      </c>
      <c r="I800" s="2" t="s">
        <v>2226</v>
      </c>
      <c r="J800" s="3" t="str">
        <f>HYPERLINK("https://www.boe.es/gazeta/dias/1825/01/08/pdfs/GMD-1825-4.pdf#page=2","Abrir facsímil")</f>
        <v>Abrir facsímil</v>
      </c>
      <c r="K800" s="3" t="s">
        <v>22</v>
      </c>
    </row>
    <row r="801" spans="1:11" ht="42" customHeight="1">
      <c r="A801" s="2" t="s">
        <v>2227</v>
      </c>
      <c r="B801" s="2" t="s">
        <v>2228</v>
      </c>
      <c r="C801" s="2" t="s">
        <v>16</v>
      </c>
      <c r="D801" s="2" t="s">
        <v>17</v>
      </c>
      <c r="E801" s="5">
        <v>-27360</v>
      </c>
      <c r="F801" s="3" t="s">
        <v>468</v>
      </c>
      <c r="G801" s="3" t="s">
        <v>39</v>
      </c>
      <c r="H801" s="2" t="s">
        <v>20</v>
      </c>
      <c r="I801" s="2" t="s">
        <v>2229</v>
      </c>
      <c r="J801" s="3" t="str">
        <f>HYPERLINK("https://www.boe.es/gazeta/dias/1825/02/01/pdfs/GMD-1825-14.pdf#page=3","Abrir facsímil")</f>
        <v>Abrir facsímil</v>
      </c>
      <c r="K801" s="3" t="s">
        <v>22</v>
      </c>
    </row>
    <row r="802" spans="1:11" ht="42" customHeight="1">
      <c r="A802" s="2" t="s">
        <v>2230</v>
      </c>
      <c r="B802" s="2" t="s">
        <v>2231</v>
      </c>
      <c r="C802" s="2" t="s">
        <v>32</v>
      </c>
      <c r="D802" s="2" t="s">
        <v>33</v>
      </c>
      <c r="E802" s="5">
        <v>-27276</v>
      </c>
      <c r="F802" s="3" t="s">
        <v>124</v>
      </c>
      <c r="G802" s="3" t="s">
        <v>95</v>
      </c>
      <c r="H802" s="2" t="s">
        <v>27</v>
      </c>
      <c r="I802" s="2" t="s">
        <v>2232</v>
      </c>
      <c r="J802" s="3" t="str">
        <f>HYPERLINK("https://www.boe.es/gazeta/dias/1825/04/26/pdfs/GMD-1825-50.pdf#page=1","Abrir facsímil")</f>
        <v>Abrir facsímil</v>
      </c>
      <c r="K802" s="3" t="s">
        <v>29</v>
      </c>
    </row>
    <row r="803" spans="1:11" ht="42" customHeight="1">
      <c r="A803" s="2" t="s">
        <v>2233</v>
      </c>
      <c r="B803" s="2" t="s">
        <v>2234</v>
      </c>
      <c r="C803" s="2" t="s">
        <v>32</v>
      </c>
      <c r="D803" s="2" t="s">
        <v>33</v>
      </c>
      <c r="E803" s="5">
        <v>-27379</v>
      </c>
      <c r="F803" s="3" t="s">
        <v>116</v>
      </c>
      <c r="G803" s="3" t="s">
        <v>39</v>
      </c>
      <c r="H803" s="2" t="s">
        <v>20</v>
      </c>
      <c r="I803" s="2" t="s">
        <v>2235</v>
      </c>
      <c r="J803" s="3" t="str">
        <f>HYPERLINK("https://www.boe.es/gazeta/dias/1825/01/13/pdfs/GMD-1825-6.pdf#page=3","Abrir facsímil")</f>
        <v>Abrir facsímil</v>
      </c>
      <c r="K803" s="3" t="s">
        <v>22</v>
      </c>
    </row>
    <row r="804" spans="1:11" ht="42" customHeight="1">
      <c r="A804" s="2" t="s">
        <v>2236</v>
      </c>
      <c r="B804" s="2" t="s">
        <v>2237</v>
      </c>
      <c r="C804" s="2" t="s">
        <v>25</v>
      </c>
      <c r="D804" s="2" t="s">
        <v>17</v>
      </c>
      <c r="E804" s="5">
        <v>-27379</v>
      </c>
      <c r="F804" s="3" t="s">
        <v>116</v>
      </c>
      <c r="G804" s="3" t="s">
        <v>19</v>
      </c>
      <c r="H804" s="2" t="s">
        <v>20</v>
      </c>
      <c r="I804" s="2" t="s">
        <v>2238</v>
      </c>
      <c r="J804" s="3" t="str">
        <f>HYPERLINK("https://www.boe.es/gazeta/dias/1825/01/13/pdfs/GMD-1825-6.pdf#page=4","Abrir facsímil")</f>
        <v>Abrir facsímil</v>
      </c>
      <c r="K804" s="3" t="s">
        <v>22</v>
      </c>
    </row>
    <row r="805" spans="1:11" ht="42" customHeight="1">
      <c r="A805" s="2" t="s">
        <v>2239</v>
      </c>
      <c r="B805" s="2" t="s">
        <v>2240</v>
      </c>
      <c r="C805" s="2" t="s">
        <v>32</v>
      </c>
      <c r="D805" s="2" t="s">
        <v>33</v>
      </c>
      <c r="E805" s="5">
        <v>-27241</v>
      </c>
      <c r="F805" s="3" t="s">
        <v>472</v>
      </c>
      <c r="G805" s="3" t="s">
        <v>39</v>
      </c>
      <c r="H805" s="2" t="s">
        <v>20</v>
      </c>
      <c r="I805" s="2" t="s">
        <v>2241</v>
      </c>
      <c r="J805" s="3" t="str">
        <f>HYPERLINK("https://www.boe.es/gazeta/dias/1825/05/31/pdfs/GMD-1825-65.pdf#page=3","Abrir facsímil")</f>
        <v>Abrir facsímil</v>
      </c>
      <c r="K805" s="3" t="s">
        <v>22</v>
      </c>
    </row>
    <row r="806" spans="1:11" ht="42" customHeight="1">
      <c r="A806" s="2" t="s">
        <v>2242</v>
      </c>
      <c r="B806" s="2" t="s">
        <v>2243</v>
      </c>
      <c r="C806" s="2" t="s">
        <v>46</v>
      </c>
      <c r="D806" s="2" t="s">
        <v>17</v>
      </c>
      <c r="E806" s="5">
        <v>-27150</v>
      </c>
      <c r="F806" s="3" t="s">
        <v>392</v>
      </c>
      <c r="G806" s="3" t="s">
        <v>39</v>
      </c>
      <c r="H806" s="2" t="s">
        <v>20</v>
      </c>
      <c r="I806" s="2" t="s">
        <v>2244</v>
      </c>
      <c r="J806" s="3" t="str">
        <f>HYPERLINK("https://www.boe.es/gazeta/dias/1825/08/30/pdfs/GMD-1825-105.pdf#page=3","Abrir facsímil")</f>
        <v>Abrir facsímil</v>
      </c>
      <c r="K806" s="3" t="s">
        <v>22</v>
      </c>
    </row>
    <row r="807" spans="1:11" ht="42" customHeight="1">
      <c r="A807" s="2" t="s">
        <v>2245</v>
      </c>
      <c r="B807" s="2" t="s">
        <v>2246</v>
      </c>
      <c r="C807" s="2" t="s">
        <v>32</v>
      </c>
      <c r="D807" s="2" t="s">
        <v>33</v>
      </c>
      <c r="E807" s="5">
        <v>-27295</v>
      </c>
      <c r="F807" s="3" t="s">
        <v>156</v>
      </c>
      <c r="G807" s="3" t="s">
        <v>39</v>
      </c>
      <c r="H807" s="2" t="s">
        <v>27</v>
      </c>
      <c r="I807" s="2" t="s">
        <v>2247</v>
      </c>
      <c r="J807" s="3" t="str">
        <f>HYPERLINK("https://www.boe.es/gazeta/dias/1825/04/07/pdfs/GMD-1825-42.pdf#page=3","Abrir facsímil")</f>
        <v>Abrir facsímil</v>
      </c>
      <c r="K807" s="3" t="s">
        <v>29</v>
      </c>
    </row>
    <row r="808" spans="1:11" ht="42" customHeight="1">
      <c r="A808" s="2" t="s">
        <v>2248</v>
      </c>
      <c r="B808" s="2" t="s">
        <v>2249</v>
      </c>
      <c r="C808" s="2" t="s">
        <v>32</v>
      </c>
      <c r="D808" s="2" t="s">
        <v>33</v>
      </c>
      <c r="E808" s="5">
        <v>-27360</v>
      </c>
      <c r="F808" s="3" t="s">
        <v>468</v>
      </c>
      <c r="G808" s="3" t="s">
        <v>19</v>
      </c>
      <c r="H808" s="2" t="s">
        <v>20</v>
      </c>
      <c r="I808" s="2" t="s">
        <v>2250</v>
      </c>
      <c r="J808" s="3" t="str">
        <f>HYPERLINK("https://www.boe.es/gazeta/dias/1825/02/01/pdfs/GMD-1825-14.pdf#page=4","Abrir facsímil")</f>
        <v>Abrir facsímil</v>
      </c>
      <c r="K808" s="3" t="s">
        <v>22</v>
      </c>
    </row>
    <row r="809" spans="1:11" ht="42" customHeight="1">
      <c r="A809" s="2" t="s">
        <v>2251</v>
      </c>
      <c r="B809" s="2" t="s">
        <v>2252</v>
      </c>
      <c r="C809" s="2" t="s">
        <v>25</v>
      </c>
      <c r="D809" s="2" t="s">
        <v>17</v>
      </c>
      <c r="E809" s="5">
        <v>-27038</v>
      </c>
      <c r="F809" s="3" t="s">
        <v>486</v>
      </c>
      <c r="G809" s="3" t="s">
        <v>19</v>
      </c>
      <c r="H809" s="2" t="s">
        <v>20</v>
      </c>
      <c r="I809" s="2" t="s">
        <v>2253</v>
      </c>
      <c r="J809" s="3" t="str">
        <f>HYPERLINK("https://www.boe.es/gazeta/dias/1825/12/20/pdfs/GMD-1825-153.pdf#page=4","Abrir facsímil")</f>
        <v>Abrir facsímil</v>
      </c>
      <c r="K809" s="3" t="s">
        <v>22</v>
      </c>
    </row>
    <row r="810" spans="1:11" ht="42" customHeight="1">
      <c r="A810" s="2" t="s">
        <v>2254</v>
      </c>
      <c r="B810" s="2" t="s">
        <v>2254</v>
      </c>
      <c r="C810" s="2" t="s">
        <v>32</v>
      </c>
      <c r="D810" s="2" t="s">
        <v>33</v>
      </c>
      <c r="E810" s="5">
        <v>-27174</v>
      </c>
      <c r="F810" s="3" t="s">
        <v>1240</v>
      </c>
      <c r="G810" s="3" t="s">
        <v>95</v>
      </c>
      <c r="H810" s="2" t="s">
        <v>20</v>
      </c>
      <c r="I810" s="2" t="s">
        <v>2255</v>
      </c>
      <c r="J810" s="3" t="str">
        <f>HYPERLINK("https://www.boe.es/gazeta/dias/1825/08/06/pdfs/GMD-1825-94.pdf#page=1","Abrir facsímil")</f>
        <v>Abrir facsímil</v>
      </c>
      <c r="K810" s="3" t="s">
        <v>22</v>
      </c>
    </row>
    <row r="811" spans="1:11" ht="42" customHeight="1">
      <c r="A811" s="2" t="s">
        <v>2256</v>
      </c>
      <c r="B811" s="2" t="s">
        <v>2256</v>
      </c>
      <c r="C811" s="2" t="s">
        <v>32</v>
      </c>
      <c r="D811" s="2" t="s">
        <v>33</v>
      </c>
      <c r="E811" s="5">
        <v>-27318</v>
      </c>
      <c r="F811" s="3" t="s">
        <v>193</v>
      </c>
      <c r="G811" s="3" t="s">
        <v>39</v>
      </c>
      <c r="H811" s="2" t="s">
        <v>20</v>
      </c>
      <c r="I811" s="2" t="s">
        <v>2257</v>
      </c>
      <c r="J811" s="3" t="str">
        <f>HYPERLINK("https://www.boe.es/gazeta/dias/1825/03/15/pdfs/GMD-1825-32.pdf#page=3","Abrir facsímil")</f>
        <v>Abrir facsímil</v>
      </c>
      <c r="K811" s="3" t="s">
        <v>22</v>
      </c>
    </row>
    <row r="812" spans="1:11" ht="42" customHeight="1">
      <c r="A812" s="2" t="s">
        <v>2258</v>
      </c>
      <c r="B812" s="2" t="s">
        <v>2259</v>
      </c>
      <c r="C812" s="2" t="s">
        <v>59</v>
      </c>
      <c r="D812" s="2" t="s">
        <v>17</v>
      </c>
      <c r="E812" s="5">
        <v>-27318</v>
      </c>
      <c r="F812" s="3" t="s">
        <v>193</v>
      </c>
      <c r="G812" s="3" t="s">
        <v>64</v>
      </c>
      <c r="H812" s="2" t="s">
        <v>20</v>
      </c>
      <c r="I812" s="2" t="s">
        <v>2260</v>
      </c>
      <c r="J812" s="3" t="str">
        <f>HYPERLINK("https://www.boe.es/gazeta/dias/1825/03/15/pdfs/GMD-1825-32.pdf#page=2","Abrir facsímil")</f>
        <v>Abrir facsímil</v>
      </c>
      <c r="K812" s="3" t="s">
        <v>22</v>
      </c>
    </row>
    <row r="813" spans="1:11" ht="42" customHeight="1">
      <c r="A813" s="2" t="s">
        <v>2261</v>
      </c>
      <c r="B813" s="2" t="s">
        <v>2262</v>
      </c>
      <c r="C813" s="2" t="s">
        <v>16</v>
      </c>
      <c r="D813" s="2" t="s">
        <v>17</v>
      </c>
      <c r="E813" s="5">
        <v>-27281</v>
      </c>
      <c r="F813" s="3" t="s">
        <v>306</v>
      </c>
      <c r="G813" s="3" t="s">
        <v>19</v>
      </c>
      <c r="H813" s="2" t="s">
        <v>20</v>
      </c>
      <c r="I813" s="2" t="s">
        <v>2263</v>
      </c>
      <c r="J813" s="3" t="str">
        <f>HYPERLINK("https://www.boe.es/gazeta/dias/1825/04/21/pdfs/GMD-1825-48.pdf#page=4","Abrir facsímil")</f>
        <v>Abrir facsímil</v>
      </c>
      <c r="K813" s="3" t="s">
        <v>22</v>
      </c>
    </row>
    <row r="814" spans="1:11" ht="42" customHeight="1">
      <c r="A814" s="2" t="s">
        <v>2264</v>
      </c>
      <c r="B814" s="2" t="s">
        <v>2265</v>
      </c>
      <c r="C814" s="2" t="s">
        <v>32</v>
      </c>
      <c r="D814" s="2" t="s">
        <v>33</v>
      </c>
      <c r="E814" s="5">
        <v>-27295</v>
      </c>
      <c r="F814" s="3" t="s">
        <v>156</v>
      </c>
      <c r="G814" s="3" t="s">
        <v>39</v>
      </c>
      <c r="H814" s="2" t="s">
        <v>20</v>
      </c>
      <c r="I814" s="2" t="s">
        <v>2266</v>
      </c>
      <c r="J814" s="3" t="str">
        <f>HYPERLINK("https://www.boe.es/gazeta/dias/1825/04/07/pdfs/GMD-1825-42.pdf#page=3","Abrir facsímil")</f>
        <v>Abrir facsímil</v>
      </c>
      <c r="K814" s="3" t="s">
        <v>22</v>
      </c>
    </row>
    <row r="815" spans="1:11" ht="42" customHeight="1">
      <c r="A815" s="2" t="s">
        <v>2267</v>
      </c>
      <c r="B815" s="2" t="s">
        <v>2268</v>
      </c>
      <c r="C815" s="2" t="s">
        <v>238</v>
      </c>
      <c r="D815" s="2" t="s">
        <v>17</v>
      </c>
      <c r="E815" s="5">
        <v>-27304</v>
      </c>
      <c r="F815" s="3" t="s">
        <v>128</v>
      </c>
      <c r="G815" s="3" t="s">
        <v>64</v>
      </c>
      <c r="H815" s="2" t="s">
        <v>20</v>
      </c>
      <c r="I815" s="2" t="s">
        <v>2269</v>
      </c>
      <c r="J815" s="3" t="str">
        <f>HYPERLINK("https://www.boe.es/gazeta/dias/1825/03/29/pdfs/GMD-1825-38.pdf#page=2","Abrir facsímil")</f>
        <v>Abrir facsímil</v>
      </c>
      <c r="K815" s="3" t="s">
        <v>22</v>
      </c>
    </row>
    <row r="816" spans="1:11" ht="42" customHeight="1">
      <c r="A816" s="2" t="s">
        <v>2270</v>
      </c>
      <c r="B816" s="2" t="s">
        <v>2271</v>
      </c>
      <c r="C816" s="2" t="s">
        <v>59</v>
      </c>
      <c r="D816" s="2" t="s">
        <v>17</v>
      </c>
      <c r="E816" s="5">
        <v>-27314</v>
      </c>
      <c r="F816" s="3" t="s">
        <v>60</v>
      </c>
      <c r="G816" s="3" t="s">
        <v>1756</v>
      </c>
      <c r="H816" s="2" t="s">
        <v>20</v>
      </c>
      <c r="I816" s="2" t="s">
        <v>2272</v>
      </c>
      <c r="J816" s="3" t="str">
        <f>HYPERLINK("https://www.boe.es/gazeta/dias/1825/03/19/pdfs/GMD-1825-34.pdf#page=3","Abrir facsímil")</f>
        <v>Abrir facsímil</v>
      </c>
      <c r="K816" s="3" t="s">
        <v>22</v>
      </c>
    </row>
    <row r="817" spans="1:11" ht="42" customHeight="1">
      <c r="A817" s="2" t="s">
        <v>2273</v>
      </c>
      <c r="B817" s="2" t="s">
        <v>2274</v>
      </c>
      <c r="C817" s="2" t="s">
        <v>32</v>
      </c>
      <c r="D817" s="2" t="s">
        <v>33</v>
      </c>
      <c r="E817" s="5">
        <v>-27344</v>
      </c>
      <c r="F817" s="3" t="s">
        <v>146</v>
      </c>
      <c r="G817" s="3" t="s">
        <v>64</v>
      </c>
      <c r="H817" s="2" t="s">
        <v>20</v>
      </c>
      <c r="I817" s="2" t="s">
        <v>2275</v>
      </c>
      <c r="J817" s="3" t="str">
        <f>HYPERLINK("https://www.boe.es/gazeta/dias/1825/02/17/pdfs/GMD-1825-21.pdf#page=2","Abrir facsímil")</f>
        <v>Abrir facsímil</v>
      </c>
      <c r="K817" s="3" t="s">
        <v>22</v>
      </c>
    </row>
    <row r="818" spans="1:11" ht="42" customHeight="1">
      <c r="A818" s="2" t="s">
        <v>2276</v>
      </c>
      <c r="B818" s="2" t="s">
        <v>2277</v>
      </c>
      <c r="C818" s="2" t="s">
        <v>32</v>
      </c>
      <c r="D818" s="2" t="s">
        <v>33</v>
      </c>
      <c r="E818" s="5">
        <v>-27171</v>
      </c>
      <c r="F818" s="3" t="s">
        <v>490</v>
      </c>
      <c r="G818" s="3" t="s">
        <v>39</v>
      </c>
      <c r="H818" s="2" t="s">
        <v>27</v>
      </c>
      <c r="I818" s="2" t="s">
        <v>2278</v>
      </c>
      <c r="J818" s="3" t="str">
        <f>HYPERLINK("https://www.boe.es/gazeta/dias/1825/08/09/pdfs/GMD-1825-95.pdf#page=3","Abrir facsímil")</f>
        <v>Abrir facsímil</v>
      </c>
      <c r="K818" s="3" t="s">
        <v>29</v>
      </c>
    </row>
    <row r="819" spans="1:11" ht="42" customHeight="1">
      <c r="A819" s="2" t="s">
        <v>2279</v>
      </c>
      <c r="B819" s="2" t="s">
        <v>2280</v>
      </c>
      <c r="C819" s="2" t="s">
        <v>46</v>
      </c>
      <c r="D819" s="2" t="s">
        <v>17</v>
      </c>
      <c r="E819" s="5">
        <v>-27108</v>
      </c>
      <c r="F819" s="3" t="s">
        <v>2077</v>
      </c>
      <c r="G819" s="3" t="s">
        <v>19</v>
      </c>
      <c r="H819" s="2" t="s">
        <v>20</v>
      </c>
      <c r="I819" s="2" t="s">
        <v>2281</v>
      </c>
      <c r="J819" s="3" t="str">
        <f>HYPERLINK("https://www.boe.es/gazeta/dias/1825/10/11/pdfs/GMD-1825-123.pdf#page=4","Abrir facsímil")</f>
        <v>Abrir facsímil</v>
      </c>
      <c r="K819" s="3" t="s">
        <v>22</v>
      </c>
    </row>
    <row r="820" spans="1:11" ht="42" customHeight="1">
      <c r="A820" s="2" t="s">
        <v>2282</v>
      </c>
      <c r="B820" s="2" t="s">
        <v>2282</v>
      </c>
      <c r="C820" s="2" t="s">
        <v>32</v>
      </c>
      <c r="D820" s="2" t="s">
        <v>33</v>
      </c>
      <c r="E820" s="5">
        <v>-27036</v>
      </c>
      <c r="F820" s="3" t="s">
        <v>373</v>
      </c>
      <c r="G820" s="3" t="s">
        <v>39</v>
      </c>
      <c r="H820" s="2" t="s">
        <v>20</v>
      </c>
      <c r="I820" s="2" t="s">
        <v>2283</v>
      </c>
      <c r="J820" s="3" t="str">
        <f>HYPERLINK("https://www.boe.es/gazeta/dias/1825/12/22/pdfs/GMD-1825-154.pdf#page=3","Abrir facsímil")</f>
        <v>Abrir facsímil</v>
      </c>
      <c r="K820" s="3" t="s">
        <v>22</v>
      </c>
    </row>
    <row r="821" spans="1:11" ht="42" customHeight="1">
      <c r="A821" s="2" t="s">
        <v>2284</v>
      </c>
      <c r="B821" s="2" t="s">
        <v>2285</v>
      </c>
      <c r="C821" s="2" t="s">
        <v>32</v>
      </c>
      <c r="D821" s="2" t="s">
        <v>33</v>
      </c>
      <c r="E821" s="5">
        <v>-27377</v>
      </c>
      <c r="F821" s="3" t="s">
        <v>652</v>
      </c>
      <c r="G821" s="3" t="s">
        <v>39</v>
      </c>
      <c r="H821" s="2" t="s">
        <v>20</v>
      </c>
      <c r="I821" s="2" t="s">
        <v>2286</v>
      </c>
      <c r="J821" s="3" t="str">
        <f>HYPERLINK("https://www.boe.es/gazeta/dias/1825/01/15/pdfs/GMD-1825-7.pdf#page=3","Abrir facsímil")</f>
        <v>Abrir facsímil</v>
      </c>
      <c r="K821" s="3" t="s">
        <v>22</v>
      </c>
    </row>
    <row r="822" spans="1:11" ht="42" customHeight="1">
      <c r="A822" s="2" t="s">
        <v>2287</v>
      </c>
      <c r="B822" s="2" t="s">
        <v>2288</v>
      </c>
      <c r="C822" s="2" t="s">
        <v>25</v>
      </c>
      <c r="D822" s="2" t="s">
        <v>17</v>
      </c>
      <c r="E822" s="5">
        <v>-27232</v>
      </c>
      <c r="F822" s="3" t="s">
        <v>94</v>
      </c>
      <c r="G822" s="3" t="s">
        <v>19</v>
      </c>
      <c r="H822" s="2" t="s">
        <v>20</v>
      </c>
      <c r="I822" s="2" t="s">
        <v>2289</v>
      </c>
      <c r="J822" s="3" t="str">
        <f>HYPERLINK("https://www.boe.es/gazeta/dias/1825/06/09/pdfs/GMD-1825-69.pdf#page=4","Abrir facsímil")</f>
        <v>Abrir facsímil</v>
      </c>
      <c r="K822" s="3" t="s">
        <v>22</v>
      </c>
    </row>
    <row r="823" spans="1:11" ht="42" customHeight="1">
      <c r="A823" s="2" t="s">
        <v>2290</v>
      </c>
      <c r="B823" s="2" t="s">
        <v>2290</v>
      </c>
      <c r="C823" s="2" t="s">
        <v>32</v>
      </c>
      <c r="D823" s="2" t="s">
        <v>33</v>
      </c>
      <c r="E823" s="5">
        <v>-27115</v>
      </c>
      <c r="F823" s="3" t="s">
        <v>1188</v>
      </c>
      <c r="G823" s="3" t="s">
        <v>64</v>
      </c>
      <c r="H823" s="2" t="s">
        <v>20</v>
      </c>
      <c r="I823" s="2" t="s">
        <v>2291</v>
      </c>
      <c r="J823" s="3" t="str">
        <f>HYPERLINK("https://www.boe.es/gazeta/dias/1825/10/04/pdfs/GMD-1825-120.pdf#page=2","Abrir facsímil")</f>
        <v>Abrir facsímil</v>
      </c>
      <c r="K823" s="3" t="s">
        <v>22</v>
      </c>
    </row>
    <row r="824" spans="1:11" ht="42" customHeight="1">
      <c r="A824" s="2" t="s">
        <v>2292</v>
      </c>
      <c r="B824" s="2" t="s">
        <v>2293</v>
      </c>
      <c r="C824" s="2" t="s">
        <v>71</v>
      </c>
      <c r="D824" s="2" t="s">
        <v>72</v>
      </c>
      <c r="E824" s="5">
        <v>-27286</v>
      </c>
      <c r="F824" s="3" t="s">
        <v>257</v>
      </c>
      <c r="G824" s="3" t="s">
        <v>19</v>
      </c>
      <c r="H824" s="2" t="s">
        <v>20</v>
      </c>
      <c r="I824" s="2" t="s">
        <v>2294</v>
      </c>
      <c r="J824" s="3" t="str">
        <f>HYPERLINK("https://www.boe.es/gazeta/dias/1825/04/16/pdfs/GMD-1825-46.pdf#page=4","Abrir facsímil")</f>
        <v>Abrir facsímil</v>
      </c>
      <c r="K824" s="3" t="s">
        <v>22</v>
      </c>
    </row>
    <row r="825" spans="1:11" ht="42" customHeight="1">
      <c r="A825" s="2" t="s">
        <v>2295</v>
      </c>
      <c r="B825" s="2" t="s">
        <v>2296</v>
      </c>
      <c r="C825" s="2" t="s">
        <v>32</v>
      </c>
      <c r="D825" s="2" t="s">
        <v>33</v>
      </c>
      <c r="E825" s="5">
        <v>-27384</v>
      </c>
      <c r="F825" s="3" t="s">
        <v>143</v>
      </c>
      <c r="G825" s="3" t="s">
        <v>64</v>
      </c>
      <c r="H825" s="2" t="s">
        <v>20</v>
      </c>
      <c r="I825" s="2" t="s">
        <v>2297</v>
      </c>
      <c r="J825" s="3" t="str">
        <f>HYPERLINK("https://www.boe.es/gazeta/dias/1825/01/08/pdfs/GMD-1825-4.pdf#page=2","Abrir facsímil")</f>
        <v>Abrir facsímil</v>
      </c>
      <c r="K825" s="3" t="s">
        <v>22</v>
      </c>
    </row>
    <row r="826" spans="1:11" ht="42" customHeight="1">
      <c r="A826" s="2" t="s">
        <v>2298</v>
      </c>
      <c r="B826" s="2" t="s">
        <v>2299</v>
      </c>
      <c r="C826" s="2" t="s">
        <v>71</v>
      </c>
      <c r="D826" s="2" t="s">
        <v>72</v>
      </c>
      <c r="E826" s="5">
        <v>-27281</v>
      </c>
      <c r="F826" s="3" t="s">
        <v>306</v>
      </c>
      <c r="G826" s="3" t="s">
        <v>19</v>
      </c>
      <c r="H826" s="2" t="s">
        <v>20</v>
      </c>
      <c r="I826" s="2" t="s">
        <v>2300</v>
      </c>
      <c r="J826" s="3" t="str">
        <f>HYPERLINK("https://www.boe.es/gazeta/dias/1825/04/21/pdfs/GMD-1825-48.pdf#page=4","Abrir facsímil")</f>
        <v>Abrir facsímil</v>
      </c>
      <c r="K826" s="3" t="s">
        <v>22</v>
      </c>
    </row>
    <row r="827" spans="1:11" ht="42" customHeight="1">
      <c r="A827" s="2" t="s">
        <v>2301</v>
      </c>
      <c r="B827" s="2" t="s">
        <v>2302</v>
      </c>
      <c r="C827" s="2" t="s">
        <v>32</v>
      </c>
      <c r="D827" s="2" t="s">
        <v>33</v>
      </c>
      <c r="E827" s="5">
        <v>-27388</v>
      </c>
      <c r="F827" s="3" t="s">
        <v>288</v>
      </c>
      <c r="G827" s="3" t="s">
        <v>19</v>
      </c>
      <c r="H827" s="2" t="s">
        <v>20</v>
      </c>
      <c r="I827" s="2" t="s">
        <v>2303</v>
      </c>
      <c r="J827" s="3" t="str">
        <f>HYPERLINK("https://www.boe.es/gazeta/dias/1825/01/04/pdfs/GMD-1825-2.pdf#page=4","Abrir facsímil")</f>
        <v>Abrir facsímil</v>
      </c>
      <c r="K827" s="3" t="s">
        <v>22</v>
      </c>
    </row>
    <row r="828" spans="1:11" ht="42" customHeight="1">
      <c r="A828" s="2" t="s">
        <v>2304</v>
      </c>
      <c r="B828" s="2" t="s">
        <v>2305</v>
      </c>
      <c r="C828" s="2" t="s">
        <v>71</v>
      </c>
      <c r="D828" s="2" t="s">
        <v>72</v>
      </c>
      <c r="E828" s="5">
        <v>-27304</v>
      </c>
      <c r="F828" s="3" t="s">
        <v>128</v>
      </c>
      <c r="G828" s="3" t="s">
        <v>39</v>
      </c>
      <c r="H828" s="2" t="s">
        <v>27</v>
      </c>
      <c r="I828" s="2" t="s">
        <v>2306</v>
      </c>
      <c r="J828" s="3" t="str">
        <f>HYPERLINK("https://www.boe.es/gazeta/dias/1825/03/29/pdfs/GMD-1825-38.pdf#page=3","Abrir facsímil")</f>
        <v>Abrir facsímil</v>
      </c>
      <c r="K828" s="3" t="s">
        <v>29</v>
      </c>
    </row>
    <row r="829" spans="1:11" ht="42" customHeight="1">
      <c r="A829" s="2" t="s">
        <v>2307</v>
      </c>
      <c r="B829" s="2" t="s">
        <v>2308</v>
      </c>
      <c r="C829" s="2" t="s">
        <v>59</v>
      </c>
      <c r="D829" s="2" t="s">
        <v>17</v>
      </c>
      <c r="E829" s="5">
        <v>-27244</v>
      </c>
      <c r="F829" s="3" t="s">
        <v>613</v>
      </c>
      <c r="G829" s="3" t="s">
        <v>95</v>
      </c>
      <c r="H829" s="2" t="s">
        <v>20</v>
      </c>
      <c r="I829" s="2" t="s">
        <v>2309</v>
      </c>
      <c r="J829" s="3" t="str">
        <f>HYPERLINK("https://www.boe.es/gazeta/dias/1825/05/28/pdfs/GMD-1825-64.pdf#page=1","Abrir facsímil")</f>
        <v>Abrir facsímil</v>
      </c>
      <c r="K829" s="3" t="s">
        <v>22</v>
      </c>
    </row>
    <row r="830" spans="1:11" ht="42" customHeight="1">
      <c r="A830" s="2" t="s">
        <v>2310</v>
      </c>
      <c r="B830" s="2" t="s">
        <v>2311</v>
      </c>
      <c r="C830" s="2" t="s">
        <v>16</v>
      </c>
      <c r="D830" s="2" t="s">
        <v>17</v>
      </c>
      <c r="E830" s="5">
        <v>-27288</v>
      </c>
      <c r="F830" s="3" t="s">
        <v>1321</v>
      </c>
      <c r="G830" s="3" t="s">
        <v>64</v>
      </c>
      <c r="H830" s="2" t="s">
        <v>20</v>
      </c>
      <c r="I830" s="2" t="s">
        <v>2312</v>
      </c>
      <c r="J830" s="3" t="str">
        <f>HYPERLINK("https://www.boe.es/gazeta/dias/1825/04/14/pdfs/GMD-1825-45.pdf#page=2","Abrir facsímil")</f>
        <v>Abrir facsímil</v>
      </c>
      <c r="K830" s="3" t="s">
        <v>22</v>
      </c>
    </row>
    <row r="831" spans="1:11" ht="42" customHeight="1">
      <c r="A831" s="2" t="s">
        <v>2313</v>
      </c>
      <c r="B831" s="2" t="s">
        <v>2313</v>
      </c>
      <c r="C831" s="2" t="s">
        <v>32</v>
      </c>
      <c r="D831" s="2" t="s">
        <v>33</v>
      </c>
      <c r="E831" s="5">
        <v>-27297</v>
      </c>
      <c r="F831" s="3" t="s">
        <v>707</v>
      </c>
      <c r="G831" s="3" t="s">
        <v>19</v>
      </c>
      <c r="H831" s="2" t="s">
        <v>20</v>
      </c>
      <c r="I831" s="2" t="s">
        <v>2314</v>
      </c>
      <c r="J831" s="3" t="str">
        <f>HYPERLINK("https://www.boe.es/gazeta/dias/1825/04/05/pdfs/GMD-1825-41.pdf#page=4","Abrir facsímil")</f>
        <v>Abrir facsímil</v>
      </c>
      <c r="K831" s="3" t="s">
        <v>22</v>
      </c>
    </row>
    <row r="832" spans="1:11" ht="42" customHeight="1">
      <c r="A832" s="2" t="s">
        <v>2315</v>
      </c>
      <c r="B832" s="2" t="s">
        <v>2316</v>
      </c>
      <c r="C832" s="2" t="s">
        <v>59</v>
      </c>
      <c r="D832" s="2" t="s">
        <v>17</v>
      </c>
      <c r="E832" s="5">
        <v>-27246</v>
      </c>
      <c r="F832" s="3" t="s">
        <v>79</v>
      </c>
      <c r="G832" s="3" t="s">
        <v>19</v>
      </c>
      <c r="H832" s="2" t="s">
        <v>20</v>
      </c>
      <c r="I832" s="2" t="s">
        <v>2317</v>
      </c>
      <c r="J832" s="3" t="str">
        <f>HYPERLINK("https://www.boe.es/gazeta/dias/1825/05/26/pdfs/GMD-1825-63.pdf#page=4","Abrir facsímil")</f>
        <v>Abrir facsímil</v>
      </c>
      <c r="K832" s="3" t="s">
        <v>22</v>
      </c>
    </row>
    <row r="833" spans="1:11" ht="42" customHeight="1">
      <c r="A833" s="2" t="s">
        <v>2318</v>
      </c>
      <c r="B833" s="2" t="s">
        <v>2319</v>
      </c>
      <c r="C833" s="2" t="s">
        <v>59</v>
      </c>
      <c r="D833" s="2" t="s">
        <v>17</v>
      </c>
      <c r="E833" s="5">
        <v>-27311</v>
      </c>
      <c r="F833" s="3" t="s">
        <v>47</v>
      </c>
      <c r="G833" s="3" t="s">
        <v>39</v>
      </c>
      <c r="H833" s="2" t="s">
        <v>20</v>
      </c>
      <c r="I833" s="2" t="s">
        <v>2320</v>
      </c>
      <c r="J833" s="3" t="str">
        <f>HYPERLINK("https://www.boe.es/gazeta/dias/1825/03/22/pdfs/GMD-1825-35.pdf#page=3","Abrir facsímil")</f>
        <v>Abrir facsímil</v>
      </c>
      <c r="K833" s="3" t="s">
        <v>22</v>
      </c>
    </row>
    <row r="834" spans="1:11" ht="42" customHeight="1">
      <c r="A834" s="2" t="s">
        <v>2321</v>
      </c>
      <c r="B834" s="2" t="s">
        <v>2322</v>
      </c>
      <c r="C834" s="2" t="s">
        <v>32</v>
      </c>
      <c r="D834" s="2" t="s">
        <v>33</v>
      </c>
      <c r="E834" s="5">
        <v>-27374</v>
      </c>
      <c r="F834" s="3" t="s">
        <v>87</v>
      </c>
      <c r="G834" s="3" t="s">
        <v>39</v>
      </c>
      <c r="H834" s="2" t="s">
        <v>20</v>
      </c>
      <c r="I834" s="2" t="s">
        <v>2323</v>
      </c>
      <c r="J834" s="3" t="str">
        <f>HYPERLINK("https://www.boe.es/gazeta/dias/1825/01/18/pdfs/GMD-1825-8.pdf#page=3","Abrir facsímil")</f>
        <v>Abrir facsímil</v>
      </c>
      <c r="K834" s="3" t="s">
        <v>22</v>
      </c>
    </row>
    <row r="835" spans="1:11" ht="42" customHeight="1">
      <c r="A835" s="2" t="s">
        <v>2324</v>
      </c>
      <c r="B835" s="2" t="s">
        <v>2325</v>
      </c>
      <c r="C835" s="2" t="s">
        <v>71</v>
      </c>
      <c r="D835" s="2" t="s">
        <v>72</v>
      </c>
      <c r="E835" s="5">
        <v>-27281</v>
      </c>
      <c r="F835" s="3" t="s">
        <v>306</v>
      </c>
      <c r="G835" s="3" t="s">
        <v>95</v>
      </c>
      <c r="H835" s="2" t="s">
        <v>20</v>
      </c>
      <c r="I835" s="2" t="s">
        <v>2326</v>
      </c>
      <c r="J835" s="3" t="str">
        <f>HYPERLINK("https://www.boe.es/gazeta/dias/1825/04/21/pdfs/GMD-1825-48.pdf#page=1","Abrir facsímil")</f>
        <v>Abrir facsímil</v>
      </c>
      <c r="K835" s="3" t="s">
        <v>22</v>
      </c>
    </row>
    <row r="836" spans="1:11" ht="42" customHeight="1">
      <c r="A836" s="2" t="s">
        <v>2327</v>
      </c>
      <c r="B836" s="2" t="s">
        <v>2328</v>
      </c>
      <c r="C836" s="2" t="s">
        <v>71</v>
      </c>
      <c r="D836" s="2" t="s">
        <v>72</v>
      </c>
      <c r="E836" s="5">
        <v>-27239</v>
      </c>
      <c r="F836" s="3" t="s">
        <v>282</v>
      </c>
      <c r="G836" s="3" t="s">
        <v>39</v>
      </c>
      <c r="H836" s="2" t="s">
        <v>27</v>
      </c>
      <c r="I836" s="2" t="s">
        <v>2329</v>
      </c>
      <c r="J836" s="3" t="str">
        <f>HYPERLINK("https://www.boe.es/gazeta/dias/1825/06/02/pdfs/GMD-1825-66.pdf#page=3","Abrir facsímil")</f>
        <v>Abrir facsímil</v>
      </c>
      <c r="K836" s="3" t="s">
        <v>29</v>
      </c>
    </row>
    <row r="837" spans="1:11" ht="42" customHeight="1">
      <c r="A837" s="2" t="s">
        <v>2330</v>
      </c>
      <c r="B837" s="2" t="s">
        <v>2330</v>
      </c>
      <c r="C837" s="2" t="s">
        <v>16</v>
      </c>
      <c r="D837" s="2" t="s">
        <v>17</v>
      </c>
      <c r="E837" s="5">
        <v>-27360</v>
      </c>
      <c r="F837" s="3" t="s">
        <v>468</v>
      </c>
      <c r="G837" s="3" t="s">
        <v>39</v>
      </c>
      <c r="H837" s="2" t="s">
        <v>20</v>
      </c>
      <c r="I837" s="2" t="s">
        <v>2331</v>
      </c>
      <c r="J837" s="3" t="str">
        <f>HYPERLINK("https://www.boe.es/gazeta/dias/1825/02/01/pdfs/GMD-1825-14.pdf#page=3","Abrir facsímil")</f>
        <v>Abrir facsímil</v>
      </c>
      <c r="K837" s="3" t="s">
        <v>22</v>
      </c>
    </row>
    <row r="838" spans="1:11" ht="42" customHeight="1">
      <c r="A838" s="2" t="s">
        <v>2332</v>
      </c>
      <c r="B838" s="2" t="s">
        <v>2333</v>
      </c>
      <c r="C838" s="2" t="s">
        <v>32</v>
      </c>
      <c r="D838" s="2" t="s">
        <v>33</v>
      </c>
      <c r="E838" s="5">
        <v>-27342</v>
      </c>
      <c r="F838" s="3" t="s">
        <v>112</v>
      </c>
      <c r="G838" s="3" t="s">
        <v>39</v>
      </c>
      <c r="H838" s="2" t="s">
        <v>20</v>
      </c>
      <c r="I838" s="2" t="s">
        <v>2334</v>
      </c>
      <c r="J838" s="3" t="str">
        <f>HYPERLINK("https://www.boe.es/gazeta/dias/1825/02/19/pdfs/GMD-1825-22.pdf#page=3","Abrir facsímil")</f>
        <v>Abrir facsímil</v>
      </c>
      <c r="K838" s="3" t="s">
        <v>22</v>
      </c>
    </row>
    <row r="839" spans="1:11" ht="42" customHeight="1">
      <c r="A839" s="2" t="s">
        <v>2335</v>
      </c>
      <c r="B839" s="2" t="s">
        <v>2336</v>
      </c>
      <c r="C839" s="2" t="s">
        <v>25</v>
      </c>
      <c r="D839" s="2" t="s">
        <v>17</v>
      </c>
      <c r="E839" s="5">
        <v>-27085</v>
      </c>
      <c r="F839" s="3" t="s">
        <v>215</v>
      </c>
      <c r="G839" s="3" t="s">
        <v>19</v>
      </c>
      <c r="H839" s="2" t="s">
        <v>20</v>
      </c>
      <c r="I839" s="2" t="s">
        <v>2337</v>
      </c>
      <c r="J839" s="3" t="str">
        <f>HYPERLINK("https://www.boe.es/gazeta/dias/1825/11/03/pdfs/GMD-1825-133.pdf#page=4","Abrir facsímil")</f>
        <v>Abrir facsímil</v>
      </c>
      <c r="K839" s="3" t="s">
        <v>22</v>
      </c>
    </row>
    <row r="840" spans="1:11" ht="42" customHeight="1">
      <c r="A840" s="2" t="s">
        <v>2338</v>
      </c>
      <c r="B840" s="2" t="s">
        <v>2339</v>
      </c>
      <c r="C840" s="2" t="s">
        <v>59</v>
      </c>
      <c r="D840" s="2" t="s">
        <v>17</v>
      </c>
      <c r="E840" s="5">
        <v>-27360</v>
      </c>
      <c r="F840" s="3" t="s">
        <v>468</v>
      </c>
      <c r="G840" s="3" t="s">
        <v>39</v>
      </c>
      <c r="H840" s="2" t="s">
        <v>20</v>
      </c>
      <c r="I840" s="2" t="s">
        <v>2340</v>
      </c>
      <c r="J840" s="3" t="str">
        <f>HYPERLINK("https://www.boe.es/gazeta/dias/1825/02/01/pdfs/GMD-1825-14.pdf#page=3","Abrir facsímil")</f>
        <v>Abrir facsímil</v>
      </c>
      <c r="K840" s="3" t="s">
        <v>22</v>
      </c>
    </row>
    <row r="841" spans="1:11" ht="42" customHeight="1">
      <c r="A841" s="2" t="s">
        <v>2341</v>
      </c>
      <c r="B841" s="2" t="s">
        <v>2341</v>
      </c>
      <c r="C841" s="2" t="s">
        <v>32</v>
      </c>
      <c r="D841" s="2" t="s">
        <v>33</v>
      </c>
      <c r="E841" s="5">
        <v>-27101</v>
      </c>
      <c r="F841" s="3" t="s">
        <v>83</v>
      </c>
      <c r="G841" s="3" t="s">
        <v>39</v>
      </c>
      <c r="H841" s="2" t="s">
        <v>20</v>
      </c>
      <c r="I841" s="2" t="s">
        <v>2342</v>
      </c>
      <c r="J841" s="3" t="str">
        <f>HYPERLINK("https://www.boe.es/gazeta/dias/1825/10/18/pdfs/GMD-1825-126.pdf#page=3","Abrir facsímil")</f>
        <v>Abrir facsímil</v>
      </c>
      <c r="K841" s="3" t="s">
        <v>22</v>
      </c>
    </row>
    <row r="842" spans="1:11" ht="42" customHeight="1">
      <c r="A842" s="2" t="s">
        <v>2343</v>
      </c>
      <c r="B842" s="2" t="s">
        <v>2344</v>
      </c>
      <c r="C842" s="2" t="s">
        <v>123</v>
      </c>
      <c r="D842" s="2" t="s">
        <v>17</v>
      </c>
      <c r="E842" s="5">
        <v>-27272</v>
      </c>
      <c r="F842" s="3" t="s">
        <v>1191</v>
      </c>
      <c r="G842" s="3" t="s">
        <v>1192</v>
      </c>
      <c r="H842" s="2" t="s">
        <v>20</v>
      </c>
      <c r="I842" s="2" t="s">
        <v>2345</v>
      </c>
      <c r="J842" s="3" t="str">
        <f>HYPERLINK("https://www.boe.es/gazeta/dias/1825/04/30/pdfs/GMD-1825-52.pdf#page=4","Abrir facsímil")</f>
        <v>Abrir facsímil</v>
      </c>
      <c r="K842" s="3" t="s">
        <v>22</v>
      </c>
    </row>
    <row r="843" spans="1:11" ht="42" customHeight="1">
      <c r="A843" s="2" t="s">
        <v>2346</v>
      </c>
      <c r="B843" s="2" t="s">
        <v>2347</v>
      </c>
      <c r="C843" s="2" t="s">
        <v>59</v>
      </c>
      <c r="D843" s="2" t="s">
        <v>17</v>
      </c>
      <c r="E843" s="5">
        <v>-27288</v>
      </c>
      <c r="F843" s="3" t="s">
        <v>1321</v>
      </c>
      <c r="G843" s="3" t="s">
        <v>39</v>
      </c>
      <c r="H843" s="2" t="s">
        <v>20</v>
      </c>
      <c r="I843" s="2" t="s">
        <v>2348</v>
      </c>
      <c r="J843" s="3" t="str">
        <f>HYPERLINK("https://www.boe.es/gazeta/dias/1825/04/14/pdfs/GMD-1825-45.pdf#page=3","Abrir facsímil")</f>
        <v>Abrir facsímil</v>
      </c>
      <c r="K843" s="3" t="s">
        <v>22</v>
      </c>
    </row>
    <row r="844" spans="1:11" ht="42" customHeight="1">
      <c r="A844" s="2" t="s">
        <v>2349</v>
      </c>
      <c r="B844" s="2" t="s">
        <v>2350</v>
      </c>
      <c r="C844" s="2" t="s">
        <v>32</v>
      </c>
      <c r="D844" s="2" t="s">
        <v>33</v>
      </c>
      <c r="E844" s="5">
        <v>-27083</v>
      </c>
      <c r="F844" s="3" t="s">
        <v>333</v>
      </c>
      <c r="G844" s="3" t="s">
        <v>39</v>
      </c>
      <c r="H844" s="2" t="s">
        <v>20</v>
      </c>
      <c r="I844" s="2" t="s">
        <v>2351</v>
      </c>
      <c r="J844" s="3" t="str">
        <f>HYPERLINK("https://www.boe.es/gazeta/dias/1825/11/05/pdfs/GMD-1825-134.pdf#page=3","Abrir facsímil")</f>
        <v>Abrir facsímil</v>
      </c>
      <c r="K844" s="3" t="s">
        <v>22</v>
      </c>
    </row>
    <row r="845" spans="1:11" ht="42" customHeight="1">
      <c r="A845" s="2" t="s">
        <v>2352</v>
      </c>
      <c r="B845" s="2" t="s">
        <v>2352</v>
      </c>
      <c r="C845" s="2" t="s">
        <v>32</v>
      </c>
      <c r="D845" s="2" t="s">
        <v>33</v>
      </c>
      <c r="E845" s="5">
        <v>-27316</v>
      </c>
      <c r="F845" s="3" t="s">
        <v>314</v>
      </c>
      <c r="G845" s="3" t="s">
        <v>95</v>
      </c>
      <c r="H845" s="2" t="s">
        <v>20</v>
      </c>
      <c r="I845" s="2" t="s">
        <v>2353</v>
      </c>
      <c r="J845" s="3" t="str">
        <f>HYPERLINK("https://www.boe.es/gazeta/dias/1825/03/17/pdfs/GMD-1825-33.pdf#page=1","Abrir facsímil")</f>
        <v>Abrir facsímil</v>
      </c>
      <c r="K845" s="3" t="s">
        <v>22</v>
      </c>
    </row>
    <row r="846" spans="1:11" ht="42" customHeight="1">
      <c r="A846" s="2" t="s">
        <v>2354</v>
      </c>
      <c r="B846" s="2" t="s">
        <v>2354</v>
      </c>
      <c r="C846" s="2" t="s">
        <v>32</v>
      </c>
      <c r="D846" s="2" t="s">
        <v>33</v>
      </c>
      <c r="E846" s="5">
        <v>-27052</v>
      </c>
      <c r="F846" s="3" t="s">
        <v>163</v>
      </c>
      <c r="G846" s="3" t="s">
        <v>19</v>
      </c>
      <c r="H846" s="2" t="s">
        <v>20</v>
      </c>
      <c r="I846" s="2" t="s">
        <v>2355</v>
      </c>
      <c r="J846" s="3" t="str">
        <f>HYPERLINK("https://www.boe.es/gazeta/dias/1825/12/06/pdfs/GMD-1825-147.pdf#page=4","Abrir facsímil")</f>
        <v>Abrir facsímil</v>
      </c>
      <c r="K846" s="3" t="s">
        <v>22</v>
      </c>
    </row>
    <row r="847" spans="1:11" ht="42" customHeight="1">
      <c r="A847" s="2" t="s">
        <v>2356</v>
      </c>
      <c r="B847" s="2" t="s">
        <v>2357</v>
      </c>
      <c r="C847" s="2" t="s">
        <v>32</v>
      </c>
      <c r="D847" s="2" t="s">
        <v>33</v>
      </c>
      <c r="E847" s="5">
        <v>-27295</v>
      </c>
      <c r="F847" s="3" t="s">
        <v>156</v>
      </c>
      <c r="G847" s="3" t="s">
        <v>39</v>
      </c>
      <c r="H847" s="2" t="s">
        <v>20</v>
      </c>
      <c r="I847" s="2" t="s">
        <v>2358</v>
      </c>
      <c r="J847" s="3" t="str">
        <f>HYPERLINK("https://www.boe.es/gazeta/dias/1825/04/07/pdfs/GMD-1825-42.pdf#page=3","Abrir facsímil")</f>
        <v>Abrir facsímil</v>
      </c>
      <c r="K847" s="3" t="s">
        <v>22</v>
      </c>
    </row>
    <row r="848" spans="1:11" ht="42" customHeight="1">
      <c r="A848" s="2" t="s">
        <v>2359</v>
      </c>
      <c r="B848" s="2" t="s">
        <v>2359</v>
      </c>
      <c r="C848" s="2" t="s">
        <v>32</v>
      </c>
      <c r="D848" s="2" t="s">
        <v>33</v>
      </c>
      <c r="E848" s="5">
        <v>-27218</v>
      </c>
      <c r="F848" s="3" t="s">
        <v>1069</v>
      </c>
      <c r="G848" s="3" t="s">
        <v>39</v>
      </c>
      <c r="H848" s="2" t="s">
        <v>20</v>
      </c>
      <c r="I848" s="2" t="s">
        <v>2360</v>
      </c>
      <c r="J848" s="3" t="str">
        <f>HYPERLINK("https://www.boe.es/gazeta/dias/1825/06/23/pdfs/GMD-1825-75.pdf#page=3","Abrir facsímil")</f>
        <v>Abrir facsímil</v>
      </c>
      <c r="K848" s="3" t="s">
        <v>22</v>
      </c>
    </row>
    <row r="849" spans="1:11" ht="42" customHeight="1">
      <c r="A849" s="2" t="s">
        <v>2361</v>
      </c>
      <c r="B849" s="2" t="s">
        <v>2362</v>
      </c>
      <c r="C849" s="2" t="s">
        <v>16</v>
      </c>
      <c r="D849" s="2" t="s">
        <v>17</v>
      </c>
      <c r="E849" s="5">
        <v>-27038</v>
      </c>
      <c r="F849" s="3" t="s">
        <v>486</v>
      </c>
      <c r="G849" s="3" t="s">
        <v>95</v>
      </c>
      <c r="H849" s="2" t="s">
        <v>20</v>
      </c>
      <c r="I849" s="2" t="s">
        <v>2363</v>
      </c>
      <c r="J849" s="3" t="str">
        <f>HYPERLINK("https://www.boe.es/gazeta/dias/1825/12/20/pdfs/GMD-1825-153.pdf#page=1","Abrir facsímil")</f>
        <v>Abrir facsímil</v>
      </c>
      <c r="K849" s="3" t="s">
        <v>22</v>
      </c>
    </row>
    <row r="850" spans="1:11" ht="42" customHeight="1">
      <c r="A850" s="2" t="s">
        <v>2364</v>
      </c>
      <c r="B850" s="2" t="s">
        <v>2364</v>
      </c>
      <c r="C850" s="2" t="s">
        <v>71</v>
      </c>
      <c r="D850" s="2" t="s">
        <v>72</v>
      </c>
      <c r="E850" s="5">
        <v>-27365</v>
      </c>
      <c r="F850" s="3" t="s">
        <v>1749</v>
      </c>
      <c r="G850" s="3" t="s">
        <v>19</v>
      </c>
      <c r="H850" s="2" t="s">
        <v>20</v>
      </c>
      <c r="I850" s="2" t="s">
        <v>2365</v>
      </c>
      <c r="J850" s="3" t="str">
        <f>HYPERLINK("https://www.boe.es/gazeta/dias/1825/01/27/pdfs/GMD-1825-12.pdf#page=4","Abrir facsímil")</f>
        <v>Abrir facsímil</v>
      </c>
      <c r="K850" s="3" t="s">
        <v>22</v>
      </c>
    </row>
    <row r="851" spans="1:11" ht="42" customHeight="1">
      <c r="A851" s="2" t="s">
        <v>2364</v>
      </c>
      <c r="B851" s="2" t="s">
        <v>2364</v>
      </c>
      <c r="C851" s="2" t="s">
        <v>71</v>
      </c>
      <c r="D851" s="2" t="s">
        <v>72</v>
      </c>
      <c r="E851" s="5">
        <v>-27293</v>
      </c>
      <c r="F851" s="3" t="s">
        <v>267</v>
      </c>
      <c r="G851" s="3" t="s">
        <v>19</v>
      </c>
      <c r="H851" s="2" t="s">
        <v>20</v>
      </c>
      <c r="I851" s="2" t="s">
        <v>2366</v>
      </c>
      <c r="J851" s="3" t="str">
        <f>HYPERLINK("https://www.boe.es/gazeta/dias/1825/04/09/pdfs/GMD-1825-43.pdf#page=4","Abrir facsímil")</f>
        <v>Abrir facsímil</v>
      </c>
      <c r="K851" s="3" t="s">
        <v>22</v>
      </c>
    </row>
    <row r="852" spans="1:11" ht="42" customHeight="1">
      <c r="A852" s="2" t="s">
        <v>2367</v>
      </c>
      <c r="B852" s="2" t="s">
        <v>2367</v>
      </c>
      <c r="C852" s="2" t="s">
        <v>32</v>
      </c>
      <c r="D852" s="2" t="s">
        <v>33</v>
      </c>
      <c r="E852" s="5">
        <v>-27171</v>
      </c>
      <c r="F852" s="3" t="s">
        <v>490</v>
      </c>
      <c r="G852" s="3" t="s">
        <v>39</v>
      </c>
      <c r="H852" s="2" t="s">
        <v>20</v>
      </c>
      <c r="I852" s="2" t="s">
        <v>2368</v>
      </c>
      <c r="J852" s="3" t="str">
        <f>HYPERLINK("https://www.boe.es/gazeta/dias/1825/08/09/pdfs/GMD-1825-95.pdf#page=3","Abrir facsímil")</f>
        <v>Abrir facsímil</v>
      </c>
      <c r="K852" s="3" t="s">
        <v>22</v>
      </c>
    </row>
    <row r="853" spans="1:11" ht="42" customHeight="1">
      <c r="A853" s="2" t="s">
        <v>2369</v>
      </c>
      <c r="B853" s="2" t="s">
        <v>2370</v>
      </c>
      <c r="C853" s="2" t="s">
        <v>25</v>
      </c>
      <c r="D853" s="2" t="s">
        <v>17</v>
      </c>
      <c r="E853" s="5">
        <v>-27260</v>
      </c>
      <c r="F853" s="3" t="s">
        <v>424</v>
      </c>
      <c r="G853" s="3" t="s">
        <v>19</v>
      </c>
      <c r="H853" s="2" t="s">
        <v>27</v>
      </c>
      <c r="I853" s="2" t="s">
        <v>2371</v>
      </c>
      <c r="J853" s="3" t="str">
        <f>HYPERLINK("https://www.boe.es/gazeta/dias/1825/05/12/pdfs/GMD-1825-57.pdf#page=4","Abrir facsímil")</f>
        <v>Abrir facsímil</v>
      </c>
      <c r="K853" s="3" t="s">
        <v>29</v>
      </c>
    </row>
    <row r="854" spans="1:11" ht="42" customHeight="1">
      <c r="A854" s="2" t="s">
        <v>2372</v>
      </c>
      <c r="B854" s="2" t="s">
        <v>2373</v>
      </c>
      <c r="C854" s="2" t="s">
        <v>32</v>
      </c>
      <c r="D854" s="2" t="s">
        <v>33</v>
      </c>
      <c r="E854" s="5">
        <v>-27342</v>
      </c>
      <c r="F854" s="3" t="s">
        <v>112</v>
      </c>
      <c r="G854" s="3" t="s">
        <v>39</v>
      </c>
      <c r="H854" s="2" t="s">
        <v>27</v>
      </c>
      <c r="I854" s="2" t="s">
        <v>2374</v>
      </c>
      <c r="J854" s="3" t="str">
        <f>HYPERLINK("https://www.boe.es/gazeta/dias/1825/02/19/pdfs/GMD-1825-22.pdf#page=3","Abrir facsímil")</f>
        <v>Abrir facsímil</v>
      </c>
      <c r="K854" s="3" t="s">
        <v>29</v>
      </c>
    </row>
    <row r="855" spans="1:11" ht="42" customHeight="1">
      <c r="A855" s="2" t="s">
        <v>2375</v>
      </c>
      <c r="B855" s="2" t="s">
        <v>2376</v>
      </c>
      <c r="C855" s="2" t="s">
        <v>32</v>
      </c>
      <c r="D855" s="2" t="s">
        <v>33</v>
      </c>
      <c r="E855" s="5">
        <v>-27377</v>
      </c>
      <c r="F855" s="3" t="s">
        <v>652</v>
      </c>
      <c r="G855" s="3" t="s">
        <v>39</v>
      </c>
      <c r="H855" s="2" t="s">
        <v>27</v>
      </c>
      <c r="I855" s="2" t="s">
        <v>2377</v>
      </c>
      <c r="J855" s="3" t="str">
        <f>HYPERLINK("https://www.boe.es/gazeta/dias/1825/01/15/pdfs/GMD-1825-7.pdf#page=3","Abrir facsímil")</f>
        <v>Abrir facsímil</v>
      </c>
      <c r="K855" s="3" t="s">
        <v>29</v>
      </c>
    </row>
    <row r="856" spans="1:11" ht="42" customHeight="1">
      <c r="A856" s="2" t="s">
        <v>2378</v>
      </c>
      <c r="B856" s="2" t="s">
        <v>2379</v>
      </c>
      <c r="C856" s="2" t="s">
        <v>32</v>
      </c>
      <c r="D856" s="2" t="s">
        <v>33</v>
      </c>
      <c r="E856" s="5">
        <v>-27344</v>
      </c>
      <c r="F856" s="3" t="s">
        <v>146</v>
      </c>
      <c r="G856" s="3" t="s">
        <v>39</v>
      </c>
      <c r="H856" s="2" t="s">
        <v>27</v>
      </c>
      <c r="I856" s="2" t="s">
        <v>2380</v>
      </c>
      <c r="J856" s="3" t="str">
        <f>HYPERLINK("https://www.boe.es/gazeta/dias/1825/02/17/pdfs/GMD-1825-21.pdf#page=3","Abrir facsímil")</f>
        <v>Abrir facsímil</v>
      </c>
      <c r="K856" s="3" t="s">
        <v>29</v>
      </c>
    </row>
    <row r="857" spans="1:11" ht="42" customHeight="1">
      <c r="A857" s="2" t="s">
        <v>2381</v>
      </c>
      <c r="B857" s="2" t="s">
        <v>2382</v>
      </c>
      <c r="C857" s="2" t="s">
        <v>32</v>
      </c>
      <c r="D857" s="2" t="s">
        <v>33</v>
      </c>
      <c r="E857" s="5">
        <v>-27377</v>
      </c>
      <c r="F857" s="3" t="s">
        <v>652</v>
      </c>
      <c r="G857" s="3" t="s">
        <v>39</v>
      </c>
      <c r="H857" s="2" t="s">
        <v>27</v>
      </c>
      <c r="I857" s="2" t="s">
        <v>2383</v>
      </c>
      <c r="J857" s="3" t="str">
        <f>HYPERLINK("https://www.boe.es/gazeta/dias/1825/01/15/pdfs/GMD-1825-7.pdf#page=3","Abrir facsímil")</f>
        <v>Abrir facsímil</v>
      </c>
      <c r="K857" s="3" t="s">
        <v>29</v>
      </c>
    </row>
    <row r="858" spans="1:11" ht="42" customHeight="1">
      <c r="A858" s="2" t="s">
        <v>2384</v>
      </c>
      <c r="B858" s="2" t="s">
        <v>2385</v>
      </c>
      <c r="C858" s="2" t="s">
        <v>59</v>
      </c>
      <c r="D858" s="2" t="s">
        <v>17</v>
      </c>
      <c r="E858" s="5">
        <v>-27185</v>
      </c>
      <c r="F858" s="3" t="s">
        <v>560</v>
      </c>
      <c r="G858" s="3" t="s">
        <v>19</v>
      </c>
      <c r="H858" s="2" t="s">
        <v>20</v>
      </c>
      <c r="I858" s="2" t="s">
        <v>2386</v>
      </c>
      <c r="J858" s="3" t="str">
        <f>HYPERLINK("https://www.boe.es/gazeta/dias/1825/07/26/pdfs/GMD-1825-89.pdf#page=4","Abrir facsímil")</f>
        <v>Abrir facsímil</v>
      </c>
      <c r="K858" s="3" t="s">
        <v>22</v>
      </c>
    </row>
    <row r="859" spans="1:11" ht="42" customHeight="1">
      <c r="A859" s="2" t="s">
        <v>2387</v>
      </c>
      <c r="B859" s="2" t="s">
        <v>2387</v>
      </c>
      <c r="C859" s="2" t="s">
        <v>16</v>
      </c>
      <c r="D859" s="2" t="s">
        <v>17</v>
      </c>
      <c r="E859" s="5">
        <v>-27097</v>
      </c>
      <c r="F859" s="3" t="s">
        <v>2388</v>
      </c>
      <c r="G859" s="3" t="s">
        <v>95</v>
      </c>
      <c r="H859" s="2" t="s">
        <v>20</v>
      </c>
      <c r="I859" s="2" t="s">
        <v>2389</v>
      </c>
      <c r="J859" s="3" t="str">
        <f>HYPERLINK("https://www.boe.es/gazeta/dias/1825/10/22/pdfs/GMD-1825-128.pdf#page=1","Abrir facsímil")</f>
        <v>Abrir facsímil</v>
      </c>
      <c r="K859" s="3" t="s">
        <v>22</v>
      </c>
    </row>
    <row r="860" spans="1:11" ht="42" customHeight="1">
      <c r="A860" s="2" t="s">
        <v>2390</v>
      </c>
      <c r="B860" s="2" t="s">
        <v>2391</v>
      </c>
      <c r="C860" s="2" t="s">
        <v>16</v>
      </c>
      <c r="D860" s="2" t="s">
        <v>17</v>
      </c>
      <c r="E860" s="5">
        <v>-27071</v>
      </c>
      <c r="F860" s="3" t="s">
        <v>2392</v>
      </c>
      <c r="G860" s="3" t="s">
        <v>19</v>
      </c>
      <c r="H860" s="2" t="s">
        <v>20</v>
      </c>
      <c r="I860" s="2" t="s">
        <v>2393</v>
      </c>
      <c r="J860" s="3" t="str">
        <f>HYPERLINK("https://www.boe.es/gazeta/dias/1825/11/17/pdfs/GMD-1825-139.pdf#page=4","Abrir facsímil")</f>
        <v>Abrir facsímil</v>
      </c>
      <c r="K860" s="3" t="s">
        <v>22</v>
      </c>
    </row>
    <row r="861" spans="1:11" ht="42" customHeight="1">
      <c r="A861" s="2" t="s">
        <v>2394</v>
      </c>
      <c r="B861" s="2" t="s">
        <v>2394</v>
      </c>
      <c r="C861" s="2" t="s">
        <v>71</v>
      </c>
      <c r="D861" s="2" t="s">
        <v>72</v>
      </c>
      <c r="E861" s="5">
        <v>-27195</v>
      </c>
      <c r="F861" s="3" t="s">
        <v>558</v>
      </c>
      <c r="G861" s="3" t="s">
        <v>95</v>
      </c>
      <c r="H861" s="2" t="s">
        <v>20</v>
      </c>
      <c r="I861" s="2" t="s">
        <v>2395</v>
      </c>
      <c r="J861" s="3" t="str">
        <f>HYPERLINK("https://www.boe.es/gazeta/dias/1825/07/16/pdfs/GMD-1825-85.pdf#page=1","Abrir facsímil")</f>
        <v>Abrir facsímil</v>
      </c>
      <c r="K861" s="3" t="s">
        <v>22</v>
      </c>
    </row>
    <row r="862" spans="1:11" ht="42" customHeight="1">
      <c r="A862" s="2" t="s">
        <v>2394</v>
      </c>
      <c r="B862" s="2" t="s">
        <v>2394</v>
      </c>
      <c r="C862" s="2" t="s">
        <v>59</v>
      </c>
      <c r="D862" s="2" t="s">
        <v>17</v>
      </c>
      <c r="E862" s="5">
        <v>-27106</v>
      </c>
      <c r="F862" s="3" t="s">
        <v>1500</v>
      </c>
      <c r="G862" s="3" t="s">
        <v>2396</v>
      </c>
      <c r="H862" s="2" t="s">
        <v>20</v>
      </c>
      <c r="I862" s="2" t="s">
        <v>2397</v>
      </c>
      <c r="J862" s="3" t="str">
        <f>HYPERLINK("https://www.boe.es/gazeta/dias/1825/10/13/pdfs/GMD-1825-124.pdf#page=3","Abrir facsímil")</f>
        <v>Abrir facsímil</v>
      </c>
      <c r="K862" s="3" t="s">
        <v>22</v>
      </c>
    </row>
    <row r="863" spans="1:11" ht="42" customHeight="1">
      <c r="A863" s="2" t="s">
        <v>2398</v>
      </c>
      <c r="B863" s="2" t="s">
        <v>2398</v>
      </c>
      <c r="C863" s="2" t="s">
        <v>16</v>
      </c>
      <c r="D863" s="2" t="s">
        <v>17</v>
      </c>
      <c r="E863" s="5">
        <v>-27316</v>
      </c>
      <c r="F863" s="3" t="s">
        <v>314</v>
      </c>
      <c r="G863" s="3" t="s">
        <v>95</v>
      </c>
      <c r="H863" s="2" t="s">
        <v>20</v>
      </c>
      <c r="I863" s="2" t="s">
        <v>2399</v>
      </c>
      <c r="J863" s="3" t="str">
        <f>HYPERLINK("https://www.boe.es/gazeta/dias/1825/03/17/pdfs/GMD-1825-33.pdf#page=1","Abrir facsímil")</f>
        <v>Abrir facsímil</v>
      </c>
      <c r="K863" s="3" t="s">
        <v>22</v>
      </c>
    </row>
    <row r="864" spans="1:11" ht="42" customHeight="1">
      <c r="A864" s="2" t="s">
        <v>2398</v>
      </c>
      <c r="B864" s="2" t="s">
        <v>2398</v>
      </c>
      <c r="C864" s="2" t="s">
        <v>123</v>
      </c>
      <c r="D864" s="2" t="s">
        <v>17</v>
      </c>
      <c r="E864" s="5">
        <v>-27314</v>
      </c>
      <c r="F864" s="3" t="s">
        <v>60</v>
      </c>
      <c r="G864" s="3" t="s">
        <v>64</v>
      </c>
      <c r="H864" s="2" t="s">
        <v>20</v>
      </c>
      <c r="I864" s="2" t="s">
        <v>2400</v>
      </c>
      <c r="J864" s="3" t="str">
        <f>HYPERLINK("https://www.boe.es/gazeta/dias/1825/03/19/pdfs/GMD-1825-34.pdf#page=2","Abrir facsímil")</f>
        <v>Abrir facsímil</v>
      </c>
      <c r="K864" s="3" t="s">
        <v>22</v>
      </c>
    </row>
    <row r="865" spans="1:11" ht="42" customHeight="1">
      <c r="A865" s="2" t="s">
        <v>2401</v>
      </c>
      <c r="B865" s="2" t="s">
        <v>2401</v>
      </c>
      <c r="C865" s="2" t="s">
        <v>16</v>
      </c>
      <c r="D865" s="2" t="s">
        <v>17</v>
      </c>
      <c r="E865" s="5">
        <v>-27288</v>
      </c>
      <c r="F865" s="3" t="s">
        <v>1321</v>
      </c>
      <c r="G865" s="3" t="s">
        <v>95</v>
      </c>
      <c r="H865" s="2" t="s">
        <v>20</v>
      </c>
      <c r="I865" s="2" t="s">
        <v>2402</v>
      </c>
      <c r="J865" s="3" t="str">
        <f>HYPERLINK("https://www.boe.es/gazeta/dias/1825/04/14/pdfs/GMD-1825-45.pdf#page=1","Abrir facsímil")</f>
        <v>Abrir facsímil</v>
      </c>
      <c r="K865" s="3" t="s">
        <v>22</v>
      </c>
    </row>
    <row r="866" spans="1:11" ht="42" customHeight="1">
      <c r="A866" s="2" t="s">
        <v>2398</v>
      </c>
      <c r="B866" s="2" t="s">
        <v>2398</v>
      </c>
      <c r="C866" s="2" t="s">
        <v>16</v>
      </c>
      <c r="D866" s="2" t="s">
        <v>17</v>
      </c>
      <c r="E866" s="5">
        <v>-27237</v>
      </c>
      <c r="F866" s="3" t="s">
        <v>633</v>
      </c>
      <c r="G866" s="3" t="s">
        <v>95</v>
      </c>
      <c r="H866" s="2" t="s">
        <v>20</v>
      </c>
      <c r="I866" s="2" t="s">
        <v>2403</v>
      </c>
      <c r="J866" s="3" t="str">
        <f>HYPERLINK("https://www.boe.es/gazeta/dias/1825/06/04/pdfs/GMD-1825-67.pdf#page=1","Abrir facsímil")</f>
        <v>Abrir facsímil</v>
      </c>
      <c r="K866" s="3" t="s">
        <v>22</v>
      </c>
    </row>
    <row r="867" spans="1:11" ht="42" customHeight="1">
      <c r="A867" s="2" t="s">
        <v>2404</v>
      </c>
      <c r="B867" s="2" t="s">
        <v>2405</v>
      </c>
      <c r="C867" s="2" t="s">
        <v>59</v>
      </c>
      <c r="D867" s="2" t="s">
        <v>17</v>
      </c>
      <c r="E867" s="5">
        <v>-27318</v>
      </c>
      <c r="F867" s="3" t="s">
        <v>193</v>
      </c>
      <c r="G867" s="3" t="s">
        <v>64</v>
      </c>
      <c r="H867" s="2" t="s">
        <v>20</v>
      </c>
      <c r="I867" s="2" t="s">
        <v>2406</v>
      </c>
      <c r="J867" s="3" t="str">
        <f>HYPERLINK("https://www.boe.es/gazeta/dias/1825/03/15/pdfs/GMD-1825-32.pdf#page=2","Abrir facsímil")</f>
        <v>Abrir facsímil</v>
      </c>
      <c r="K867" s="3" t="s">
        <v>22</v>
      </c>
    </row>
    <row r="868" spans="1:11" ht="42" customHeight="1">
      <c r="A868" s="2" t="s">
        <v>2407</v>
      </c>
      <c r="B868" s="2" t="s">
        <v>2408</v>
      </c>
      <c r="C868" s="2" t="s">
        <v>32</v>
      </c>
      <c r="D868" s="2" t="s">
        <v>33</v>
      </c>
      <c r="E868" s="5">
        <v>-27225</v>
      </c>
      <c r="F868" s="3" t="s">
        <v>540</v>
      </c>
      <c r="G868" s="3" t="s">
        <v>19</v>
      </c>
      <c r="H868" s="2" t="s">
        <v>20</v>
      </c>
      <c r="I868" s="2" t="s">
        <v>2409</v>
      </c>
      <c r="J868" s="3" t="str">
        <f>HYPERLINK("https://www.boe.es/gazeta/dias/1825/06/16/pdfs/GMD-1825-72.pdf#page=4","Abrir facsímil")</f>
        <v>Abrir facsímil</v>
      </c>
      <c r="K868" s="3" t="s">
        <v>22</v>
      </c>
    </row>
    <row r="869" spans="1:11" ht="42" customHeight="1">
      <c r="A869" s="2" t="s">
        <v>2410</v>
      </c>
      <c r="B869" s="2" t="s">
        <v>2411</v>
      </c>
      <c r="C869" s="2" t="s">
        <v>32</v>
      </c>
      <c r="D869" s="2" t="s">
        <v>33</v>
      </c>
      <c r="E869" s="5">
        <v>-27379</v>
      </c>
      <c r="F869" s="3" t="s">
        <v>116</v>
      </c>
      <c r="G869" s="3" t="s">
        <v>39</v>
      </c>
      <c r="H869" s="2" t="s">
        <v>20</v>
      </c>
      <c r="I869" s="2" t="s">
        <v>2412</v>
      </c>
      <c r="J869" s="3" t="str">
        <f>HYPERLINK("https://www.boe.es/gazeta/dias/1825/01/13/pdfs/GMD-1825-6.pdf#page=3","Abrir facsímil")</f>
        <v>Abrir facsímil</v>
      </c>
      <c r="K869" s="3" t="s">
        <v>22</v>
      </c>
    </row>
    <row r="870" spans="1:11" ht="42" customHeight="1">
      <c r="A870" s="2" t="s">
        <v>2413</v>
      </c>
      <c r="B870" s="2" t="s">
        <v>2414</v>
      </c>
      <c r="C870" s="2" t="s">
        <v>16</v>
      </c>
      <c r="D870" s="2" t="s">
        <v>17</v>
      </c>
      <c r="E870" s="5">
        <v>-27293</v>
      </c>
      <c r="F870" s="3" t="s">
        <v>267</v>
      </c>
      <c r="G870" s="3" t="s">
        <v>19</v>
      </c>
      <c r="H870" s="2" t="s">
        <v>20</v>
      </c>
      <c r="I870" s="2" t="s">
        <v>2415</v>
      </c>
      <c r="J870" s="3" t="str">
        <f>HYPERLINK("https://www.boe.es/gazeta/dias/1825/04/09/pdfs/GMD-1825-43.pdf#page=4","Abrir facsímil")</f>
        <v>Abrir facsímil</v>
      </c>
      <c r="K870" s="3" t="s">
        <v>22</v>
      </c>
    </row>
    <row r="871" spans="1:11" ht="42" customHeight="1">
      <c r="A871" s="2" t="s">
        <v>2416</v>
      </c>
      <c r="B871" s="2" t="s">
        <v>2416</v>
      </c>
      <c r="C871" s="2" t="s">
        <v>32</v>
      </c>
      <c r="D871" s="2" t="s">
        <v>33</v>
      </c>
      <c r="E871" s="5">
        <v>-27379</v>
      </c>
      <c r="F871" s="3" t="s">
        <v>116</v>
      </c>
      <c r="G871" s="3" t="s">
        <v>39</v>
      </c>
      <c r="H871" s="2" t="s">
        <v>20</v>
      </c>
      <c r="I871" s="2" t="s">
        <v>2417</v>
      </c>
      <c r="J871" s="3" t="str">
        <f>HYPERLINK("https://www.boe.es/gazeta/dias/1825/01/13/pdfs/GMD-1825-6.pdf#page=3","Abrir facsímil")</f>
        <v>Abrir facsímil</v>
      </c>
      <c r="K871" s="3" t="s">
        <v>22</v>
      </c>
    </row>
    <row r="872" spans="1:11" ht="42" customHeight="1">
      <c r="A872" s="2" t="s">
        <v>2418</v>
      </c>
      <c r="B872" s="2" t="s">
        <v>2418</v>
      </c>
      <c r="C872" s="2" t="s">
        <v>59</v>
      </c>
      <c r="D872" s="2" t="s">
        <v>17</v>
      </c>
      <c r="E872" s="5">
        <v>-27241</v>
      </c>
      <c r="F872" s="3" t="s">
        <v>472</v>
      </c>
      <c r="G872" s="3" t="s">
        <v>19</v>
      </c>
      <c r="H872" s="2" t="s">
        <v>20</v>
      </c>
      <c r="I872" s="2" t="s">
        <v>2419</v>
      </c>
      <c r="J872" s="3" t="str">
        <f>HYPERLINK("https://www.boe.es/gazeta/dias/1825/05/31/pdfs/GMD-1825-65.pdf#page=4","Abrir facsímil")</f>
        <v>Abrir facsímil</v>
      </c>
      <c r="K872" s="3" t="s">
        <v>22</v>
      </c>
    </row>
    <row r="873" spans="1:11" ht="42" customHeight="1">
      <c r="A873" s="2" t="s">
        <v>2420</v>
      </c>
      <c r="B873" s="2" t="s">
        <v>2421</v>
      </c>
      <c r="C873" s="2" t="s">
        <v>46</v>
      </c>
      <c r="D873" s="2" t="s">
        <v>17</v>
      </c>
      <c r="E873" s="5">
        <v>-27260</v>
      </c>
      <c r="F873" s="3" t="s">
        <v>424</v>
      </c>
      <c r="G873" s="3" t="s">
        <v>19</v>
      </c>
      <c r="H873" s="2" t="s">
        <v>20</v>
      </c>
      <c r="I873" s="2" t="s">
        <v>2422</v>
      </c>
      <c r="J873" s="3" t="str">
        <f>HYPERLINK("https://www.boe.es/gazeta/dias/1825/05/12/pdfs/GMD-1825-57.pdf#page=4","Abrir facsímil")</f>
        <v>Abrir facsímil</v>
      </c>
      <c r="K873" s="3" t="s">
        <v>22</v>
      </c>
    </row>
    <row r="874" spans="1:11" ht="42" customHeight="1">
      <c r="A874" s="2" t="s">
        <v>2423</v>
      </c>
      <c r="B874" s="2" t="s">
        <v>2424</v>
      </c>
      <c r="C874" s="2" t="s">
        <v>32</v>
      </c>
      <c r="D874" s="2" t="s">
        <v>33</v>
      </c>
      <c r="E874" s="5">
        <v>-27360</v>
      </c>
      <c r="F874" s="3" t="s">
        <v>468</v>
      </c>
      <c r="G874" s="3" t="s">
        <v>39</v>
      </c>
      <c r="H874" s="2" t="s">
        <v>20</v>
      </c>
      <c r="I874" s="2" t="s">
        <v>2425</v>
      </c>
      <c r="J874" s="3" t="str">
        <f>HYPERLINK("https://www.boe.es/gazeta/dias/1825/02/01/pdfs/GMD-1825-14.pdf#page=3","Abrir facsímil")</f>
        <v>Abrir facsímil</v>
      </c>
      <c r="K874" s="3" t="s">
        <v>22</v>
      </c>
    </row>
    <row r="875" spans="1:11" ht="42" customHeight="1">
      <c r="A875" s="2" t="s">
        <v>2426</v>
      </c>
      <c r="B875" s="2" t="s">
        <v>2427</v>
      </c>
      <c r="C875" s="2" t="s">
        <v>46</v>
      </c>
      <c r="D875" s="2" t="s">
        <v>17</v>
      </c>
      <c r="E875" s="5">
        <v>-27304</v>
      </c>
      <c r="F875" s="3" t="s">
        <v>128</v>
      </c>
      <c r="G875" s="3" t="s">
        <v>19</v>
      </c>
      <c r="H875" s="2" t="s">
        <v>20</v>
      </c>
      <c r="I875" s="2" t="s">
        <v>2428</v>
      </c>
      <c r="J875" s="3" t="str">
        <f>HYPERLINK("https://www.boe.es/gazeta/dias/1825/03/29/pdfs/GMD-1825-38.pdf#page=4","Abrir facsímil")</f>
        <v>Abrir facsímil</v>
      </c>
      <c r="K875" s="3" t="s">
        <v>22</v>
      </c>
    </row>
    <row r="876" spans="1:11" ht="42" customHeight="1">
      <c r="A876" s="2" t="s">
        <v>2429</v>
      </c>
      <c r="B876" s="2" t="s">
        <v>2430</v>
      </c>
      <c r="C876" s="2" t="s">
        <v>238</v>
      </c>
      <c r="D876" s="2" t="s">
        <v>17</v>
      </c>
      <c r="E876" s="5">
        <v>-27295</v>
      </c>
      <c r="F876" s="3" t="s">
        <v>156</v>
      </c>
      <c r="G876" s="3" t="s">
        <v>39</v>
      </c>
      <c r="H876" s="2" t="s">
        <v>20</v>
      </c>
      <c r="I876" s="2" t="s">
        <v>2431</v>
      </c>
      <c r="J876" s="3" t="str">
        <f>HYPERLINK("https://www.boe.es/gazeta/dias/1825/04/07/pdfs/GMD-1825-42.pdf#page=3","Abrir facsímil")</f>
        <v>Abrir facsímil</v>
      </c>
      <c r="K876" s="3" t="s">
        <v>22</v>
      </c>
    </row>
    <row r="877" spans="1:11" ht="42" customHeight="1">
      <c r="A877" s="2" t="s">
        <v>2432</v>
      </c>
      <c r="B877" s="2" t="s">
        <v>2433</v>
      </c>
      <c r="C877" s="2" t="s">
        <v>25</v>
      </c>
      <c r="D877" s="2" t="s">
        <v>17</v>
      </c>
      <c r="E877" s="5">
        <v>-27379</v>
      </c>
      <c r="F877" s="3" t="s">
        <v>116</v>
      </c>
      <c r="G877" s="3" t="s">
        <v>39</v>
      </c>
      <c r="H877" s="2" t="s">
        <v>20</v>
      </c>
      <c r="I877" s="2" t="s">
        <v>2434</v>
      </c>
      <c r="J877" s="3" t="str">
        <f>HYPERLINK("https://www.boe.es/gazeta/dias/1825/01/13/pdfs/GMD-1825-6.pdf#page=3","Abrir facsímil")</f>
        <v>Abrir facsímil</v>
      </c>
      <c r="K877" s="3" t="s">
        <v>22</v>
      </c>
    </row>
    <row r="878" spans="1:11" ht="42" customHeight="1">
      <c r="A878" s="2" t="s">
        <v>2435</v>
      </c>
      <c r="B878" s="2" t="s">
        <v>2435</v>
      </c>
      <c r="C878" s="2" t="s">
        <v>32</v>
      </c>
      <c r="D878" s="2" t="s">
        <v>33</v>
      </c>
      <c r="E878" s="5">
        <v>-27097</v>
      </c>
      <c r="F878" s="3" t="s">
        <v>2388</v>
      </c>
      <c r="G878" s="3" t="s">
        <v>39</v>
      </c>
      <c r="H878" s="2" t="s">
        <v>20</v>
      </c>
      <c r="I878" s="2" t="s">
        <v>2436</v>
      </c>
      <c r="J878" s="3" t="str">
        <f>HYPERLINK("https://www.boe.es/gazeta/dias/1825/10/22/pdfs/GMD-1825-128.pdf#page=3","Abrir facsímil")</f>
        <v>Abrir facsímil</v>
      </c>
      <c r="K878" s="3" t="s">
        <v>22</v>
      </c>
    </row>
    <row r="879" spans="1:11" ht="42" customHeight="1">
      <c r="A879" s="2" t="s">
        <v>2437</v>
      </c>
      <c r="B879" s="2" t="s">
        <v>2438</v>
      </c>
      <c r="C879" s="2" t="s">
        <v>238</v>
      </c>
      <c r="D879" s="2" t="s">
        <v>17</v>
      </c>
      <c r="E879" s="5">
        <v>-27206</v>
      </c>
      <c r="F879" s="3" t="s">
        <v>716</v>
      </c>
      <c r="G879" s="3" t="s">
        <v>19</v>
      </c>
      <c r="H879" s="2" t="s">
        <v>20</v>
      </c>
      <c r="I879" s="2" t="s">
        <v>2439</v>
      </c>
      <c r="J879" s="3" t="str">
        <f>HYPERLINK("https://www.boe.es/gazeta/dias/1825/07/05/pdfs/GMD-1825-80.pdf#page=4","Abrir facsímil")</f>
        <v>Abrir facsímil</v>
      </c>
      <c r="K879" s="3" t="s">
        <v>22</v>
      </c>
    </row>
    <row r="880" spans="1:11" ht="42" customHeight="1">
      <c r="A880" s="2" t="s">
        <v>2440</v>
      </c>
      <c r="B880" s="2" t="s">
        <v>2441</v>
      </c>
      <c r="C880" s="2" t="s">
        <v>59</v>
      </c>
      <c r="D880" s="2" t="s">
        <v>17</v>
      </c>
      <c r="E880" s="5">
        <v>-27129</v>
      </c>
      <c r="F880" s="3" t="s">
        <v>173</v>
      </c>
      <c r="G880" s="3" t="s">
        <v>19</v>
      </c>
      <c r="H880" s="2" t="s">
        <v>20</v>
      </c>
      <c r="I880" s="2" t="s">
        <v>2442</v>
      </c>
      <c r="J880" s="3" t="str">
        <f>HYPERLINK("https://www.boe.es/gazeta/dias/1825/09/20/pdfs/GMD-1825-114.pdf#page=4","Abrir facsímil")</f>
        <v>Abrir facsímil</v>
      </c>
      <c r="K880" s="3" t="s">
        <v>22</v>
      </c>
    </row>
    <row r="881" spans="1:11" ht="42" customHeight="1">
      <c r="A881" s="2" t="s">
        <v>2443</v>
      </c>
      <c r="B881" s="2" t="s">
        <v>2444</v>
      </c>
      <c r="C881" s="2" t="s">
        <v>46</v>
      </c>
      <c r="D881" s="2" t="s">
        <v>17</v>
      </c>
      <c r="E881" s="5">
        <v>-27318</v>
      </c>
      <c r="F881" s="3" t="s">
        <v>193</v>
      </c>
      <c r="G881" s="3" t="s">
        <v>64</v>
      </c>
      <c r="H881" s="2" t="s">
        <v>20</v>
      </c>
      <c r="I881" s="2" t="s">
        <v>2445</v>
      </c>
      <c r="J881" s="3" t="str">
        <f>HYPERLINK("https://www.boe.es/gazeta/dias/1825/03/15/pdfs/GMD-1825-32.pdf#page=2","Abrir facsímil")</f>
        <v>Abrir facsímil</v>
      </c>
      <c r="K881" s="3" t="s">
        <v>22</v>
      </c>
    </row>
    <row r="882" spans="1:11" ht="42" customHeight="1">
      <c r="A882" s="2" t="s">
        <v>2446</v>
      </c>
      <c r="B882" s="2" t="s">
        <v>2447</v>
      </c>
      <c r="C882" s="2" t="s">
        <v>46</v>
      </c>
      <c r="D882" s="2" t="s">
        <v>17</v>
      </c>
      <c r="E882" s="5">
        <v>-27318</v>
      </c>
      <c r="F882" s="3" t="s">
        <v>193</v>
      </c>
      <c r="G882" s="3" t="s">
        <v>64</v>
      </c>
      <c r="H882" s="2" t="s">
        <v>27</v>
      </c>
      <c r="I882" s="2" t="s">
        <v>2448</v>
      </c>
      <c r="J882" s="3" t="str">
        <f>HYPERLINK("https://www.boe.es/gazeta/dias/1825/03/15/pdfs/GMD-1825-32.pdf#page=2","Abrir facsímil")</f>
        <v>Abrir facsímil</v>
      </c>
      <c r="K882" s="3" t="s">
        <v>29</v>
      </c>
    </row>
    <row r="883" spans="1:11" ht="42" customHeight="1">
      <c r="A883" s="2" t="s">
        <v>2449</v>
      </c>
      <c r="B883" s="2" t="s">
        <v>2449</v>
      </c>
      <c r="C883" s="2" t="s">
        <v>32</v>
      </c>
      <c r="D883" s="2" t="s">
        <v>33</v>
      </c>
      <c r="E883" s="5">
        <v>-27335</v>
      </c>
      <c r="F883" s="3" t="s">
        <v>1410</v>
      </c>
      <c r="G883" s="3" t="s">
        <v>64</v>
      </c>
      <c r="H883" s="2" t="s">
        <v>20</v>
      </c>
      <c r="I883" s="2" t="s">
        <v>2450</v>
      </c>
      <c r="J883" s="3" t="str">
        <f>HYPERLINK("https://www.boe.es/gazeta/dias/1825/02/26/pdfs/GMD-1825-25.pdf#page=2","Abrir facsímil")</f>
        <v>Abrir facsímil</v>
      </c>
      <c r="K883" s="3" t="s">
        <v>22</v>
      </c>
    </row>
    <row r="884" spans="1:11" ht="42" customHeight="1">
      <c r="A884" s="2" t="s">
        <v>2451</v>
      </c>
      <c r="B884" s="2" t="s">
        <v>2452</v>
      </c>
      <c r="C884" s="2" t="s">
        <v>71</v>
      </c>
      <c r="D884" s="2" t="s">
        <v>72</v>
      </c>
      <c r="E884" s="5">
        <v>-27129</v>
      </c>
      <c r="F884" s="3" t="s">
        <v>173</v>
      </c>
      <c r="G884" s="3" t="s">
        <v>19</v>
      </c>
      <c r="H884" s="2" t="s">
        <v>20</v>
      </c>
      <c r="I884" s="2" t="s">
        <v>2453</v>
      </c>
      <c r="J884" s="3" t="str">
        <f>HYPERLINK("https://www.boe.es/gazeta/dias/1825/09/20/pdfs/GMD-1825-114.pdf#page=4","Abrir facsímil")</f>
        <v>Abrir facsímil</v>
      </c>
      <c r="K884" s="3" t="s">
        <v>22</v>
      </c>
    </row>
    <row r="885" spans="1:11" ht="42" customHeight="1">
      <c r="A885" s="2" t="s">
        <v>2454</v>
      </c>
      <c r="B885" s="2" t="s">
        <v>2455</v>
      </c>
      <c r="C885" s="2" t="s">
        <v>32</v>
      </c>
      <c r="D885" s="2" t="s">
        <v>33</v>
      </c>
      <c r="E885" s="5">
        <v>-27052</v>
      </c>
      <c r="F885" s="3" t="s">
        <v>163</v>
      </c>
      <c r="G885" s="3" t="s">
        <v>95</v>
      </c>
      <c r="H885" s="2" t="s">
        <v>20</v>
      </c>
      <c r="I885" s="2" t="s">
        <v>2456</v>
      </c>
      <c r="J885" s="3" t="str">
        <f>HYPERLINK("https://www.boe.es/gazeta/dias/1825/12/06/pdfs/GMD-1825-147.pdf#page=1","Abrir facsímil")</f>
        <v>Abrir facsímil</v>
      </c>
      <c r="K885" s="3" t="s">
        <v>22</v>
      </c>
    </row>
    <row r="886" spans="1:11" ht="42" customHeight="1">
      <c r="A886" s="2" t="s">
        <v>2457</v>
      </c>
      <c r="B886" s="2" t="s">
        <v>2457</v>
      </c>
      <c r="C886" s="2" t="s">
        <v>32</v>
      </c>
      <c r="D886" s="2" t="s">
        <v>33</v>
      </c>
      <c r="E886" s="5">
        <v>-27202</v>
      </c>
      <c r="F886" s="3" t="s">
        <v>820</v>
      </c>
      <c r="G886" s="3" t="s">
        <v>64</v>
      </c>
      <c r="H886" s="2" t="s">
        <v>20</v>
      </c>
      <c r="I886" s="2" t="s">
        <v>2458</v>
      </c>
      <c r="J886" s="3" t="str">
        <f>HYPERLINK("https://www.boe.es/gazeta/dias/1825/07/09/pdfs/GMD-1825-82.pdf#page=2","Abrir facsímil")</f>
        <v>Abrir facsímil</v>
      </c>
      <c r="K886" s="3" t="s">
        <v>22</v>
      </c>
    </row>
    <row r="887" spans="1:11" ht="42" customHeight="1">
      <c r="A887" s="2" t="s">
        <v>2459</v>
      </c>
      <c r="B887" s="2" t="s">
        <v>2459</v>
      </c>
      <c r="C887" s="2" t="s">
        <v>123</v>
      </c>
      <c r="D887" s="2" t="s">
        <v>17</v>
      </c>
      <c r="E887" s="5">
        <v>-27192</v>
      </c>
      <c r="F887" s="3" t="s">
        <v>420</v>
      </c>
      <c r="G887" s="3" t="s">
        <v>19</v>
      </c>
      <c r="H887" s="2" t="s">
        <v>20</v>
      </c>
      <c r="I887" s="2" t="s">
        <v>2460</v>
      </c>
      <c r="J887" s="3" t="str">
        <f>HYPERLINK("https://www.boe.es/gazeta/dias/1825/07/19/pdfs/GMD-1825-86.pdf#page=4","Abrir facsímil")</f>
        <v>Abrir facsímil</v>
      </c>
      <c r="K887" s="3" t="s">
        <v>22</v>
      </c>
    </row>
    <row r="888" spans="1:11" ht="42" customHeight="1">
      <c r="A888" s="2" t="s">
        <v>2461</v>
      </c>
      <c r="B888" s="2" t="s">
        <v>2462</v>
      </c>
      <c r="C888" s="2" t="s">
        <v>32</v>
      </c>
      <c r="D888" s="2" t="s">
        <v>33</v>
      </c>
      <c r="E888" s="5">
        <v>-27374</v>
      </c>
      <c r="F888" s="3" t="s">
        <v>87</v>
      </c>
      <c r="G888" s="3" t="s">
        <v>64</v>
      </c>
      <c r="H888" s="2" t="s">
        <v>20</v>
      </c>
      <c r="I888" s="2" t="s">
        <v>2463</v>
      </c>
      <c r="J888" s="3" t="str">
        <f>HYPERLINK("https://www.boe.es/gazeta/dias/1825/01/18/pdfs/GMD-1825-8.pdf#page=2","Abrir facsímil")</f>
        <v>Abrir facsímil</v>
      </c>
      <c r="K888" s="3" t="s">
        <v>22</v>
      </c>
    </row>
    <row r="889" spans="1:11" ht="42" customHeight="1">
      <c r="A889" s="2" t="s">
        <v>2464</v>
      </c>
      <c r="B889" s="2" t="s">
        <v>2465</v>
      </c>
      <c r="C889" s="2" t="s">
        <v>32</v>
      </c>
      <c r="D889" s="2" t="s">
        <v>33</v>
      </c>
      <c r="E889" s="5">
        <v>-27036</v>
      </c>
      <c r="F889" s="3" t="s">
        <v>373</v>
      </c>
      <c r="G889" s="3" t="s">
        <v>19</v>
      </c>
      <c r="H889" s="2" t="s">
        <v>20</v>
      </c>
      <c r="I889" s="2" t="s">
        <v>2466</v>
      </c>
      <c r="J889" s="3" t="str">
        <f>HYPERLINK("https://www.boe.es/gazeta/dias/1825/12/22/pdfs/GMD-1825-154.pdf#page=4","Abrir facsímil")</f>
        <v>Abrir facsímil</v>
      </c>
      <c r="K889" s="3" t="s">
        <v>22</v>
      </c>
    </row>
    <row r="890" spans="1:11" ht="42" customHeight="1">
      <c r="A890" s="2" t="s">
        <v>2467</v>
      </c>
      <c r="B890" s="2" t="s">
        <v>2468</v>
      </c>
      <c r="C890" s="2" t="s">
        <v>32</v>
      </c>
      <c r="D890" s="2" t="s">
        <v>33</v>
      </c>
      <c r="E890" s="5">
        <v>-27092</v>
      </c>
      <c r="F890" s="3" t="s">
        <v>324</v>
      </c>
      <c r="G890" s="3" t="s">
        <v>19</v>
      </c>
      <c r="H890" s="2" t="s">
        <v>27</v>
      </c>
      <c r="I890" s="2" t="s">
        <v>2469</v>
      </c>
      <c r="J890" s="3" t="str">
        <f>HYPERLINK("https://www.boe.es/gazeta/dias/1825/10/27/pdfs/GMD-1825-130.pdf#page=4","Abrir facsímil")</f>
        <v>Abrir facsímil</v>
      </c>
      <c r="K890" s="3" t="s">
        <v>29</v>
      </c>
    </row>
    <row r="891" spans="1:11" ht="42" customHeight="1">
      <c r="A891" s="2" t="s">
        <v>2470</v>
      </c>
      <c r="B891" s="2" t="s">
        <v>2471</v>
      </c>
      <c r="C891" s="2" t="s">
        <v>71</v>
      </c>
      <c r="D891" s="2" t="s">
        <v>72</v>
      </c>
      <c r="E891" s="5">
        <v>-27090</v>
      </c>
      <c r="F891" s="3" t="s">
        <v>189</v>
      </c>
      <c r="G891" s="3" t="s">
        <v>39</v>
      </c>
      <c r="H891" s="2" t="s">
        <v>27</v>
      </c>
      <c r="I891" s="2" t="s">
        <v>2472</v>
      </c>
      <c r="J891" s="3" t="str">
        <f>HYPERLINK("https://www.boe.es/gazeta/dias/1825/10/29/pdfs/GMD-1825-131.pdf#page=3","Abrir facsímil")</f>
        <v>Abrir facsímil</v>
      </c>
      <c r="K891" s="3" t="s">
        <v>29</v>
      </c>
    </row>
    <row r="892" spans="1:11" ht="42" customHeight="1">
      <c r="A892" s="2" t="s">
        <v>2473</v>
      </c>
      <c r="B892" s="2" t="s">
        <v>2474</v>
      </c>
      <c r="C892" s="2" t="s">
        <v>16</v>
      </c>
      <c r="D892" s="2" t="s">
        <v>17</v>
      </c>
      <c r="E892" s="5">
        <v>-27379</v>
      </c>
      <c r="F892" s="3" t="s">
        <v>116</v>
      </c>
      <c r="G892" s="3" t="s">
        <v>19</v>
      </c>
      <c r="H892" s="2" t="s">
        <v>20</v>
      </c>
      <c r="I892" s="2" t="s">
        <v>2475</v>
      </c>
      <c r="J892" s="3" t="str">
        <f>HYPERLINK("https://www.boe.es/gazeta/dias/1825/01/13/pdfs/GMD-1825-6.pdf#page=4","Abrir facsímil")</f>
        <v>Abrir facsímil</v>
      </c>
      <c r="K892" s="3" t="s">
        <v>22</v>
      </c>
    </row>
    <row r="893" spans="1:11" ht="42" customHeight="1">
      <c r="A893" s="2" t="s">
        <v>2476</v>
      </c>
      <c r="B893" s="2" t="s">
        <v>2476</v>
      </c>
      <c r="C893" s="2" t="s">
        <v>32</v>
      </c>
      <c r="D893" s="2" t="s">
        <v>33</v>
      </c>
      <c r="E893" s="5">
        <v>-27374</v>
      </c>
      <c r="F893" s="3" t="s">
        <v>87</v>
      </c>
      <c r="G893" s="3" t="s">
        <v>64</v>
      </c>
      <c r="H893" s="2" t="s">
        <v>20</v>
      </c>
      <c r="I893" s="2" t="s">
        <v>2477</v>
      </c>
      <c r="J893" s="3" t="str">
        <f>HYPERLINK("https://www.boe.es/gazeta/dias/1825/01/18/pdfs/GMD-1825-8.pdf#page=2","Abrir facsímil")</f>
        <v>Abrir facsímil</v>
      </c>
      <c r="K893" s="3" t="s">
        <v>22</v>
      </c>
    </row>
    <row r="894" spans="1:11" ht="42" customHeight="1">
      <c r="A894" s="2" t="s">
        <v>2476</v>
      </c>
      <c r="B894" s="2" t="s">
        <v>2476</v>
      </c>
      <c r="C894" s="2" t="s">
        <v>71</v>
      </c>
      <c r="D894" s="2" t="s">
        <v>72</v>
      </c>
      <c r="E894" s="5">
        <v>-27286</v>
      </c>
      <c r="F894" s="3" t="s">
        <v>257</v>
      </c>
      <c r="G894" s="3" t="s">
        <v>19</v>
      </c>
      <c r="H894" s="2" t="s">
        <v>20</v>
      </c>
      <c r="I894" s="2" t="s">
        <v>2478</v>
      </c>
      <c r="J894" s="3" t="str">
        <f>HYPERLINK("https://www.boe.es/gazeta/dias/1825/04/16/pdfs/GMD-1825-46.pdf#page=4","Abrir facsímil")</f>
        <v>Abrir facsímil</v>
      </c>
      <c r="K894" s="3" t="s">
        <v>22</v>
      </c>
    </row>
    <row r="895" spans="1:11" ht="42" customHeight="1">
      <c r="A895" s="2" t="s">
        <v>2476</v>
      </c>
      <c r="B895" s="2" t="s">
        <v>2476</v>
      </c>
      <c r="C895" s="2" t="s">
        <v>25</v>
      </c>
      <c r="D895" s="2" t="s">
        <v>17</v>
      </c>
      <c r="E895" s="5">
        <v>-27150</v>
      </c>
      <c r="F895" s="3" t="s">
        <v>392</v>
      </c>
      <c r="G895" s="3" t="s">
        <v>39</v>
      </c>
      <c r="H895" s="2" t="s">
        <v>20</v>
      </c>
      <c r="I895" s="2" t="s">
        <v>2479</v>
      </c>
      <c r="J895" s="3" t="str">
        <f>HYPERLINK("https://www.boe.es/gazeta/dias/1825/08/30/pdfs/GMD-1825-105.pdf#page=3","Abrir facsímil")</f>
        <v>Abrir facsímil</v>
      </c>
      <c r="K895" s="3" t="s">
        <v>22</v>
      </c>
    </row>
    <row r="896" spans="1:11" ht="42" customHeight="1">
      <c r="A896" s="2" t="s">
        <v>2476</v>
      </c>
      <c r="B896" s="2" t="s">
        <v>2476</v>
      </c>
      <c r="C896" s="2" t="s">
        <v>32</v>
      </c>
      <c r="D896" s="2" t="s">
        <v>33</v>
      </c>
      <c r="E896" s="5">
        <v>-27134</v>
      </c>
      <c r="F896" s="3" t="s">
        <v>308</v>
      </c>
      <c r="G896" s="3" t="s">
        <v>95</v>
      </c>
      <c r="H896" s="2" t="s">
        <v>20</v>
      </c>
      <c r="I896" s="2" t="s">
        <v>2480</v>
      </c>
      <c r="J896" s="3" t="str">
        <f>HYPERLINK("https://www.boe.es/gazeta/dias/1825/09/15/pdfs/GMD-1825-112.pdf#page=1","Abrir facsímil")</f>
        <v>Abrir facsímil</v>
      </c>
      <c r="K896" s="3" t="s">
        <v>22</v>
      </c>
    </row>
    <row r="897" spans="1:11" ht="42" customHeight="1">
      <c r="A897" s="2" t="s">
        <v>2481</v>
      </c>
      <c r="B897" s="2" t="s">
        <v>2481</v>
      </c>
      <c r="C897" s="2" t="s">
        <v>16</v>
      </c>
      <c r="D897" s="2" t="s">
        <v>17</v>
      </c>
      <c r="E897" s="5">
        <v>-27374</v>
      </c>
      <c r="F897" s="3" t="s">
        <v>87</v>
      </c>
      <c r="G897" s="3" t="s">
        <v>19</v>
      </c>
      <c r="H897" s="2" t="s">
        <v>20</v>
      </c>
      <c r="I897" s="2" t="s">
        <v>2482</v>
      </c>
      <c r="J897" s="3" t="str">
        <f>HYPERLINK("https://www.boe.es/gazeta/dias/1825/01/18/pdfs/GMD-1825-8.pdf#page=4","Abrir facsímil")</f>
        <v>Abrir facsímil</v>
      </c>
      <c r="K897" s="3" t="s">
        <v>22</v>
      </c>
    </row>
    <row r="898" spans="1:11" ht="42" customHeight="1">
      <c r="A898" s="2" t="s">
        <v>2481</v>
      </c>
      <c r="B898" s="2" t="s">
        <v>2481</v>
      </c>
      <c r="C898" s="2" t="s">
        <v>46</v>
      </c>
      <c r="D898" s="2" t="s">
        <v>17</v>
      </c>
      <c r="E898" s="5">
        <v>-27272</v>
      </c>
      <c r="F898" s="3" t="s">
        <v>1191</v>
      </c>
      <c r="G898" s="3" t="s">
        <v>1192</v>
      </c>
      <c r="H898" s="2" t="s">
        <v>20</v>
      </c>
      <c r="I898" s="2" t="s">
        <v>2483</v>
      </c>
      <c r="J898" s="3" t="str">
        <f>HYPERLINK("https://www.boe.es/gazeta/dias/1825/04/30/pdfs/GMD-1825-52.pdf#page=4","Abrir facsímil")</f>
        <v>Abrir facsímil</v>
      </c>
      <c r="K898" s="3" t="s">
        <v>22</v>
      </c>
    </row>
    <row r="899" spans="1:11" ht="42" customHeight="1">
      <c r="A899" s="2" t="s">
        <v>2481</v>
      </c>
      <c r="B899" s="2" t="s">
        <v>2481</v>
      </c>
      <c r="C899" s="2" t="s">
        <v>123</v>
      </c>
      <c r="D899" s="2" t="s">
        <v>17</v>
      </c>
      <c r="E899" s="5">
        <v>-27244</v>
      </c>
      <c r="F899" s="3" t="s">
        <v>613</v>
      </c>
      <c r="G899" s="3" t="s">
        <v>19</v>
      </c>
      <c r="H899" s="2" t="s">
        <v>20</v>
      </c>
      <c r="I899" s="2" t="s">
        <v>2484</v>
      </c>
      <c r="J899" s="3" t="str">
        <f>HYPERLINK("https://www.boe.es/gazeta/dias/1825/05/28/pdfs/GMD-1825-64.pdf#page=4","Abrir facsímil")</f>
        <v>Abrir facsímil</v>
      </c>
      <c r="K899" s="3" t="s">
        <v>22</v>
      </c>
    </row>
    <row r="900" spans="1:11" ht="42" customHeight="1">
      <c r="A900" s="2" t="s">
        <v>2481</v>
      </c>
      <c r="B900" s="2" t="s">
        <v>2481</v>
      </c>
      <c r="C900" s="2" t="s">
        <v>123</v>
      </c>
      <c r="D900" s="2" t="s">
        <v>17</v>
      </c>
      <c r="E900" s="5">
        <v>-27073</v>
      </c>
      <c r="F900" s="3" t="s">
        <v>270</v>
      </c>
      <c r="G900" s="3" t="s">
        <v>19</v>
      </c>
      <c r="H900" s="2" t="s">
        <v>20</v>
      </c>
      <c r="I900" s="2" t="s">
        <v>2485</v>
      </c>
      <c r="J900" s="3" t="str">
        <f>HYPERLINK("https://www.boe.es/gazeta/dias/1825/11/15/pdfs/GMD-1825-138.pdf#page=4","Abrir facsímil")</f>
        <v>Abrir facsímil</v>
      </c>
      <c r="K900" s="3" t="s">
        <v>22</v>
      </c>
    </row>
    <row r="901" spans="1:11" ht="42" customHeight="1">
      <c r="A901" s="2" t="s">
        <v>2486</v>
      </c>
      <c r="B901" s="2" t="s">
        <v>2487</v>
      </c>
      <c r="C901" s="2" t="s">
        <v>32</v>
      </c>
      <c r="D901" s="2" t="s">
        <v>33</v>
      </c>
      <c r="E901" s="5">
        <v>-27122</v>
      </c>
      <c r="F901" s="3" t="s">
        <v>55</v>
      </c>
      <c r="G901" s="3" t="s">
        <v>19</v>
      </c>
      <c r="H901" s="2" t="s">
        <v>20</v>
      </c>
      <c r="I901" s="2" t="s">
        <v>2488</v>
      </c>
      <c r="J901" s="3" t="str">
        <f>HYPERLINK("https://www.boe.es/gazeta/dias/1825/09/27/pdfs/GMD-1825-117.pdf#page=4","Abrir facsímil")</f>
        <v>Abrir facsímil</v>
      </c>
      <c r="K901" s="3" t="s">
        <v>22</v>
      </c>
    </row>
    <row r="902" spans="1:11" ht="42" customHeight="1">
      <c r="A902" s="2" t="s">
        <v>2489</v>
      </c>
      <c r="B902" s="2" t="s">
        <v>2490</v>
      </c>
      <c r="C902" s="2" t="s">
        <v>32</v>
      </c>
      <c r="D902" s="2" t="s">
        <v>33</v>
      </c>
      <c r="E902" s="5">
        <v>-27290</v>
      </c>
      <c r="F902" s="3" t="s">
        <v>443</v>
      </c>
      <c r="G902" s="3" t="s">
        <v>1519</v>
      </c>
      <c r="H902" s="2" t="s">
        <v>20</v>
      </c>
      <c r="I902" s="2" t="s">
        <v>2491</v>
      </c>
      <c r="J902" s="3" t="str">
        <f>HYPERLINK("https://www.boe.es/gazeta/dias/1825/04/12/pdfs/GMD-1825-44.pdf#page=4","Abrir facsímil")</f>
        <v>Abrir facsímil</v>
      </c>
      <c r="K902" s="3" t="s">
        <v>22</v>
      </c>
    </row>
    <row r="903" spans="1:11" ht="42" customHeight="1">
      <c r="A903" s="2" t="s">
        <v>2492</v>
      </c>
      <c r="B903" s="2" t="s">
        <v>2493</v>
      </c>
      <c r="C903" s="2" t="s">
        <v>238</v>
      </c>
      <c r="D903" s="2" t="s">
        <v>17</v>
      </c>
      <c r="E903" s="5">
        <v>-27232</v>
      </c>
      <c r="F903" s="3" t="s">
        <v>94</v>
      </c>
      <c r="G903" s="3" t="s">
        <v>19</v>
      </c>
      <c r="H903" s="2" t="s">
        <v>20</v>
      </c>
      <c r="I903" s="2" t="s">
        <v>2494</v>
      </c>
      <c r="J903" s="3" t="str">
        <f>HYPERLINK("https://www.boe.es/gazeta/dias/1825/06/09/pdfs/GMD-1825-69.pdf#page=4","Abrir facsímil")</f>
        <v>Abrir facsímil</v>
      </c>
      <c r="K903" s="3" t="s">
        <v>22</v>
      </c>
    </row>
    <row r="904" spans="1:11" ht="42" customHeight="1">
      <c r="A904" s="2" t="s">
        <v>2495</v>
      </c>
      <c r="B904" s="2" t="s">
        <v>2495</v>
      </c>
      <c r="C904" s="2" t="s">
        <v>46</v>
      </c>
      <c r="D904" s="2" t="s">
        <v>17</v>
      </c>
      <c r="E904" s="5">
        <v>-27232</v>
      </c>
      <c r="F904" s="3" t="s">
        <v>94</v>
      </c>
      <c r="G904" s="3" t="s">
        <v>19</v>
      </c>
      <c r="H904" s="2" t="s">
        <v>20</v>
      </c>
      <c r="I904" s="2" t="s">
        <v>2496</v>
      </c>
      <c r="J904" s="3" t="str">
        <f>HYPERLINK("https://www.boe.es/gazeta/dias/1825/06/09/pdfs/GMD-1825-69.pdf#page=4","Abrir facsímil")</f>
        <v>Abrir facsímil</v>
      </c>
      <c r="K904" s="3" t="s">
        <v>22</v>
      </c>
    </row>
    <row r="905" spans="1:11" ht="42" customHeight="1">
      <c r="A905" s="2" t="s">
        <v>2497</v>
      </c>
      <c r="B905" s="2" t="s">
        <v>2497</v>
      </c>
      <c r="C905" s="2" t="s">
        <v>32</v>
      </c>
      <c r="D905" s="2" t="s">
        <v>33</v>
      </c>
      <c r="E905" s="5">
        <v>-27381</v>
      </c>
      <c r="F905" s="3" t="s">
        <v>586</v>
      </c>
      <c r="G905" s="3" t="s">
        <v>19</v>
      </c>
      <c r="H905" s="2" t="s">
        <v>20</v>
      </c>
      <c r="I905" s="2" t="s">
        <v>2498</v>
      </c>
      <c r="J905" s="3" t="str">
        <f>HYPERLINK("https://www.boe.es/gazeta/dias/1825/01/11/pdfs/GMD-1825-5.pdf#page=4","Abrir facsímil")</f>
        <v>Abrir facsímil</v>
      </c>
      <c r="K905" s="3" t="s">
        <v>22</v>
      </c>
    </row>
    <row r="906" spans="1:11" ht="42" customHeight="1">
      <c r="A906" s="2" t="s">
        <v>2499</v>
      </c>
      <c r="B906" s="2" t="s">
        <v>2500</v>
      </c>
      <c r="C906" s="2" t="s">
        <v>32</v>
      </c>
      <c r="D906" s="2" t="s">
        <v>33</v>
      </c>
      <c r="E906" s="5">
        <v>-27108</v>
      </c>
      <c r="F906" s="3" t="s">
        <v>2077</v>
      </c>
      <c r="G906" s="3" t="s">
        <v>64</v>
      </c>
      <c r="H906" s="2" t="s">
        <v>20</v>
      </c>
      <c r="I906" s="2" t="s">
        <v>2501</v>
      </c>
      <c r="J906" s="3" t="str">
        <f>HYPERLINK("https://www.boe.es/gazeta/dias/1825/10/11/pdfs/GMD-1825-123.pdf#page=2","Abrir facsímil")</f>
        <v>Abrir facsímil</v>
      </c>
      <c r="K906" s="3" t="s">
        <v>22</v>
      </c>
    </row>
    <row r="907" spans="1:11" ht="42" customHeight="1">
      <c r="A907" s="2" t="s">
        <v>2502</v>
      </c>
      <c r="B907" s="2" t="s">
        <v>2502</v>
      </c>
      <c r="C907" s="2" t="s">
        <v>46</v>
      </c>
      <c r="D907" s="2" t="s">
        <v>17</v>
      </c>
      <c r="E907" s="5">
        <v>-27283</v>
      </c>
      <c r="F907" s="3" t="s">
        <v>26</v>
      </c>
      <c r="G907" s="3" t="s">
        <v>39</v>
      </c>
      <c r="H907" s="2" t="s">
        <v>20</v>
      </c>
      <c r="I907" s="2" t="s">
        <v>2503</v>
      </c>
      <c r="J907" s="3" t="str">
        <f>HYPERLINK("https://www.boe.es/gazeta/dias/1825/04/19/pdfs/GMD-1825-47.pdf#page=3","Abrir facsímil")</f>
        <v>Abrir facsímil</v>
      </c>
      <c r="K907" s="3" t="s">
        <v>22</v>
      </c>
    </row>
    <row r="908" spans="1:11" ht="42" customHeight="1">
      <c r="A908" s="2" t="s">
        <v>2504</v>
      </c>
      <c r="B908" s="2" t="s">
        <v>2504</v>
      </c>
      <c r="C908" s="2" t="s">
        <v>32</v>
      </c>
      <c r="D908" s="2" t="s">
        <v>33</v>
      </c>
      <c r="E908" s="5">
        <v>-27365</v>
      </c>
      <c r="F908" s="3" t="s">
        <v>1749</v>
      </c>
      <c r="G908" s="3" t="s">
        <v>95</v>
      </c>
      <c r="H908" s="2" t="s">
        <v>20</v>
      </c>
      <c r="I908" s="2" t="s">
        <v>2505</v>
      </c>
      <c r="J908" s="3" t="str">
        <f>HYPERLINK("https://www.boe.es/gazeta/dias/1825/01/27/pdfs/GMD-1825-12.pdf#page=1","Abrir facsímil")</f>
        <v>Abrir facsímil</v>
      </c>
      <c r="K908" s="3" t="s">
        <v>22</v>
      </c>
    </row>
    <row r="909" spans="1:11" ht="42" customHeight="1">
      <c r="A909" s="2" t="s">
        <v>2504</v>
      </c>
      <c r="B909" s="2" t="s">
        <v>2504</v>
      </c>
      <c r="C909" s="2" t="s">
        <v>32</v>
      </c>
      <c r="D909" s="2" t="s">
        <v>33</v>
      </c>
      <c r="E909" s="5">
        <v>-27344</v>
      </c>
      <c r="F909" s="3" t="s">
        <v>146</v>
      </c>
      <c r="G909" s="3" t="s">
        <v>39</v>
      </c>
      <c r="H909" s="2" t="s">
        <v>20</v>
      </c>
      <c r="I909" s="2" t="s">
        <v>2506</v>
      </c>
      <c r="J909" s="3" t="str">
        <f>HYPERLINK("https://www.boe.es/gazeta/dias/1825/02/17/pdfs/GMD-1825-21.pdf#page=3","Abrir facsímil")</f>
        <v>Abrir facsímil</v>
      </c>
      <c r="K909" s="3" t="s">
        <v>22</v>
      </c>
    </row>
    <row r="910" spans="1:11" ht="42" customHeight="1">
      <c r="A910" s="2" t="s">
        <v>2504</v>
      </c>
      <c r="B910" s="2" t="s">
        <v>2504</v>
      </c>
      <c r="C910" s="2" t="s">
        <v>32</v>
      </c>
      <c r="D910" s="2" t="s">
        <v>33</v>
      </c>
      <c r="E910" s="5">
        <v>-27342</v>
      </c>
      <c r="F910" s="3" t="s">
        <v>112</v>
      </c>
      <c r="G910" s="3" t="s">
        <v>39</v>
      </c>
      <c r="H910" s="2" t="s">
        <v>20</v>
      </c>
      <c r="I910" s="2" t="s">
        <v>2507</v>
      </c>
      <c r="J910" s="3" t="str">
        <f>HYPERLINK("https://www.boe.es/gazeta/dias/1825/02/19/pdfs/GMD-1825-22.pdf#page=3","Abrir facsímil")</f>
        <v>Abrir facsímil</v>
      </c>
      <c r="K910" s="3" t="s">
        <v>22</v>
      </c>
    </row>
    <row r="911" spans="1:11" ht="42" customHeight="1">
      <c r="A911" s="2" t="s">
        <v>2504</v>
      </c>
      <c r="B911" s="2" t="s">
        <v>2504</v>
      </c>
      <c r="C911" s="2" t="s">
        <v>71</v>
      </c>
      <c r="D911" s="2" t="s">
        <v>72</v>
      </c>
      <c r="E911" s="5">
        <v>-27281</v>
      </c>
      <c r="F911" s="3" t="s">
        <v>306</v>
      </c>
      <c r="G911" s="3" t="s">
        <v>64</v>
      </c>
      <c r="H911" s="2" t="s">
        <v>20</v>
      </c>
      <c r="I911" s="2" t="s">
        <v>2508</v>
      </c>
      <c r="J911" s="3" t="str">
        <f>HYPERLINK("https://www.boe.es/gazeta/dias/1825/04/21/pdfs/GMD-1825-48.pdf#page=2","Abrir facsímil")</f>
        <v>Abrir facsímil</v>
      </c>
      <c r="K911" s="3" t="s">
        <v>22</v>
      </c>
    </row>
    <row r="912" spans="1:11" ht="42" customHeight="1">
      <c r="A912" s="2" t="s">
        <v>2509</v>
      </c>
      <c r="B912" s="2" t="s">
        <v>2510</v>
      </c>
      <c r="C912" s="2" t="s">
        <v>32</v>
      </c>
      <c r="D912" s="2" t="s">
        <v>33</v>
      </c>
      <c r="E912" s="5">
        <v>-27374</v>
      </c>
      <c r="F912" s="3" t="s">
        <v>87</v>
      </c>
      <c r="G912" s="3" t="s">
        <v>39</v>
      </c>
      <c r="H912" s="2" t="s">
        <v>20</v>
      </c>
      <c r="I912" s="2" t="s">
        <v>2511</v>
      </c>
      <c r="J912" s="3" t="str">
        <f>HYPERLINK("https://www.boe.es/gazeta/dias/1825/01/18/pdfs/GMD-1825-8.pdf#page=3","Abrir facsímil")</f>
        <v>Abrir facsímil</v>
      </c>
      <c r="K912" s="3" t="s">
        <v>22</v>
      </c>
    </row>
    <row r="913" spans="1:11" ht="42" customHeight="1">
      <c r="A913" s="2" t="s">
        <v>2512</v>
      </c>
      <c r="B913" s="2" t="s">
        <v>2513</v>
      </c>
      <c r="C913" s="2" t="s">
        <v>123</v>
      </c>
      <c r="D913" s="2" t="s">
        <v>17</v>
      </c>
      <c r="E913" s="5">
        <v>-27085</v>
      </c>
      <c r="F913" s="3" t="s">
        <v>215</v>
      </c>
      <c r="G913" s="3" t="s">
        <v>19</v>
      </c>
      <c r="H913" s="2" t="s">
        <v>20</v>
      </c>
      <c r="I913" s="2" t="s">
        <v>2514</v>
      </c>
      <c r="J913" s="3" t="str">
        <f>HYPERLINK("https://www.boe.es/gazeta/dias/1825/11/03/pdfs/GMD-1825-133.pdf#page=4","Abrir facsímil")</f>
        <v>Abrir facsímil</v>
      </c>
      <c r="K913" s="3" t="s">
        <v>22</v>
      </c>
    </row>
    <row r="914" spans="1:11" ht="42" customHeight="1">
      <c r="A914" s="2" t="s">
        <v>2515</v>
      </c>
      <c r="B914" s="2" t="s">
        <v>2516</v>
      </c>
      <c r="C914" s="2" t="s">
        <v>71</v>
      </c>
      <c r="D914" s="2" t="s">
        <v>72</v>
      </c>
      <c r="E914" s="5">
        <v>-27363</v>
      </c>
      <c r="F914" s="3" t="s">
        <v>152</v>
      </c>
      <c r="G914" s="3" t="s">
        <v>39</v>
      </c>
      <c r="H914" s="2" t="s">
        <v>20</v>
      </c>
      <c r="I914" s="2" t="s">
        <v>2517</v>
      </c>
      <c r="J914" s="3" t="str">
        <f>HYPERLINK("https://www.boe.es/gazeta/dias/1825/01/29/pdfs/GMD-1825-13.pdf#page=3","Abrir facsímil")</f>
        <v>Abrir facsímil</v>
      </c>
      <c r="K914" s="3" t="s">
        <v>22</v>
      </c>
    </row>
    <row r="915" spans="1:11" ht="42" customHeight="1">
      <c r="A915" s="2" t="s">
        <v>2518</v>
      </c>
      <c r="B915" s="2" t="s">
        <v>2518</v>
      </c>
      <c r="C915" s="2" t="s">
        <v>32</v>
      </c>
      <c r="D915" s="2" t="s">
        <v>33</v>
      </c>
      <c r="E915" s="5">
        <v>-27384</v>
      </c>
      <c r="F915" s="3" t="s">
        <v>143</v>
      </c>
      <c r="G915" s="3" t="s">
        <v>64</v>
      </c>
      <c r="H915" s="2" t="s">
        <v>20</v>
      </c>
      <c r="I915" s="2" t="s">
        <v>2519</v>
      </c>
      <c r="J915" s="3" t="str">
        <f>HYPERLINK("https://www.boe.es/gazeta/dias/1825/01/08/pdfs/GMD-1825-4.pdf#page=2","Abrir facsímil")</f>
        <v>Abrir facsímil</v>
      </c>
      <c r="K915" s="3" t="s">
        <v>22</v>
      </c>
    </row>
    <row r="916" spans="1:11" ht="42" customHeight="1">
      <c r="A916" s="2" t="s">
        <v>2518</v>
      </c>
      <c r="B916" s="2" t="s">
        <v>2518</v>
      </c>
      <c r="C916" s="2" t="s">
        <v>32</v>
      </c>
      <c r="D916" s="2" t="s">
        <v>33</v>
      </c>
      <c r="E916" s="5">
        <v>-27379</v>
      </c>
      <c r="F916" s="3" t="s">
        <v>116</v>
      </c>
      <c r="G916" s="3" t="s">
        <v>39</v>
      </c>
      <c r="H916" s="2" t="s">
        <v>20</v>
      </c>
      <c r="I916" s="2" t="s">
        <v>2520</v>
      </c>
      <c r="J916" s="3" t="str">
        <f>HYPERLINK("https://www.boe.es/gazeta/dias/1825/01/13/pdfs/GMD-1825-6.pdf#page=3","Abrir facsímil")</f>
        <v>Abrir facsímil</v>
      </c>
      <c r="K916" s="3" t="s">
        <v>22</v>
      </c>
    </row>
    <row r="917" spans="1:11" ht="42" customHeight="1">
      <c r="A917" s="2" t="s">
        <v>2518</v>
      </c>
      <c r="B917" s="2" t="s">
        <v>2518</v>
      </c>
      <c r="C917" s="2" t="s">
        <v>32</v>
      </c>
      <c r="D917" s="2" t="s">
        <v>33</v>
      </c>
      <c r="E917" s="5">
        <v>-27374</v>
      </c>
      <c r="F917" s="3" t="s">
        <v>87</v>
      </c>
      <c r="G917" s="3" t="s">
        <v>64</v>
      </c>
      <c r="H917" s="2" t="s">
        <v>20</v>
      </c>
      <c r="I917" s="2" t="s">
        <v>2521</v>
      </c>
      <c r="J917" s="3" t="str">
        <f>HYPERLINK("https://www.boe.es/gazeta/dias/1825/01/18/pdfs/GMD-1825-8.pdf#page=2","Abrir facsímil")</f>
        <v>Abrir facsímil</v>
      </c>
      <c r="K917" s="3" t="s">
        <v>22</v>
      </c>
    </row>
    <row r="918" spans="1:11" ht="42" customHeight="1">
      <c r="A918" s="2" t="s">
        <v>2518</v>
      </c>
      <c r="B918" s="2" t="s">
        <v>2518</v>
      </c>
      <c r="C918" s="2" t="s">
        <v>32</v>
      </c>
      <c r="D918" s="2" t="s">
        <v>33</v>
      </c>
      <c r="E918" s="5">
        <v>-27372</v>
      </c>
      <c r="F918" s="3" t="s">
        <v>51</v>
      </c>
      <c r="G918" s="3" t="s">
        <v>39</v>
      </c>
      <c r="H918" s="2" t="s">
        <v>20</v>
      </c>
      <c r="I918" s="2" t="s">
        <v>2522</v>
      </c>
      <c r="J918" s="3" t="str">
        <f>HYPERLINK("https://www.boe.es/gazeta/dias/1825/01/20/pdfs/GMD-1825-9.pdf#page=3","Abrir facsímil")</f>
        <v>Abrir facsímil</v>
      </c>
      <c r="K918" s="3" t="s">
        <v>22</v>
      </c>
    </row>
    <row r="919" spans="1:11" ht="42" customHeight="1">
      <c r="A919" s="2" t="s">
        <v>2518</v>
      </c>
      <c r="B919" s="2" t="s">
        <v>2518</v>
      </c>
      <c r="C919" s="2" t="s">
        <v>32</v>
      </c>
      <c r="D919" s="2" t="s">
        <v>33</v>
      </c>
      <c r="E919" s="5">
        <v>-27262</v>
      </c>
      <c r="F919" s="3" t="s">
        <v>551</v>
      </c>
      <c r="G919" s="3" t="s">
        <v>552</v>
      </c>
      <c r="H919" s="2" t="s">
        <v>20</v>
      </c>
      <c r="I919" s="2" t="s">
        <v>2523</v>
      </c>
      <c r="J919" s="3" t="str">
        <f>HYPERLINK("https://www.boe.es/gazeta/dias/1825/05/10/pdfs/GMD-1825-56.pdf#page=4","Abrir facsímil")</f>
        <v>Abrir facsímil</v>
      </c>
      <c r="K919" s="3" t="s">
        <v>22</v>
      </c>
    </row>
    <row r="920" spans="1:11" ht="42" customHeight="1">
      <c r="A920" s="2" t="s">
        <v>2518</v>
      </c>
      <c r="B920" s="2" t="s">
        <v>2518</v>
      </c>
      <c r="C920" s="2" t="s">
        <v>16</v>
      </c>
      <c r="D920" s="2" t="s">
        <v>17</v>
      </c>
      <c r="E920" s="5">
        <v>-27251</v>
      </c>
      <c r="F920" s="3" t="s">
        <v>555</v>
      </c>
      <c r="G920" s="3" t="s">
        <v>39</v>
      </c>
      <c r="H920" s="2" t="s">
        <v>20</v>
      </c>
      <c r="I920" s="2" t="s">
        <v>2524</v>
      </c>
      <c r="J920" s="3" t="str">
        <f>HYPERLINK("https://www.boe.es/gazeta/dias/1825/05/21/pdfs/GMD-1825-61.pdf#page=3","Abrir facsímil")</f>
        <v>Abrir facsímil</v>
      </c>
      <c r="K920" s="3" t="s">
        <v>22</v>
      </c>
    </row>
    <row r="921" spans="1:11" ht="42" customHeight="1">
      <c r="A921" s="2" t="s">
        <v>2525</v>
      </c>
      <c r="B921" s="2" t="s">
        <v>2525</v>
      </c>
      <c r="C921" s="2" t="s">
        <v>16</v>
      </c>
      <c r="D921" s="2" t="s">
        <v>17</v>
      </c>
      <c r="E921" s="5">
        <v>-27129</v>
      </c>
      <c r="F921" s="3" t="s">
        <v>173</v>
      </c>
      <c r="G921" s="3" t="s">
        <v>19</v>
      </c>
      <c r="H921" s="2" t="s">
        <v>20</v>
      </c>
      <c r="I921" s="2" t="s">
        <v>2526</v>
      </c>
      <c r="J921" s="3" t="str">
        <f>HYPERLINK("https://www.boe.es/gazeta/dias/1825/09/20/pdfs/GMD-1825-114.pdf#page=4","Abrir facsímil")</f>
        <v>Abrir facsímil</v>
      </c>
      <c r="K921" s="3" t="s">
        <v>22</v>
      </c>
    </row>
    <row r="922" spans="1:11" ht="42" customHeight="1">
      <c r="A922" s="2" t="s">
        <v>2527</v>
      </c>
      <c r="B922" s="2" t="s">
        <v>2528</v>
      </c>
      <c r="C922" s="2" t="s">
        <v>71</v>
      </c>
      <c r="D922" s="2" t="s">
        <v>72</v>
      </c>
      <c r="E922" s="5">
        <v>-27377</v>
      </c>
      <c r="F922" s="3" t="s">
        <v>652</v>
      </c>
      <c r="G922" s="3" t="s">
        <v>39</v>
      </c>
      <c r="H922" s="2" t="s">
        <v>20</v>
      </c>
      <c r="I922" s="2" t="s">
        <v>2529</v>
      </c>
      <c r="J922" s="3" t="str">
        <f>HYPERLINK("https://www.boe.es/gazeta/dias/1825/01/15/pdfs/GMD-1825-7.pdf#page=3","Abrir facsímil")</f>
        <v>Abrir facsímil</v>
      </c>
      <c r="K922" s="3" t="s">
        <v>22</v>
      </c>
    </row>
    <row r="923" spans="1:11" ht="42" customHeight="1">
      <c r="A923" s="2" t="s">
        <v>2530</v>
      </c>
      <c r="B923" s="2" t="s">
        <v>2530</v>
      </c>
      <c r="C923" s="2" t="s">
        <v>16</v>
      </c>
      <c r="D923" s="2" t="s">
        <v>17</v>
      </c>
      <c r="E923" s="5">
        <v>-27330</v>
      </c>
      <c r="F923" s="3" t="s">
        <v>226</v>
      </c>
      <c r="G923" s="3" t="s">
        <v>64</v>
      </c>
      <c r="H923" s="2" t="s">
        <v>20</v>
      </c>
      <c r="I923" s="2" t="s">
        <v>2531</v>
      </c>
      <c r="J923" s="3" t="str">
        <f>HYPERLINK("https://www.boe.es/gazeta/dias/1825/03/03/pdfs/GMD-1825-27.pdf#page=2","Abrir facsímil")</f>
        <v>Abrir facsímil</v>
      </c>
      <c r="K923" s="3" t="s">
        <v>22</v>
      </c>
    </row>
    <row r="924" spans="1:11" ht="42" customHeight="1">
      <c r="A924" s="2" t="s">
        <v>2532</v>
      </c>
      <c r="B924" s="2" t="s">
        <v>2533</v>
      </c>
      <c r="C924" s="2" t="s">
        <v>123</v>
      </c>
      <c r="D924" s="2" t="s">
        <v>17</v>
      </c>
      <c r="E924" s="5">
        <v>-27309</v>
      </c>
      <c r="F924" s="3" t="s">
        <v>459</v>
      </c>
      <c r="G924" s="3" t="s">
        <v>39</v>
      </c>
      <c r="H924" s="2" t="s">
        <v>20</v>
      </c>
      <c r="I924" s="2" t="s">
        <v>2534</v>
      </c>
      <c r="J924" s="3" t="str">
        <f>HYPERLINK("https://www.boe.es/gazeta/dias/1825/03/24/pdfs/GMD-1825-36.pdf#page=3","Abrir facsímil")</f>
        <v>Abrir facsímil</v>
      </c>
      <c r="K924" s="3" t="s">
        <v>22</v>
      </c>
    </row>
    <row r="925" spans="1:11" ht="42" customHeight="1">
      <c r="A925" s="2" t="s">
        <v>2535</v>
      </c>
      <c r="B925" s="2" t="s">
        <v>2536</v>
      </c>
      <c r="C925" s="2" t="s">
        <v>16</v>
      </c>
      <c r="D925" s="2" t="s">
        <v>17</v>
      </c>
      <c r="E925" s="5">
        <v>-27239</v>
      </c>
      <c r="F925" s="3" t="s">
        <v>282</v>
      </c>
      <c r="G925" s="3" t="s">
        <v>39</v>
      </c>
      <c r="H925" s="2" t="s">
        <v>20</v>
      </c>
      <c r="I925" s="2" t="s">
        <v>2537</v>
      </c>
      <c r="J925" s="3" t="str">
        <f>HYPERLINK("https://www.boe.es/gazeta/dias/1825/06/02/pdfs/GMD-1825-66.pdf#page=3","Abrir facsímil")</f>
        <v>Abrir facsímil</v>
      </c>
      <c r="K925" s="3" t="s">
        <v>22</v>
      </c>
    </row>
    <row r="926" spans="1:11" ht="42" customHeight="1">
      <c r="A926" s="2" t="s">
        <v>2538</v>
      </c>
      <c r="B926" s="2" t="s">
        <v>2539</v>
      </c>
      <c r="C926" s="2" t="s">
        <v>71</v>
      </c>
      <c r="D926" s="2" t="s">
        <v>72</v>
      </c>
      <c r="E926" s="5">
        <v>-27027</v>
      </c>
      <c r="F926" s="3" t="s">
        <v>181</v>
      </c>
      <c r="G926" s="3" t="s">
        <v>19</v>
      </c>
      <c r="H926" s="2" t="s">
        <v>20</v>
      </c>
      <c r="I926" s="2" t="s">
        <v>2540</v>
      </c>
      <c r="J926" s="3" t="str">
        <f>HYPERLINK("https://www.boe.es/gazeta/dias/1825/12/31/pdfs/GMD-1825-158.pdf#page=4","Abrir facsímil")</f>
        <v>Abrir facsímil</v>
      </c>
      <c r="K926" s="3" t="s">
        <v>22</v>
      </c>
    </row>
    <row r="927" spans="1:11" ht="42" customHeight="1">
      <c r="A927" s="2" t="s">
        <v>2541</v>
      </c>
      <c r="B927" s="2" t="s">
        <v>2541</v>
      </c>
      <c r="C927" s="2" t="s">
        <v>46</v>
      </c>
      <c r="D927" s="2" t="s">
        <v>17</v>
      </c>
      <c r="E927" s="5">
        <v>-27283</v>
      </c>
      <c r="F927" s="3" t="s">
        <v>26</v>
      </c>
      <c r="G927" s="3" t="s">
        <v>64</v>
      </c>
      <c r="H927" s="2" t="s">
        <v>20</v>
      </c>
      <c r="I927" s="2" t="s">
        <v>2542</v>
      </c>
      <c r="J927" s="3" t="str">
        <f>HYPERLINK("https://www.boe.es/gazeta/dias/1825/04/19/pdfs/GMD-1825-47.pdf#page=2","Abrir facsímil")</f>
        <v>Abrir facsímil</v>
      </c>
      <c r="K927" s="3" t="s">
        <v>22</v>
      </c>
    </row>
    <row r="928" spans="1:11" ht="42" customHeight="1">
      <c r="A928" s="2" t="s">
        <v>2543</v>
      </c>
      <c r="B928" s="2" t="s">
        <v>2543</v>
      </c>
      <c r="C928" s="2" t="s">
        <v>16</v>
      </c>
      <c r="D928" s="2" t="s">
        <v>17</v>
      </c>
      <c r="E928" s="5">
        <v>-27267</v>
      </c>
      <c r="F928" s="3" t="s">
        <v>160</v>
      </c>
      <c r="G928" s="3" t="s">
        <v>64</v>
      </c>
      <c r="H928" s="2" t="s">
        <v>20</v>
      </c>
      <c r="I928" s="2" t="s">
        <v>2544</v>
      </c>
      <c r="J928" s="3" t="str">
        <f>HYPERLINK("https://www.boe.es/gazeta/dias/1825/05/05/pdfs/GMD-1825-54.pdf#page=2","Abrir facsímil")</f>
        <v>Abrir facsímil</v>
      </c>
      <c r="K928" s="3" t="s">
        <v>22</v>
      </c>
    </row>
    <row r="929" spans="1:11" ht="42" customHeight="1">
      <c r="A929" s="2" t="s">
        <v>2545</v>
      </c>
      <c r="B929" s="2" t="s">
        <v>2545</v>
      </c>
      <c r="C929" s="2" t="s">
        <v>71</v>
      </c>
      <c r="D929" s="2" t="s">
        <v>72</v>
      </c>
      <c r="E929" s="5">
        <v>-27318</v>
      </c>
      <c r="F929" s="3" t="s">
        <v>193</v>
      </c>
      <c r="G929" s="3" t="s">
        <v>64</v>
      </c>
      <c r="H929" s="2" t="s">
        <v>20</v>
      </c>
      <c r="I929" s="2" t="s">
        <v>2546</v>
      </c>
      <c r="J929" s="3" t="str">
        <f>HYPERLINK("https://www.boe.es/gazeta/dias/1825/03/15/pdfs/GMD-1825-32.pdf#page=2","Abrir facsímil")</f>
        <v>Abrir facsímil</v>
      </c>
      <c r="K929" s="3" t="s">
        <v>22</v>
      </c>
    </row>
    <row r="930" spans="1:11" ht="42" customHeight="1">
      <c r="A930" s="2" t="s">
        <v>2547</v>
      </c>
      <c r="B930" s="2" t="s">
        <v>2548</v>
      </c>
      <c r="C930" s="2" t="s">
        <v>32</v>
      </c>
      <c r="D930" s="2" t="s">
        <v>33</v>
      </c>
      <c r="E930" s="5">
        <v>-27342</v>
      </c>
      <c r="F930" s="3" t="s">
        <v>112</v>
      </c>
      <c r="G930" s="3" t="s">
        <v>39</v>
      </c>
      <c r="H930" s="2" t="s">
        <v>20</v>
      </c>
      <c r="I930" s="2" t="s">
        <v>2549</v>
      </c>
      <c r="J930" s="3" t="str">
        <f>HYPERLINK("https://www.boe.es/gazeta/dias/1825/02/19/pdfs/GMD-1825-22.pdf#page=3","Abrir facsímil")</f>
        <v>Abrir facsímil</v>
      </c>
      <c r="K930" s="3" t="s">
        <v>22</v>
      </c>
    </row>
    <row r="931" spans="1:11" ht="42" customHeight="1">
      <c r="A931" s="2" t="s">
        <v>2550</v>
      </c>
      <c r="B931" s="2" t="s">
        <v>2551</v>
      </c>
      <c r="C931" s="2" t="s">
        <v>25</v>
      </c>
      <c r="D931" s="2" t="s">
        <v>17</v>
      </c>
      <c r="E931" s="5">
        <v>-27281</v>
      </c>
      <c r="F931" s="3" t="s">
        <v>306</v>
      </c>
      <c r="G931" s="3" t="s">
        <v>19</v>
      </c>
      <c r="H931" s="2" t="s">
        <v>20</v>
      </c>
      <c r="I931" s="2" t="s">
        <v>2552</v>
      </c>
      <c r="J931" s="3" t="str">
        <f>HYPERLINK("https://www.boe.es/gazeta/dias/1825/04/21/pdfs/GMD-1825-48.pdf#page=4","Abrir facsímil")</f>
        <v>Abrir facsímil</v>
      </c>
      <c r="K931" s="3" t="s">
        <v>22</v>
      </c>
    </row>
    <row r="932" spans="1:11" ht="42" customHeight="1">
      <c r="A932" s="2" t="s">
        <v>2553</v>
      </c>
      <c r="B932" s="2" t="s">
        <v>2554</v>
      </c>
      <c r="C932" s="2" t="s">
        <v>32</v>
      </c>
      <c r="D932" s="2" t="s">
        <v>33</v>
      </c>
      <c r="E932" s="5">
        <v>-27388</v>
      </c>
      <c r="F932" s="3" t="s">
        <v>288</v>
      </c>
      <c r="G932" s="3" t="s">
        <v>19</v>
      </c>
      <c r="H932" s="2" t="s">
        <v>20</v>
      </c>
      <c r="I932" s="2" t="s">
        <v>2555</v>
      </c>
      <c r="J932" s="3" t="str">
        <f>HYPERLINK("https://www.boe.es/gazeta/dias/1825/01/04/pdfs/GMD-1825-2.pdf#page=4","Abrir facsímil")</f>
        <v>Abrir facsímil</v>
      </c>
      <c r="K932" s="3" t="s">
        <v>22</v>
      </c>
    </row>
    <row r="933" spans="1:11" ht="42" customHeight="1">
      <c r="A933" s="2" t="s">
        <v>2556</v>
      </c>
      <c r="B933" s="2" t="s">
        <v>2557</v>
      </c>
      <c r="C933" s="2" t="s">
        <v>46</v>
      </c>
      <c r="D933" s="2" t="s">
        <v>17</v>
      </c>
      <c r="E933" s="5">
        <v>-27351</v>
      </c>
      <c r="F933" s="3" t="s">
        <v>132</v>
      </c>
      <c r="G933" s="3" t="s">
        <v>19</v>
      </c>
      <c r="H933" s="2" t="s">
        <v>20</v>
      </c>
      <c r="I933" s="2" t="s">
        <v>2558</v>
      </c>
      <c r="J933" s="3" t="str">
        <f>HYPERLINK("https://www.boe.es/gazeta/dias/1825/02/10/pdfs/GMD-1825-18.pdf#page=4","Abrir facsímil")</f>
        <v>Abrir facsímil</v>
      </c>
      <c r="K933" s="3" t="s">
        <v>22</v>
      </c>
    </row>
    <row r="934" spans="1:11" ht="42" customHeight="1">
      <c r="A934" s="2" t="s">
        <v>2559</v>
      </c>
      <c r="B934" s="2" t="s">
        <v>2559</v>
      </c>
      <c r="C934" s="2" t="s">
        <v>16</v>
      </c>
      <c r="D934" s="2" t="s">
        <v>17</v>
      </c>
      <c r="E934" s="5">
        <v>-27339</v>
      </c>
      <c r="F934" s="3" t="s">
        <v>974</v>
      </c>
      <c r="G934" s="3" t="s">
        <v>64</v>
      </c>
      <c r="H934" s="2" t="s">
        <v>20</v>
      </c>
      <c r="I934" s="2" t="s">
        <v>2560</v>
      </c>
      <c r="J934" s="3" t="str">
        <f>HYPERLINK("https://www.boe.es/gazeta/dias/1825/02/22/pdfs/GMD-1825-23.pdf#page=2","Abrir facsímil")</f>
        <v>Abrir facsímil</v>
      </c>
      <c r="K934" s="3" t="s">
        <v>22</v>
      </c>
    </row>
    <row r="935" spans="1:11" ht="42" customHeight="1">
      <c r="A935" s="2" t="s">
        <v>2561</v>
      </c>
      <c r="B935" s="2" t="s">
        <v>2561</v>
      </c>
      <c r="C935" s="2" t="s">
        <v>59</v>
      </c>
      <c r="D935" s="2" t="s">
        <v>17</v>
      </c>
      <c r="E935" s="5">
        <v>-27342</v>
      </c>
      <c r="F935" s="3" t="s">
        <v>112</v>
      </c>
      <c r="G935" s="3" t="s">
        <v>64</v>
      </c>
      <c r="H935" s="2" t="s">
        <v>20</v>
      </c>
      <c r="I935" s="2" t="s">
        <v>2562</v>
      </c>
      <c r="J935" s="3" t="str">
        <f>HYPERLINK("https://www.boe.es/gazeta/dias/1825/02/19/pdfs/GMD-1825-22.pdf#page=2","Abrir facsímil")</f>
        <v>Abrir facsímil</v>
      </c>
      <c r="K935" s="3" t="s">
        <v>22</v>
      </c>
    </row>
    <row r="936" spans="1:11" ht="42" customHeight="1">
      <c r="A936" s="2" t="s">
        <v>2561</v>
      </c>
      <c r="B936" s="2" t="s">
        <v>2561</v>
      </c>
      <c r="C936" s="2" t="s">
        <v>46</v>
      </c>
      <c r="D936" s="2" t="s">
        <v>17</v>
      </c>
      <c r="E936" s="5">
        <v>-27337</v>
      </c>
      <c r="F936" s="3" t="s">
        <v>203</v>
      </c>
      <c r="G936" s="3" t="s">
        <v>64</v>
      </c>
      <c r="H936" s="2" t="s">
        <v>20</v>
      </c>
      <c r="I936" s="2" t="s">
        <v>2563</v>
      </c>
      <c r="J936" s="3" t="str">
        <f>HYPERLINK("https://www.boe.es/gazeta/dias/1825/02/24/pdfs/GMD-1825-24.pdf#page=2","Abrir facsímil")</f>
        <v>Abrir facsímil</v>
      </c>
      <c r="K936" s="3" t="s">
        <v>22</v>
      </c>
    </row>
    <row r="937" spans="1:11" ht="42" customHeight="1">
      <c r="A937" s="2" t="s">
        <v>2564</v>
      </c>
      <c r="B937" s="2" t="s">
        <v>2564</v>
      </c>
      <c r="C937" s="2" t="s">
        <v>32</v>
      </c>
      <c r="D937" s="2" t="s">
        <v>33</v>
      </c>
      <c r="E937" s="5">
        <v>-27272</v>
      </c>
      <c r="F937" s="3" t="s">
        <v>1191</v>
      </c>
      <c r="G937" s="3" t="s">
        <v>2565</v>
      </c>
      <c r="H937" s="2" t="s">
        <v>20</v>
      </c>
      <c r="I937" s="2" t="s">
        <v>2566</v>
      </c>
      <c r="J937" s="3" t="str">
        <f>HYPERLINK("https://www.boe.es/gazeta/dias/1825/04/30/pdfs/GMD-1825-52.pdf#page=3","Abrir facsímil")</f>
        <v>Abrir facsímil</v>
      </c>
      <c r="K937" s="3" t="s">
        <v>22</v>
      </c>
    </row>
    <row r="938" spans="1:11" ht="42" customHeight="1">
      <c r="A938" s="2" t="s">
        <v>2567</v>
      </c>
      <c r="B938" s="2" t="s">
        <v>2568</v>
      </c>
      <c r="C938" s="2" t="s">
        <v>123</v>
      </c>
      <c r="D938" s="2" t="s">
        <v>17</v>
      </c>
      <c r="E938" s="5">
        <v>-27269</v>
      </c>
      <c r="F938" s="3" t="s">
        <v>321</v>
      </c>
      <c r="G938" s="3" t="s">
        <v>39</v>
      </c>
      <c r="H938" s="2" t="s">
        <v>27</v>
      </c>
      <c r="I938" s="2" t="s">
        <v>2569</v>
      </c>
      <c r="J938" s="3" t="str">
        <f>HYPERLINK("https://www.boe.es/gazeta/dias/1825/05/03/pdfs/GMD-1825-53.pdf#page=3","Abrir facsímil")</f>
        <v>Abrir facsímil</v>
      </c>
      <c r="K938" s="3" t="s">
        <v>29</v>
      </c>
    </row>
    <row r="939" spans="1:11" ht="42" customHeight="1">
      <c r="A939" s="2" t="s">
        <v>2570</v>
      </c>
      <c r="B939" s="2" t="s">
        <v>2571</v>
      </c>
      <c r="C939" s="2" t="s">
        <v>25</v>
      </c>
      <c r="D939" s="2" t="s">
        <v>17</v>
      </c>
      <c r="E939" s="5">
        <v>-27374</v>
      </c>
      <c r="F939" s="3" t="s">
        <v>87</v>
      </c>
      <c r="G939" s="3" t="s">
        <v>64</v>
      </c>
      <c r="H939" s="2" t="s">
        <v>20</v>
      </c>
      <c r="I939" s="2" t="s">
        <v>2572</v>
      </c>
      <c r="J939" s="3" t="str">
        <f>HYPERLINK("https://www.boe.es/gazeta/dias/1825/01/18/pdfs/GMD-1825-8.pdf#page=2","Abrir facsímil")</f>
        <v>Abrir facsímil</v>
      </c>
      <c r="K939" s="3" t="s">
        <v>22</v>
      </c>
    </row>
    <row r="940" spans="1:11" ht="42" customHeight="1">
      <c r="A940" s="2" t="s">
        <v>2573</v>
      </c>
      <c r="B940" s="2" t="s">
        <v>2574</v>
      </c>
      <c r="C940" s="2" t="s">
        <v>71</v>
      </c>
      <c r="D940" s="2" t="s">
        <v>72</v>
      </c>
      <c r="E940" s="5">
        <v>-27300</v>
      </c>
      <c r="F940" s="3" t="s">
        <v>502</v>
      </c>
      <c r="G940" s="3" t="s">
        <v>19</v>
      </c>
      <c r="H940" s="2" t="s">
        <v>20</v>
      </c>
      <c r="I940" s="2" t="s">
        <v>2575</v>
      </c>
      <c r="J940" s="3" t="str">
        <f>HYPERLINK("https://www.boe.es/gazeta/dias/1825/04/02/pdfs/GMD-1825-40.pdf#page=4","Abrir facsímil")</f>
        <v>Abrir facsímil</v>
      </c>
      <c r="K940" s="3" t="s">
        <v>22</v>
      </c>
    </row>
    <row r="941" spans="1:11" ht="42" customHeight="1">
      <c r="A941" s="2" t="s">
        <v>2576</v>
      </c>
      <c r="B941" s="2" t="s">
        <v>2577</v>
      </c>
      <c r="C941" s="2" t="s">
        <v>32</v>
      </c>
      <c r="D941" s="2" t="s">
        <v>33</v>
      </c>
      <c r="E941" s="5">
        <v>-27332</v>
      </c>
      <c r="F941" s="3" t="s">
        <v>239</v>
      </c>
      <c r="G941" s="3" t="s">
        <v>39</v>
      </c>
      <c r="H941" s="2" t="s">
        <v>20</v>
      </c>
      <c r="I941" s="2" t="s">
        <v>2578</v>
      </c>
      <c r="J941" s="3" t="str">
        <f>HYPERLINK("https://www.boe.es/gazeta/dias/1825/03/01/pdfs/GMD-1825-26.pdf#page=3","Abrir facsímil")</f>
        <v>Abrir facsímil</v>
      </c>
      <c r="K941" s="3" t="s">
        <v>22</v>
      </c>
    </row>
    <row r="942" spans="1:11" ht="42" customHeight="1">
      <c r="A942" s="2" t="s">
        <v>2579</v>
      </c>
      <c r="B942" s="2" t="s">
        <v>2579</v>
      </c>
      <c r="C942" s="2" t="s">
        <v>71</v>
      </c>
      <c r="D942" s="2" t="s">
        <v>72</v>
      </c>
      <c r="E942" s="5">
        <v>-27288</v>
      </c>
      <c r="F942" s="3" t="s">
        <v>1321</v>
      </c>
      <c r="G942" s="3" t="s">
        <v>64</v>
      </c>
      <c r="H942" s="2" t="s">
        <v>20</v>
      </c>
      <c r="I942" s="2" t="s">
        <v>2580</v>
      </c>
      <c r="J942" s="3" t="str">
        <f>HYPERLINK("https://www.boe.es/gazeta/dias/1825/04/14/pdfs/GMD-1825-45.pdf#page=2","Abrir facsímil")</f>
        <v>Abrir facsímil</v>
      </c>
      <c r="K942" s="3" t="s">
        <v>22</v>
      </c>
    </row>
    <row r="943" spans="1:11" ht="42" customHeight="1">
      <c r="A943" s="2" t="s">
        <v>2581</v>
      </c>
      <c r="B943" s="2" t="s">
        <v>2582</v>
      </c>
      <c r="C943" s="2" t="s">
        <v>32</v>
      </c>
      <c r="D943" s="2" t="s">
        <v>33</v>
      </c>
      <c r="E943" s="5">
        <v>-27374</v>
      </c>
      <c r="F943" s="3" t="s">
        <v>87</v>
      </c>
      <c r="G943" s="3" t="s">
        <v>64</v>
      </c>
      <c r="H943" s="2" t="s">
        <v>20</v>
      </c>
      <c r="I943" s="2" t="s">
        <v>2583</v>
      </c>
      <c r="J943" s="3" t="str">
        <f>HYPERLINK("https://www.boe.es/gazeta/dias/1825/01/18/pdfs/GMD-1825-8.pdf#page=2","Abrir facsímil")</f>
        <v>Abrir facsímil</v>
      </c>
      <c r="K943" s="3" t="s">
        <v>22</v>
      </c>
    </row>
    <row r="944" spans="1:11" ht="42" customHeight="1">
      <c r="A944" s="2" t="s">
        <v>2584</v>
      </c>
      <c r="B944" s="2" t="s">
        <v>2585</v>
      </c>
      <c r="C944" s="2" t="s">
        <v>25</v>
      </c>
      <c r="D944" s="2" t="s">
        <v>17</v>
      </c>
      <c r="E944" s="5">
        <v>-27337</v>
      </c>
      <c r="F944" s="3" t="s">
        <v>203</v>
      </c>
      <c r="G944" s="3" t="s">
        <v>19</v>
      </c>
      <c r="H944" s="2" t="s">
        <v>20</v>
      </c>
      <c r="I944" s="2" t="s">
        <v>2586</v>
      </c>
      <c r="J944" s="3" t="str">
        <f>HYPERLINK("https://www.boe.es/gazeta/dias/1825/02/24/pdfs/GMD-1825-24.pdf#page=4","Abrir facsímil")</f>
        <v>Abrir facsímil</v>
      </c>
      <c r="K944" s="3" t="s">
        <v>22</v>
      </c>
    </row>
    <row r="945" spans="1:11" ht="42" customHeight="1">
      <c r="A945" s="2" t="s">
        <v>2587</v>
      </c>
      <c r="B945" s="2" t="s">
        <v>2588</v>
      </c>
      <c r="C945" s="2" t="s">
        <v>71</v>
      </c>
      <c r="D945" s="2" t="s">
        <v>72</v>
      </c>
      <c r="E945" s="5">
        <v>-27309</v>
      </c>
      <c r="F945" s="3" t="s">
        <v>459</v>
      </c>
      <c r="G945" s="3" t="s">
        <v>19</v>
      </c>
      <c r="H945" s="2" t="s">
        <v>20</v>
      </c>
      <c r="I945" s="2" t="s">
        <v>2589</v>
      </c>
      <c r="J945" s="3" t="str">
        <f>HYPERLINK("https://www.boe.es/gazeta/dias/1825/03/24/pdfs/GMD-1825-36.pdf#page=4","Abrir facsímil")</f>
        <v>Abrir facsímil</v>
      </c>
      <c r="K945" s="3" t="s">
        <v>22</v>
      </c>
    </row>
    <row r="946" spans="1:11" ht="42" customHeight="1">
      <c r="A946" s="2" t="s">
        <v>2590</v>
      </c>
      <c r="B946" s="2" t="s">
        <v>2591</v>
      </c>
      <c r="C946" s="2" t="s">
        <v>32</v>
      </c>
      <c r="D946" s="2" t="s">
        <v>33</v>
      </c>
      <c r="E946" s="5">
        <v>-27374</v>
      </c>
      <c r="F946" s="3" t="s">
        <v>87</v>
      </c>
      <c r="G946" s="3" t="s">
        <v>39</v>
      </c>
      <c r="H946" s="2" t="s">
        <v>20</v>
      </c>
      <c r="I946" s="2" t="s">
        <v>2592</v>
      </c>
      <c r="J946" s="3" t="str">
        <f>HYPERLINK("https://www.boe.es/gazeta/dias/1825/01/18/pdfs/GMD-1825-8.pdf#page=3","Abrir facsímil")</f>
        <v>Abrir facsímil</v>
      </c>
      <c r="K946" s="3" t="s">
        <v>22</v>
      </c>
    </row>
    <row r="947" spans="1:11" ht="42" customHeight="1">
      <c r="A947" s="2" t="s">
        <v>2593</v>
      </c>
      <c r="B947" s="2" t="s">
        <v>2594</v>
      </c>
      <c r="C947" s="2" t="s">
        <v>25</v>
      </c>
      <c r="D947" s="2" t="s">
        <v>17</v>
      </c>
      <c r="E947" s="5">
        <v>-27328</v>
      </c>
      <c r="F947" s="3" t="s">
        <v>211</v>
      </c>
      <c r="G947" s="3" t="s">
        <v>64</v>
      </c>
      <c r="H947" s="2" t="s">
        <v>20</v>
      </c>
      <c r="I947" s="2" t="s">
        <v>2595</v>
      </c>
      <c r="J947" s="3" t="str">
        <f>HYPERLINK("https://www.boe.es/gazeta/dias/1825/03/05/pdfs/GMD-1825-28.pdf#page=2","Abrir facsímil")</f>
        <v>Abrir facsímil</v>
      </c>
      <c r="K947" s="3" t="s">
        <v>22</v>
      </c>
    </row>
    <row r="948" spans="1:11" ht="42" customHeight="1">
      <c r="A948" s="2" t="s">
        <v>2596</v>
      </c>
      <c r="B948" s="2" t="s">
        <v>2597</v>
      </c>
      <c r="C948" s="2" t="s">
        <v>32</v>
      </c>
      <c r="D948" s="2" t="s">
        <v>33</v>
      </c>
      <c r="E948" s="5">
        <v>-27293</v>
      </c>
      <c r="F948" s="3" t="s">
        <v>267</v>
      </c>
      <c r="G948" s="3" t="s">
        <v>39</v>
      </c>
      <c r="H948" s="2" t="s">
        <v>20</v>
      </c>
      <c r="I948" s="2" t="s">
        <v>2598</v>
      </c>
      <c r="J948" s="3" t="str">
        <f>HYPERLINK("https://www.boe.es/gazeta/dias/1825/04/09/pdfs/GMD-1825-43.pdf#page=3","Abrir facsímil")</f>
        <v>Abrir facsímil</v>
      </c>
      <c r="K948" s="3" t="s">
        <v>22</v>
      </c>
    </row>
    <row r="949" spans="1:11" ht="42" customHeight="1">
      <c r="A949" s="2" t="s">
        <v>2599</v>
      </c>
      <c r="B949" s="2" t="s">
        <v>2600</v>
      </c>
      <c r="C949" s="2" t="s">
        <v>25</v>
      </c>
      <c r="D949" s="2" t="s">
        <v>17</v>
      </c>
      <c r="E949" s="5">
        <v>-27379</v>
      </c>
      <c r="F949" s="3" t="s">
        <v>116</v>
      </c>
      <c r="G949" s="3" t="s">
        <v>19</v>
      </c>
      <c r="H949" s="2" t="s">
        <v>20</v>
      </c>
      <c r="I949" s="2" t="s">
        <v>2601</v>
      </c>
      <c r="J949" s="3" t="str">
        <f>HYPERLINK("https://www.boe.es/gazeta/dias/1825/01/13/pdfs/GMD-1825-6.pdf#page=4","Abrir facsímil")</f>
        <v>Abrir facsímil</v>
      </c>
      <c r="K949" s="3" t="s">
        <v>22</v>
      </c>
    </row>
    <row r="950" spans="1:11" ht="42" customHeight="1">
      <c r="A950" s="2" t="s">
        <v>2602</v>
      </c>
      <c r="B950" s="2" t="s">
        <v>2603</v>
      </c>
      <c r="C950" s="2" t="s">
        <v>32</v>
      </c>
      <c r="D950" s="2" t="s">
        <v>33</v>
      </c>
      <c r="E950" s="5">
        <v>-27391</v>
      </c>
      <c r="F950" s="3" t="s">
        <v>295</v>
      </c>
      <c r="G950" s="3" t="s">
        <v>19</v>
      </c>
      <c r="H950" s="2" t="s">
        <v>20</v>
      </c>
      <c r="I950" s="2" t="s">
        <v>2604</v>
      </c>
      <c r="J950" s="3" t="str">
        <f>HYPERLINK("https://www.boe.es/gazeta/dias/1825/01/01/pdfs/GMD-1825-1.pdf#page=4","Abrir facsímil")</f>
        <v>Abrir facsímil</v>
      </c>
      <c r="K950" s="3" t="s">
        <v>22</v>
      </c>
    </row>
    <row r="951" spans="1:11" ht="42" customHeight="1">
      <c r="A951" s="2" t="s">
        <v>2605</v>
      </c>
      <c r="B951" s="2" t="s">
        <v>2606</v>
      </c>
      <c r="C951" s="2" t="s">
        <v>32</v>
      </c>
      <c r="D951" s="2" t="s">
        <v>33</v>
      </c>
      <c r="E951" s="5">
        <v>-27388</v>
      </c>
      <c r="F951" s="3" t="s">
        <v>288</v>
      </c>
      <c r="G951" s="3" t="s">
        <v>19</v>
      </c>
      <c r="H951" s="2" t="s">
        <v>20</v>
      </c>
      <c r="I951" s="2" t="s">
        <v>2607</v>
      </c>
      <c r="J951" s="3" t="str">
        <f>HYPERLINK("https://www.boe.es/gazeta/dias/1825/01/04/pdfs/GMD-1825-2.pdf#page=4","Abrir facsímil")</f>
        <v>Abrir facsímil</v>
      </c>
      <c r="K951" s="3" t="s">
        <v>22</v>
      </c>
    </row>
    <row r="952" spans="1:11" ht="42" customHeight="1">
      <c r="A952" s="2" t="s">
        <v>2605</v>
      </c>
      <c r="B952" s="2" t="s">
        <v>2606</v>
      </c>
      <c r="C952" s="2" t="s">
        <v>32</v>
      </c>
      <c r="D952" s="2" t="s">
        <v>33</v>
      </c>
      <c r="E952" s="5">
        <v>-27377</v>
      </c>
      <c r="F952" s="3" t="s">
        <v>652</v>
      </c>
      <c r="G952" s="3" t="s">
        <v>39</v>
      </c>
      <c r="H952" s="2" t="s">
        <v>20</v>
      </c>
      <c r="I952" s="2" t="s">
        <v>2608</v>
      </c>
      <c r="J952" s="3" t="str">
        <f>HYPERLINK("https://www.boe.es/gazeta/dias/1825/01/15/pdfs/GMD-1825-7.pdf#page=3","Abrir facsímil")</f>
        <v>Abrir facsímil</v>
      </c>
      <c r="K952" s="3" t="s">
        <v>22</v>
      </c>
    </row>
    <row r="953" spans="1:11" ht="42" customHeight="1">
      <c r="A953" s="2" t="s">
        <v>2609</v>
      </c>
      <c r="B953" s="2" t="s">
        <v>2610</v>
      </c>
      <c r="C953" s="2" t="s">
        <v>32</v>
      </c>
      <c r="D953" s="2" t="s">
        <v>245</v>
      </c>
      <c r="E953" s="5">
        <v>-27152</v>
      </c>
      <c r="F953" s="3" t="s">
        <v>246</v>
      </c>
      <c r="G953" s="3" t="s">
        <v>95</v>
      </c>
      <c r="H953" s="2" t="s">
        <v>20</v>
      </c>
      <c r="I953" s="2" t="s">
        <v>2611</v>
      </c>
      <c r="J953" s="3" t="str">
        <f>HYPERLINK("https://www.boe.es/gazeta/dias/1825/08/28/pdfs/GMD-1825-104E.pdf#page=1","Abrir facsímil")</f>
        <v>Abrir facsímil</v>
      </c>
      <c r="K953" s="3" t="s">
        <v>22</v>
      </c>
    </row>
    <row r="954" spans="1:11" ht="42" customHeight="1">
      <c r="A954" s="2" t="s">
        <v>2612</v>
      </c>
      <c r="B954" s="2" t="s">
        <v>2612</v>
      </c>
      <c r="C954" s="2" t="s">
        <v>16</v>
      </c>
      <c r="D954" s="2" t="s">
        <v>17</v>
      </c>
      <c r="E954" s="5">
        <v>-27239</v>
      </c>
      <c r="F954" s="3" t="s">
        <v>282</v>
      </c>
      <c r="G954" s="3" t="s">
        <v>39</v>
      </c>
      <c r="H954" s="2" t="s">
        <v>20</v>
      </c>
      <c r="I954" s="2" t="s">
        <v>2613</v>
      </c>
      <c r="J954" s="3" t="str">
        <f>HYPERLINK("https://www.boe.es/gazeta/dias/1825/06/02/pdfs/GMD-1825-66.pdf#page=3","Abrir facsímil")</f>
        <v>Abrir facsímil</v>
      </c>
      <c r="K954" s="3" t="s">
        <v>22</v>
      </c>
    </row>
    <row r="955" spans="1:11" ht="42" customHeight="1">
      <c r="A955" s="2" t="s">
        <v>2614</v>
      </c>
      <c r="B955" s="2" t="s">
        <v>2615</v>
      </c>
      <c r="C955" s="2" t="s">
        <v>32</v>
      </c>
      <c r="D955" s="2" t="s">
        <v>33</v>
      </c>
      <c r="E955" s="5">
        <v>-27309</v>
      </c>
      <c r="F955" s="3" t="s">
        <v>459</v>
      </c>
      <c r="G955" s="3" t="s">
        <v>19</v>
      </c>
      <c r="H955" s="2" t="s">
        <v>20</v>
      </c>
      <c r="I955" s="2" t="s">
        <v>2616</v>
      </c>
      <c r="J955" s="3" t="str">
        <f>HYPERLINK("https://www.boe.es/gazeta/dias/1825/03/24/pdfs/GMD-1825-36.pdf#page=4","Abrir facsímil")</f>
        <v>Abrir facsímil</v>
      </c>
      <c r="K955" s="3" t="s">
        <v>22</v>
      </c>
    </row>
    <row r="956" spans="1:11" ht="42" customHeight="1">
      <c r="A956" s="2" t="s">
        <v>2617</v>
      </c>
      <c r="B956" s="2" t="s">
        <v>2618</v>
      </c>
      <c r="C956" s="2" t="s">
        <v>59</v>
      </c>
      <c r="D956" s="2" t="s">
        <v>17</v>
      </c>
      <c r="E956" s="5">
        <v>-27066</v>
      </c>
      <c r="F956" s="3" t="s">
        <v>185</v>
      </c>
      <c r="G956" s="3" t="s">
        <v>19</v>
      </c>
      <c r="H956" s="2" t="s">
        <v>20</v>
      </c>
      <c r="I956" s="2" t="s">
        <v>2619</v>
      </c>
      <c r="J956" s="3" t="str">
        <f>HYPERLINK("https://www.boe.es/gazeta/dias/1825/11/22/pdfs/GMD-1825-141.pdf#page=4","Abrir facsímil")</f>
        <v>Abrir facsímil</v>
      </c>
      <c r="K956" s="3" t="s">
        <v>22</v>
      </c>
    </row>
    <row r="957" spans="1:11" ht="42" customHeight="1">
      <c r="A957" s="2" t="s">
        <v>2620</v>
      </c>
      <c r="B957" s="2" t="s">
        <v>2621</v>
      </c>
      <c r="C957" s="2" t="s">
        <v>32</v>
      </c>
      <c r="D957" s="2" t="s">
        <v>33</v>
      </c>
      <c r="E957" s="5">
        <v>-27372</v>
      </c>
      <c r="F957" s="3" t="s">
        <v>51</v>
      </c>
      <c r="G957" s="3" t="s">
        <v>39</v>
      </c>
      <c r="H957" s="2" t="s">
        <v>20</v>
      </c>
      <c r="I957" s="2" t="s">
        <v>2622</v>
      </c>
      <c r="J957" s="3" t="str">
        <f>HYPERLINK("https://www.boe.es/gazeta/dias/1825/01/20/pdfs/GMD-1825-9.pdf#page=3","Abrir facsímil")</f>
        <v>Abrir facsímil</v>
      </c>
      <c r="K957" s="3" t="s">
        <v>22</v>
      </c>
    </row>
    <row r="958" spans="1:11" ht="42" customHeight="1">
      <c r="A958" s="2" t="s">
        <v>2623</v>
      </c>
      <c r="B958" s="2" t="s">
        <v>2623</v>
      </c>
      <c r="C958" s="2" t="s">
        <v>16</v>
      </c>
      <c r="D958" s="2" t="s">
        <v>17</v>
      </c>
      <c r="E958" s="5">
        <v>-27111</v>
      </c>
      <c r="F958" s="3" t="s">
        <v>1884</v>
      </c>
      <c r="G958" s="3" t="s">
        <v>95</v>
      </c>
      <c r="H958" s="2" t="s">
        <v>20</v>
      </c>
      <c r="I958" s="2" t="s">
        <v>2624</v>
      </c>
      <c r="J958" s="3" t="str">
        <f>HYPERLINK("https://www.boe.es/gazeta/dias/1825/10/08/pdfs/GMD-1825-122.pdf#page=1","Abrir facsímil")</f>
        <v>Abrir facsímil</v>
      </c>
      <c r="K958" s="3" t="s">
        <v>22</v>
      </c>
    </row>
    <row r="959" spans="1:11" ht="42" customHeight="1">
      <c r="A959" s="2" t="s">
        <v>2625</v>
      </c>
      <c r="B959" s="2" t="s">
        <v>2626</v>
      </c>
      <c r="C959" s="2" t="s">
        <v>16</v>
      </c>
      <c r="D959" s="2" t="s">
        <v>17</v>
      </c>
      <c r="E959" s="5">
        <v>-27090</v>
      </c>
      <c r="F959" s="3" t="s">
        <v>189</v>
      </c>
      <c r="G959" s="3" t="s">
        <v>39</v>
      </c>
      <c r="H959" s="2" t="s">
        <v>27</v>
      </c>
      <c r="I959" s="2" t="s">
        <v>2627</v>
      </c>
      <c r="J959" s="3" t="str">
        <f>HYPERLINK("https://www.boe.es/gazeta/dias/1825/10/29/pdfs/GMD-1825-131.pdf#page=3","Abrir facsímil")</f>
        <v>Abrir facsímil</v>
      </c>
      <c r="K959" s="3" t="s">
        <v>29</v>
      </c>
    </row>
    <row r="960" spans="1:11" ht="42" customHeight="1">
      <c r="A960" s="2" t="s">
        <v>2628</v>
      </c>
      <c r="B960" s="2" t="s">
        <v>2629</v>
      </c>
      <c r="C960" s="2" t="s">
        <v>71</v>
      </c>
      <c r="D960" s="2" t="s">
        <v>72</v>
      </c>
      <c r="E960" s="5">
        <v>-27171</v>
      </c>
      <c r="F960" s="3" t="s">
        <v>490</v>
      </c>
      <c r="G960" s="3" t="s">
        <v>39</v>
      </c>
      <c r="H960" s="2" t="s">
        <v>20</v>
      </c>
      <c r="I960" s="2" t="s">
        <v>2630</v>
      </c>
      <c r="J960" s="3" t="str">
        <f>HYPERLINK("https://www.boe.es/gazeta/dias/1825/08/09/pdfs/GMD-1825-95.pdf#page=3","Abrir facsímil")</f>
        <v>Abrir facsímil</v>
      </c>
      <c r="K960" s="3" t="s">
        <v>22</v>
      </c>
    </row>
    <row r="961" spans="1:11" ht="42" customHeight="1">
      <c r="A961" s="2" t="s">
        <v>2631</v>
      </c>
      <c r="B961" s="2" t="s">
        <v>2631</v>
      </c>
      <c r="C961" s="2" t="s">
        <v>238</v>
      </c>
      <c r="D961" s="2" t="s">
        <v>17</v>
      </c>
      <c r="E961" s="5">
        <v>-27251</v>
      </c>
      <c r="F961" s="3" t="s">
        <v>555</v>
      </c>
      <c r="G961" s="3" t="s">
        <v>64</v>
      </c>
      <c r="H961" s="2" t="s">
        <v>20</v>
      </c>
      <c r="I961" s="2" t="s">
        <v>2632</v>
      </c>
      <c r="J961" s="3" t="str">
        <f>HYPERLINK("https://www.boe.es/gazeta/dias/1825/05/21/pdfs/GMD-1825-61.pdf#page=2","Abrir facsímil")</f>
        <v>Abrir facsímil</v>
      </c>
      <c r="K961" s="3" t="s">
        <v>22</v>
      </c>
    </row>
    <row r="962" spans="1:11" ht="42" customHeight="1">
      <c r="A962" s="2" t="s">
        <v>2633</v>
      </c>
      <c r="B962" s="2" t="s">
        <v>2633</v>
      </c>
      <c r="C962" s="2" t="s">
        <v>238</v>
      </c>
      <c r="D962" s="2" t="s">
        <v>17</v>
      </c>
      <c r="E962" s="5">
        <v>-27248</v>
      </c>
      <c r="F962" s="3" t="s">
        <v>1214</v>
      </c>
      <c r="G962" s="3" t="s">
        <v>39</v>
      </c>
      <c r="H962" s="2" t="s">
        <v>20</v>
      </c>
      <c r="I962" s="2" t="s">
        <v>2634</v>
      </c>
      <c r="J962" s="3" t="str">
        <f>HYPERLINK("https://www.boe.es/gazeta/dias/1825/05/24/pdfs/GMD-1825-62.pdf#page=3","Abrir facsímil")</f>
        <v>Abrir facsímil</v>
      </c>
      <c r="K962" s="3" t="s">
        <v>22</v>
      </c>
    </row>
    <row r="963" spans="1:11" ht="42" customHeight="1">
      <c r="A963" s="2" t="s">
        <v>2635</v>
      </c>
      <c r="B963" s="2" t="s">
        <v>2636</v>
      </c>
      <c r="C963" s="2" t="s">
        <v>59</v>
      </c>
      <c r="D963" s="2" t="s">
        <v>17</v>
      </c>
      <c r="E963" s="5">
        <v>-27223</v>
      </c>
      <c r="F963" s="3" t="s">
        <v>620</v>
      </c>
      <c r="G963" s="3" t="s">
        <v>19</v>
      </c>
      <c r="H963" s="2" t="s">
        <v>20</v>
      </c>
      <c r="I963" s="2" t="s">
        <v>2637</v>
      </c>
      <c r="J963" s="3" t="str">
        <f>HYPERLINK("https://www.boe.es/gazeta/dias/1825/06/18/pdfs/GMD-1825-73.pdf#page=4","Abrir facsímil")</f>
        <v>Abrir facsímil</v>
      </c>
      <c r="K963" s="3" t="s">
        <v>22</v>
      </c>
    </row>
    <row r="964" spans="1:11" ht="42" customHeight="1">
      <c r="A964" s="2" t="s">
        <v>2638</v>
      </c>
      <c r="B964" s="2" t="s">
        <v>2639</v>
      </c>
      <c r="C964" s="2" t="s">
        <v>32</v>
      </c>
      <c r="D964" s="2" t="s">
        <v>33</v>
      </c>
      <c r="E964" s="5">
        <v>-27195</v>
      </c>
      <c r="F964" s="3" t="s">
        <v>558</v>
      </c>
      <c r="G964" s="3" t="s">
        <v>39</v>
      </c>
      <c r="H964" s="2" t="s">
        <v>20</v>
      </c>
      <c r="I964" s="2" t="s">
        <v>2640</v>
      </c>
      <c r="J964" s="3" t="str">
        <f>HYPERLINK("https://www.boe.es/gazeta/dias/1825/07/16/pdfs/GMD-1825-85.pdf#page=3","Abrir facsímil")</f>
        <v>Abrir facsímil</v>
      </c>
      <c r="K964" s="3" t="s">
        <v>22</v>
      </c>
    </row>
    <row r="965" spans="1:11" ht="42" customHeight="1">
      <c r="A965" s="2" t="s">
        <v>2641</v>
      </c>
      <c r="B965" s="2" t="s">
        <v>2642</v>
      </c>
      <c r="C965" s="2" t="s">
        <v>238</v>
      </c>
      <c r="D965" s="2" t="s">
        <v>17</v>
      </c>
      <c r="E965" s="5">
        <v>-27034</v>
      </c>
      <c r="F965" s="3" t="s">
        <v>526</v>
      </c>
      <c r="G965" s="3" t="s">
        <v>39</v>
      </c>
      <c r="H965" s="2" t="s">
        <v>20</v>
      </c>
      <c r="I965" s="2" t="s">
        <v>2643</v>
      </c>
      <c r="J965" s="3" t="str">
        <f>HYPERLINK("https://www.boe.es/gazeta/dias/1825/12/24/pdfs/GMD-1825-155.pdf#page=3","Abrir facsímil")</f>
        <v>Abrir facsímil</v>
      </c>
      <c r="K965" s="3" t="s">
        <v>22</v>
      </c>
    </row>
    <row r="966" spans="1:11" ht="42" customHeight="1">
      <c r="A966" s="2" t="s">
        <v>2644</v>
      </c>
      <c r="B966" s="2" t="s">
        <v>2645</v>
      </c>
      <c r="C966" s="2" t="s">
        <v>59</v>
      </c>
      <c r="D966" s="2" t="s">
        <v>17</v>
      </c>
      <c r="E966" s="5">
        <v>-27323</v>
      </c>
      <c r="F966" s="3" t="s">
        <v>1784</v>
      </c>
      <c r="G966" s="3" t="s">
        <v>39</v>
      </c>
      <c r="H966" s="2" t="s">
        <v>20</v>
      </c>
      <c r="I966" s="2" t="s">
        <v>2646</v>
      </c>
      <c r="J966" s="3" t="str">
        <f>HYPERLINK("https://www.boe.es/gazeta/dias/1825/03/10/pdfs/GMD-1825-30.pdf#page=3","Abrir facsímil")</f>
        <v>Abrir facsímil</v>
      </c>
      <c r="K966" s="3" t="s">
        <v>22</v>
      </c>
    </row>
    <row r="967" spans="1:11" ht="42" customHeight="1">
      <c r="A967" s="2" t="s">
        <v>2647</v>
      </c>
      <c r="B967" s="2" t="s">
        <v>2648</v>
      </c>
      <c r="C967" s="2" t="s">
        <v>32</v>
      </c>
      <c r="D967" s="2" t="s">
        <v>33</v>
      </c>
      <c r="E967" s="5">
        <v>-27134</v>
      </c>
      <c r="F967" s="3" t="s">
        <v>308</v>
      </c>
      <c r="G967" s="3" t="s">
        <v>95</v>
      </c>
      <c r="H967" s="2" t="s">
        <v>20</v>
      </c>
      <c r="I967" s="2" t="s">
        <v>2649</v>
      </c>
      <c r="J967" s="3" t="str">
        <f>HYPERLINK("https://www.boe.es/gazeta/dias/1825/09/15/pdfs/GMD-1825-112.pdf#page=1","Abrir facsímil")</f>
        <v>Abrir facsímil</v>
      </c>
      <c r="K967" s="3" t="s">
        <v>22</v>
      </c>
    </row>
    <row r="968" spans="1:11" ht="42" customHeight="1">
      <c r="A968" s="2" t="s">
        <v>2650</v>
      </c>
      <c r="B968" s="2" t="s">
        <v>2650</v>
      </c>
      <c r="C968" s="2" t="s">
        <v>238</v>
      </c>
      <c r="D968" s="2" t="s">
        <v>17</v>
      </c>
      <c r="E968" s="5">
        <v>-27080</v>
      </c>
      <c r="F968" s="3" t="s">
        <v>2218</v>
      </c>
      <c r="G968" s="3" t="s">
        <v>39</v>
      </c>
      <c r="H968" s="2" t="s">
        <v>20</v>
      </c>
      <c r="I968" s="2" t="s">
        <v>2651</v>
      </c>
      <c r="J968" s="3" t="str">
        <f>HYPERLINK("https://www.boe.es/gazeta/dias/1825/11/08/pdfs/GMD-1825-135.pdf#page=3","Abrir facsímil")</f>
        <v>Abrir facsímil</v>
      </c>
      <c r="K968" s="3" t="s">
        <v>22</v>
      </c>
    </row>
    <row r="969" spans="1:11" ht="42" customHeight="1">
      <c r="A969" s="2" t="s">
        <v>2652</v>
      </c>
      <c r="B969" s="2" t="s">
        <v>2653</v>
      </c>
      <c r="C969" s="2" t="s">
        <v>32</v>
      </c>
      <c r="D969" s="2" t="s">
        <v>33</v>
      </c>
      <c r="E969" s="5">
        <v>-27337</v>
      </c>
      <c r="F969" s="3" t="s">
        <v>203</v>
      </c>
      <c r="G969" s="3" t="s">
        <v>19</v>
      </c>
      <c r="H969" s="2" t="s">
        <v>20</v>
      </c>
      <c r="I969" s="2" t="s">
        <v>2654</v>
      </c>
      <c r="J969" s="3" t="str">
        <f>HYPERLINK("https://www.boe.es/gazeta/dias/1825/02/24/pdfs/GMD-1825-24.pdf#page=4","Abrir facsímil")</f>
        <v>Abrir facsímil</v>
      </c>
      <c r="K969" s="3" t="s">
        <v>22</v>
      </c>
    </row>
    <row r="970" spans="1:11" ht="42" customHeight="1">
      <c r="A970" s="2" t="s">
        <v>2655</v>
      </c>
      <c r="B970" s="2" t="s">
        <v>2656</v>
      </c>
      <c r="C970" s="2" t="s">
        <v>32</v>
      </c>
      <c r="D970" s="2" t="s">
        <v>33</v>
      </c>
      <c r="E970" s="5">
        <v>-27349</v>
      </c>
      <c r="F970" s="3" t="s">
        <v>596</v>
      </c>
      <c r="G970" s="3" t="s">
        <v>19</v>
      </c>
      <c r="H970" s="2" t="s">
        <v>20</v>
      </c>
      <c r="I970" s="2" t="s">
        <v>2657</v>
      </c>
      <c r="J970" s="3" t="str">
        <f>HYPERLINK("https://www.boe.es/gazeta/dias/1825/02/12/pdfs/GMD-1825-19.pdf#page=4","Abrir facsímil")</f>
        <v>Abrir facsímil</v>
      </c>
      <c r="K970" s="3" t="s">
        <v>22</v>
      </c>
    </row>
    <row r="971" spans="1:11" ht="42" customHeight="1">
      <c r="A971" s="2" t="s">
        <v>2658</v>
      </c>
      <c r="B971" s="2" t="s">
        <v>2659</v>
      </c>
      <c r="C971" s="2" t="s">
        <v>32</v>
      </c>
      <c r="D971" s="2" t="s">
        <v>33</v>
      </c>
      <c r="E971" s="5">
        <v>-27386</v>
      </c>
      <c r="F971" s="3" t="s">
        <v>99</v>
      </c>
      <c r="G971" s="3" t="s">
        <v>39</v>
      </c>
      <c r="H971" s="2" t="s">
        <v>20</v>
      </c>
      <c r="I971" s="2" t="s">
        <v>2660</v>
      </c>
      <c r="J971" s="3" t="str">
        <f>HYPERLINK("https://www.boe.es/gazeta/dias/1825/01/06/pdfs/GMD-1825-3.pdf#page=3","Abrir facsímil")</f>
        <v>Abrir facsímil</v>
      </c>
      <c r="K971" s="3" t="s">
        <v>22</v>
      </c>
    </row>
    <row r="972" spans="1:11" ht="42" customHeight="1">
      <c r="A972" s="2" t="s">
        <v>2661</v>
      </c>
      <c r="B972" s="2" t="s">
        <v>2662</v>
      </c>
      <c r="C972" s="2" t="s">
        <v>123</v>
      </c>
      <c r="D972" s="2" t="s">
        <v>17</v>
      </c>
      <c r="E972" s="5">
        <v>-27335</v>
      </c>
      <c r="F972" s="3" t="s">
        <v>1410</v>
      </c>
      <c r="G972" s="3" t="s">
        <v>19</v>
      </c>
      <c r="H972" s="2" t="s">
        <v>20</v>
      </c>
      <c r="I972" s="2" t="s">
        <v>2663</v>
      </c>
      <c r="J972" s="3" t="str">
        <f>HYPERLINK("https://www.boe.es/gazeta/dias/1825/02/26/pdfs/GMD-1825-25.pdf#page=4","Abrir facsímil")</f>
        <v>Abrir facsímil</v>
      </c>
      <c r="K972" s="3" t="s">
        <v>22</v>
      </c>
    </row>
    <row r="973" spans="1:11" ht="42" customHeight="1">
      <c r="A973" s="2" t="s">
        <v>2664</v>
      </c>
      <c r="B973" s="2" t="s">
        <v>2664</v>
      </c>
      <c r="C973" s="2" t="s">
        <v>16</v>
      </c>
      <c r="D973" s="2" t="s">
        <v>17</v>
      </c>
      <c r="E973" s="5">
        <v>-27388</v>
      </c>
      <c r="F973" s="3" t="s">
        <v>288</v>
      </c>
      <c r="G973" s="3" t="s">
        <v>19</v>
      </c>
      <c r="H973" s="2" t="s">
        <v>20</v>
      </c>
      <c r="I973" s="2" t="s">
        <v>2665</v>
      </c>
      <c r="J973" s="3" t="str">
        <f>HYPERLINK("https://www.boe.es/gazeta/dias/1825/01/04/pdfs/GMD-1825-2.pdf#page=4","Abrir facsímil")</f>
        <v>Abrir facsímil</v>
      </c>
      <c r="K973" s="3" t="s">
        <v>22</v>
      </c>
    </row>
    <row r="974" spans="1:11" ht="42" customHeight="1">
      <c r="A974" s="2" t="s">
        <v>2666</v>
      </c>
      <c r="B974" s="2" t="s">
        <v>2666</v>
      </c>
      <c r="C974" s="2" t="s">
        <v>32</v>
      </c>
      <c r="D974" s="2" t="s">
        <v>33</v>
      </c>
      <c r="E974" s="5">
        <v>-27157</v>
      </c>
      <c r="F974" s="3" t="s">
        <v>243</v>
      </c>
      <c r="G974" s="3" t="s">
        <v>39</v>
      </c>
      <c r="H974" s="2" t="s">
        <v>20</v>
      </c>
      <c r="I974" s="2" t="s">
        <v>2667</v>
      </c>
      <c r="J974" s="3" t="str">
        <f>HYPERLINK("https://www.boe.es/gazeta/dias/1825/08/23/pdfs/GMD-1825-101.pdf#page=3","Abrir facsímil")</f>
        <v>Abrir facsímil</v>
      </c>
      <c r="K974" s="3" t="s">
        <v>22</v>
      </c>
    </row>
    <row r="975" spans="1:11" ht="42" customHeight="1">
      <c r="A975" s="2" t="s">
        <v>2668</v>
      </c>
      <c r="B975" s="2" t="s">
        <v>2668</v>
      </c>
      <c r="C975" s="2" t="s">
        <v>32</v>
      </c>
      <c r="D975" s="2" t="s">
        <v>33</v>
      </c>
      <c r="E975" s="5">
        <v>-27188</v>
      </c>
      <c r="F975" s="3" t="s">
        <v>207</v>
      </c>
      <c r="G975" s="3" t="s">
        <v>95</v>
      </c>
      <c r="H975" s="2" t="s">
        <v>20</v>
      </c>
      <c r="I975" s="2" t="s">
        <v>2669</v>
      </c>
      <c r="J975" s="3" t="str">
        <f>HYPERLINK("https://www.boe.es/gazeta/dias/1825/07/23/pdfs/GMD-1825-88.pdf#page=1","Abrir facsímil")</f>
        <v>Abrir facsímil</v>
      </c>
      <c r="K975" s="3" t="s">
        <v>22</v>
      </c>
    </row>
    <row r="976" spans="1:11" ht="42" customHeight="1">
      <c r="A976" s="2" t="s">
        <v>2670</v>
      </c>
      <c r="B976" s="2" t="s">
        <v>2670</v>
      </c>
      <c r="C976" s="2" t="s">
        <v>16</v>
      </c>
      <c r="D976" s="2" t="s">
        <v>17</v>
      </c>
      <c r="E976" s="5">
        <v>-27330</v>
      </c>
      <c r="F976" s="3" t="s">
        <v>226</v>
      </c>
      <c r="G976" s="3" t="s">
        <v>64</v>
      </c>
      <c r="H976" s="2" t="s">
        <v>20</v>
      </c>
      <c r="I976" s="2" t="s">
        <v>2671</v>
      </c>
      <c r="J976" s="3" t="str">
        <f>HYPERLINK("https://www.boe.es/gazeta/dias/1825/03/03/pdfs/GMD-1825-27.pdf#page=2","Abrir facsímil")</f>
        <v>Abrir facsímil</v>
      </c>
      <c r="K976" s="3" t="s">
        <v>22</v>
      </c>
    </row>
    <row r="977" spans="1:11" ht="42" customHeight="1">
      <c r="A977" s="2" t="s">
        <v>2672</v>
      </c>
      <c r="B977" s="2" t="s">
        <v>2673</v>
      </c>
      <c r="C977" s="2" t="s">
        <v>46</v>
      </c>
      <c r="D977" s="2" t="s">
        <v>17</v>
      </c>
      <c r="E977" s="5">
        <v>-27108</v>
      </c>
      <c r="F977" s="3" t="s">
        <v>2077</v>
      </c>
      <c r="G977" s="3" t="s">
        <v>19</v>
      </c>
      <c r="H977" s="2" t="s">
        <v>20</v>
      </c>
      <c r="I977" s="2" t="s">
        <v>2674</v>
      </c>
      <c r="J977" s="3" t="str">
        <f>HYPERLINK("https://www.boe.es/gazeta/dias/1825/10/11/pdfs/GMD-1825-123.pdf#page=4","Abrir facsímil")</f>
        <v>Abrir facsímil</v>
      </c>
      <c r="K977" s="3" t="s">
        <v>22</v>
      </c>
    </row>
    <row r="978" spans="1:11" ht="42" customHeight="1">
      <c r="A978" s="2" t="s">
        <v>2675</v>
      </c>
      <c r="B978" s="2" t="s">
        <v>2675</v>
      </c>
      <c r="C978" s="2" t="s">
        <v>32</v>
      </c>
      <c r="D978" s="2" t="s">
        <v>33</v>
      </c>
      <c r="E978" s="5">
        <v>-27043</v>
      </c>
      <c r="F978" s="3" t="s">
        <v>1225</v>
      </c>
      <c r="G978" s="3" t="s">
        <v>64</v>
      </c>
      <c r="H978" s="2" t="s">
        <v>20</v>
      </c>
      <c r="I978" s="2" t="s">
        <v>2676</v>
      </c>
      <c r="J978" s="3" t="str">
        <f>HYPERLINK("https://www.boe.es/gazeta/dias/1825/12/15/pdfs/GMD-1825-151.pdf#page=2","Abrir facsímil")</f>
        <v>Abrir facsímil</v>
      </c>
      <c r="K978" s="3" t="s">
        <v>22</v>
      </c>
    </row>
    <row r="979" spans="1:11" ht="42" customHeight="1">
      <c r="A979" s="2" t="s">
        <v>2677</v>
      </c>
      <c r="B979" s="2" t="s">
        <v>2678</v>
      </c>
      <c r="C979" s="2" t="s">
        <v>32</v>
      </c>
      <c r="D979" s="2" t="s">
        <v>33</v>
      </c>
      <c r="E979" s="5">
        <v>-27038</v>
      </c>
      <c r="F979" s="3" t="s">
        <v>486</v>
      </c>
      <c r="G979" s="3" t="s">
        <v>19</v>
      </c>
      <c r="H979" s="2" t="s">
        <v>20</v>
      </c>
      <c r="I979" s="2" t="s">
        <v>2679</v>
      </c>
      <c r="J979" s="3" t="str">
        <f>HYPERLINK("https://www.boe.es/gazeta/dias/1825/12/20/pdfs/GMD-1825-153.pdf#page=4","Abrir facsímil")</f>
        <v>Abrir facsímil</v>
      </c>
      <c r="K979" s="3" t="s">
        <v>22</v>
      </c>
    </row>
    <row r="980" spans="1:11" ht="42" customHeight="1">
      <c r="A980" s="2" t="s">
        <v>2680</v>
      </c>
      <c r="B980" s="2" t="s">
        <v>2681</v>
      </c>
      <c r="C980" s="2" t="s">
        <v>59</v>
      </c>
      <c r="D980" s="2" t="s">
        <v>17</v>
      </c>
      <c r="E980" s="5">
        <v>-27290</v>
      </c>
      <c r="F980" s="3" t="s">
        <v>443</v>
      </c>
      <c r="G980" s="3" t="s">
        <v>1519</v>
      </c>
      <c r="H980" s="2" t="s">
        <v>20</v>
      </c>
      <c r="I980" s="2" t="s">
        <v>2682</v>
      </c>
      <c r="J980" s="3" t="str">
        <f>HYPERLINK("https://www.boe.es/gazeta/dias/1825/04/12/pdfs/GMD-1825-44.pdf#page=4","Abrir facsímil")</f>
        <v>Abrir facsímil</v>
      </c>
      <c r="K980" s="3" t="s">
        <v>22</v>
      </c>
    </row>
    <row r="981" spans="1:11" ht="42" customHeight="1">
      <c r="A981" s="2" t="s">
        <v>2683</v>
      </c>
      <c r="B981" s="2" t="s">
        <v>2684</v>
      </c>
      <c r="C981" s="2" t="s">
        <v>16</v>
      </c>
      <c r="D981" s="2" t="s">
        <v>17</v>
      </c>
      <c r="E981" s="5">
        <v>-27388</v>
      </c>
      <c r="F981" s="3" t="s">
        <v>288</v>
      </c>
      <c r="G981" s="3" t="s">
        <v>19</v>
      </c>
      <c r="H981" s="2" t="s">
        <v>20</v>
      </c>
      <c r="I981" s="2" t="s">
        <v>2685</v>
      </c>
      <c r="J981" s="3" t="str">
        <f>HYPERLINK("https://www.boe.es/gazeta/dias/1825/01/04/pdfs/GMD-1825-2.pdf#page=4","Abrir facsímil")</f>
        <v>Abrir facsímil</v>
      </c>
      <c r="K981" s="3" t="s">
        <v>22</v>
      </c>
    </row>
    <row r="982" spans="1:11" ht="42" customHeight="1">
      <c r="A982" s="2" t="s">
        <v>2686</v>
      </c>
      <c r="B982" s="2" t="s">
        <v>2687</v>
      </c>
      <c r="C982" s="2" t="s">
        <v>25</v>
      </c>
      <c r="D982" s="2" t="s">
        <v>17</v>
      </c>
      <c r="E982" s="5">
        <v>-27316</v>
      </c>
      <c r="F982" s="3" t="s">
        <v>314</v>
      </c>
      <c r="G982" s="3" t="s">
        <v>19</v>
      </c>
      <c r="H982" s="2" t="s">
        <v>20</v>
      </c>
      <c r="I982" s="2" t="s">
        <v>2688</v>
      </c>
      <c r="J982" s="3" t="str">
        <f>HYPERLINK("https://www.boe.es/gazeta/dias/1825/03/17/pdfs/GMD-1825-33.pdf#page=4","Abrir facsímil")</f>
        <v>Abrir facsímil</v>
      </c>
      <c r="K982" s="3" t="s">
        <v>22</v>
      </c>
    </row>
    <row r="983" spans="1:11" ht="42" customHeight="1">
      <c r="A983" s="2" t="s">
        <v>2689</v>
      </c>
      <c r="B983" s="2" t="s">
        <v>2690</v>
      </c>
      <c r="C983" s="2" t="s">
        <v>32</v>
      </c>
      <c r="D983" s="2" t="s">
        <v>33</v>
      </c>
      <c r="E983" s="5">
        <v>-27064</v>
      </c>
      <c r="F983" s="3" t="s">
        <v>253</v>
      </c>
      <c r="G983" s="3" t="s">
        <v>19</v>
      </c>
      <c r="H983" s="2" t="s">
        <v>20</v>
      </c>
      <c r="I983" s="2" t="s">
        <v>2691</v>
      </c>
      <c r="J983" s="3" t="str">
        <f>HYPERLINK("https://www.boe.es/gazeta/dias/1825/11/24/pdfs/GMD-1825-142.pdf#page=4","Abrir facsímil")</f>
        <v>Abrir facsímil</v>
      </c>
      <c r="K983" s="3" t="s">
        <v>22</v>
      </c>
    </row>
    <row r="984" spans="1:11" ht="42" customHeight="1">
      <c r="A984" s="2" t="s">
        <v>2692</v>
      </c>
      <c r="B984" s="2" t="s">
        <v>2693</v>
      </c>
      <c r="C984" s="2" t="s">
        <v>16</v>
      </c>
      <c r="D984" s="2" t="s">
        <v>17</v>
      </c>
      <c r="E984" s="5">
        <v>-27234</v>
      </c>
      <c r="F984" s="3" t="s">
        <v>386</v>
      </c>
      <c r="G984" s="3" t="s">
        <v>19</v>
      </c>
      <c r="H984" s="2" t="s">
        <v>20</v>
      </c>
      <c r="I984" s="2" t="s">
        <v>2694</v>
      </c>
      <c r="J984" s="3" t="str">
        <f>HYPERLINK("https://www.boe.es/gazeta/dias/1825/06/07/pdfs/GMD-1825-68.pdf#page=4","Abrir facsímil")</f>
        <v>Abrir facsímil</v>
      </c>
      <c r="K984" s="3" t="s">
        <v>22</v>
      </c>
    </row>
    <row r="985" spans="1:11" ht="42" customHeight="1">
      <c r="A985" s="2" t="s">
        <v>2695</v>
      </c>
      <c r="B985" s="2" t="s">
        <v>2696</v>
      </c>
      <c r="C985" s="2" t="s">
        <v>32</v>
      </c>
      <c r="D985" s="2" t="s">
        <v>33</v>
      </c>
      <c r="E985" s="5">
        <v>-27381</v>
      </c>
      <c r="F985" s="3" t="s">
        <v>586</v>
      </c>
      <c r="G985" s="3" t="s">
        <v>39</v>
      </c>
      <c r="H985" s="2" t="s">
        <v>20</v>
      </c>
      <c r="I985" s="2" t="s">
        <v>2697</v>
      </c>
      <c r="J985" s="3" t="str">
        <f>HYPERLINK("https://www.boe.es/gazeta/dias/1825/01/11/pdfs/GMD-1825-5.pdf#page=3","Abrir facsímil")</f>
        <v>Abrir facsímil</v>
      </c>
      <c r="K985" s="3" t="s">
        <v>22</v>
      </c>
    </row>
    <row r="986" spans="1:11" ht="42" customHeight="1">
      <c r="A986" s="2" t="s">
        <v>2698</v>
      </c>
      <c r="B986" s="2" t="s">
        <v>2699</v>
      </c>
      <c r="C986" s="2" t="s">
        <v>238</v>
      </c>
      <c r="D986" s="2" t="s">
        <v>17</v>
      </c>
      <c r="E986" s="5">
        <v>-27129</v>
      </c>
      <c r="F986" s="3" t="s">
        <v>173</v>
      </c>
      <c r="G986" s="3" t="s">
        <v>39</v>
      </c>
      <c r="H986" s="2" t="s">
        <v>20</v>
      </c>
      <c r="I986" s="2" t="s">
        <v>2700</v>
      </c>
      <c r="J986" s="3" t="str">
        <f>HYPERLINK("https://www.boe.es/gazeta/dias/1825/09/20/pdfs/GMD-1825-114.pdf#page=3","Abrir facsímil")</f>
        <v>Abrir facsímil</v>
      </c>
      <c r="K986" s="3" t="s">
        <v>22</v>
      </c>
    </row>
    <row r="987" spans="1:11" ht="42" customHeight="1">
      <c r="A987" s="2" t="s">
        <v>2701</v>
      </c>
      <c r="B987" s="2" t="s">
        <v>2702</v>
      </c>
      <c r="C987" s="2" t="s">
        <v>46</v>
      </c>
      <c r="D987" s="2" t="s">
        <v>17</v>
      </c>
      <c r="E987" s="5">
        <v>-27351</v>
      </c>
      <c r="F987" s="3" t="s">
        <v>132</v>
      </c>
      <c r="G987" s="3" t="s">
        <v>19</v>
      </c>
      <c r="H987" s="2" t="s">
        <v>20</v>
      </c>
      <c r="I987" s="2" t="s">
        <v>2703</v>
      </c>
      <c r="J987" s="3" t="str">
        <f>HYPERLINK("https://www.boe.es/gazeta/dias/1825/02/10/pdfs/GMD-1825-18.pdf#page=4","Abrir facsímil")</f>
        <v>Abrir facsímil</v>
      </c>
      <c r="K987" s="3" t="s">
        <v>22</v>
      </c>
    </row>
    <row r="988" spans="1:11" ht="42" customHeight="1">
      <c r="A988" s="2" t="s">
        <v>2704</v>
      </c>
      <c r="B988" s="2" t="s">
        <v>2705</v>
      </c>
      <c r="C988" s="2" t="s">
        <v>32</v>
      </c>
      <c r="D988" s="2" t="s">
        <v>33</v>
      </c>
      <c r="E988" s="5">
        <v>-27351</v>
      </c>
      <c r="F988" s="3" t="s">
        <v>132</v>
      </c>
      <c r="G988" s="3" t="s">
        <v>19</v>
      </c>
      <c r="H988" s="2" t="s">
        <v>20</v>
      </c>
      <c r="I988" s="2" t="s">
        <v>2706</v>
      </c>
      <c r="J988" s="3" t="str">
        <f>HYPERLINK("https://www.boe.es/gazeta/dias/1825/02/10/pdfs/GMD-1825-18.pdf#page=4","Abrir facsímil")</f>
        <v>Abrir facsímil</v>
      </c>
      <c r="K988" s="3" t="s">
        <v>22</v>
      </c>
    </row>
    <row r="989" spans="1:11" ht="42" customHeight="1">
      <c r="A989" s="2" t="s">
        <v>2707</v>
      </c>
      <c r="B989" s="2" t="s">
        <v>2708</v>
      </c>
      <c r="C989" s="2" t="s">
        <v>59</v>
      </c>
      <c r="D989" s="2" t="s">
        <v>17</v>
      </c>
      <c r="E989" s="5">
        <v>-27036</v>
      </c>
      <c r="F989" s="3" t="s">
        <v>373</v>
      </c>
      <c r="G989" s="3" t="s">
        <v>19</v>
      </c>
      <c r="H989" s="2" t="s">
        <v>20</v>
      </c>
      <c r="I989" s="2" t="s">
        <v>2709</v>
      </c>
      <c r="J989" s="3" t="str">
        <f>HYPERLINK("https://www.boe.es/gazeta/dias/1825/12/22/pdfs/GMD-1825-154.pdf#page=4","Abrir facsímil")</f>
        <v>Abrir facsímil</v>
      </c>
      <c r="K989" s="3" t="s">
        <v>22</v>
      </c>
    </row>
    <row r="990" spans="1:11" ht="42" customHeight="1">
      <c r="A990" s="2" t="s">
        <v>2710</v>
      </c>
      <c r="B990" s="2" t="s">
        <v>2711</v>
      </c>
      <c r="C990" s="2" t="s">
        <v>16</v>
      </c>
      <c r="D990" s="2" t="s">
        <v>17</v>
      </c>
      <c r="E990" s="5">
        <v>-27094</v>
      </c>
      <c r="F990" s="3" t="s">
        <v>763</v>
      </c>
      <c r="G990" s="3" t="s">
        <v>19</v>
      </c>
      <c r="H990" s="2" t="s">
        <v>20</v>
      </c>
      <c r="I990" s="2" t="s">
        <v>2712</v>
      </c>
      <c r="J990" s="3" t="str">
        <f>HYPERLINK("https://www.boe.es/gazeta/dias/1825/10/25/pdfs/GMD-1825-129.pdf#page=4","Abrir facsímil")</f>
        <v>Abrir facsímil</v>
      </c>
      <c r="K990" s="3" t="s">
        <v>22</v>
      </c>
    </row>
    <row r="991" spans="1:11" ht="42" customHeight="1">
      <c r="A991" s="2" t="s">
        <v>2713</v>
      </c>
      <c r="B991" s="2" t="s">
        <v>2714</v>
      </c>
      <c r="C991" s="2" t="s">
        <v>46</v>
      </c>
      <c r="D991" s="2" t="s">
        <v>17</v>
      </c>
      <c r="E991" s="5">
        <v>-27379</v>
      </c>
      <c r="F991" s="3" t="s">
        <v>116</v>
      </c>
      <c r="G991" s="3" t="s">
        <v>39</v>
      </c>
      <c r="H991" s="2" t="s">
        <v>20</v>
      </c>
      <c r="I991" s="2" t="s">
        <v>2715</v>
      </c>
      <c r="J991" s="3" t="str">
        <f>HYPERLINK("https://www.boe.es/gazeta/dias/1825/01/13/pdfs/GMD-1825-6.pdf#page=3","Abrir facsímil")</f>
        <v>Abrir facsímil</v>
      </c>
      <c r="K991" s="3" t="s">
        <v>22</v>
      </c>
    </row>
    <row r="992" spans="1:11" ht="42" customHeight="1">
      <c r="A992" s="2" t="s">
        <v>2716</v>
      </c>
      <c r="B992" s="2" t="s">
        <v>2717</v>
      </c>
      <c r="C992" s="2" t="s">
        <v>46</v>
      </c>
      <c r="D992" s="2" t="s">
        <v>17</v>
      </c>
      <c r="E992" s="5">
        <v>-27379</v>
      </c>
      <c r="F992" s="3" t="s">
        <v>116</v>
      </c>
      <c r="G992" s="3" t="s">
        <v>19</v>
      </c>
      <c r="H992" s="2" t="s">
        <v>20</v>
      </c>
      <c r="I992" s="2" t="s">
        <v>2718</v>
      </c>
      <c r="J992" s="3" t="str">
        <f>HYPERLINK("https://www.boe.es/gazeta/dias/1825/01/13/pdfs/GMD-1825-6.pdf#page=4","Abrir facsímil")</f>
        <v>Abrir facsímil</v>
      </c>
      <c r="K992" s="3" t="s">
        <v>22</v>
      </c>
    </row>
    <row r="993" spans="1:11" ht="42" customHeight="1">
      <c r="A993" s="2" t="s">
        <v>2719</v>
      </c>
      <c r="B993" s="2" t="s">
        <v>2720</v>
      </c>
      <c r="C993" s="2" t="s">
        <v>123</v>
      </c>
      <c r="D993" s="2" t="s">
        <v>17</v>
      </c>
      <c r="E993" s="5">
        <v>-27036</v>
      </c>
      <c r="F993" s="3" t="s">
        <v>373</v>
      </c>
      <c r="G993" s="3" t="s">
        <v>95</v>
      </c>
      <c r="H993" s="2" t="s">
        <v>20</v>
      </c>
      <c r="I993" s="2" t="s">
        <v>2721</v>
      </c>
      <c r="J993" s="3" t="str">
        <f>HYPERLINK("https://www.boe.es/gazeta/dias/1825/12/22/pdfs/GMD-1825-154.pdf#page=1","Abrir facsímil")</f>
        <v>Abrir facsímil</v>
      </c>
      <c r="K993" s="3" t="s">
        <v>22</v>
      </c>
    </row>
    <row r="994" spans="1:11" ht="42" customHeight="1">
      <c r="A994" s="2" t="s">
        <v>2722</v>
      </c>
      <c r="B994" s="2" t="s">
        <v>2723</v>
      </c>
      <c r="C994" s="2" t="s">
        <v>59</v>
      </c>
      <c r="D994" s="2" t="s">
        <v>17</v>
      </c>
      <c r="E994" s="5">
        <v>-27199</v>
      </c>
      <c r="F994" s="3" t="s">
        <v>645</v>
      </c>
      <c r="G994" s="3" t="s">
        <v>64</v>
      </c>
      <c r="H994" s="2" t="s">
        <v>20</v>
      </c>
      <c r="I994" s="2" t="s">
        <v>2724</v>
      </c>
      <c r="J994" s="3" t="str">
        <f>HYPERLINK("https://www.boe.es/gazeta/dias/1825/07/12/pdfs/GMD-1825-83.pdf#page=2","Abrir facsímil")</f>
        <v>Abrir facsímil</v>
      </c>
      <c r="K994" s="3" t="s">
        <v>22</v>
      </c>
    </row>
    <row r="995" spans="1:11" ht="42" customHeight="1">
      <c r="A995" s="2" t="s">
        <v>2725</v>
      </c>
      <c r="B995" s="2" t="s">
        <v>2726</v>
      </c>
      <c r="C995" s="2" t="s">
        <v>25</v>
      </c>
      <c r="D995" s="2" t="s">
        <v>17</v>
      </c>
      <c r="E995" s="5">
        <v>-27328</v>
      </c>
      <c r="F995" s="3" t="s">
        <v>211</v>
      </c>
      <c r="G995" s="3" t="s">
        <v>64</v>
      </c>
      <c r="H995" s="2" t="s">
        <v>20</v>
      </c>
      <c r="I995" s="2" t="s">
        <v>2727</v>
      </c>
      <c r="J995" s="3" t="str">
        <f>HYPERLINK("https://www.boe.es/gazeta/dias/1825/03/05/pdfs/GMD-1825-28.pdf#page=2","Abrir facsímil")</f>
        <v>Abrir facsímil</v>
      </c>
      <c r="K995" s="3" t="s">
        <v>22</v>
      </c>
    </row>
    <row r="996" spans="1:11" ht="42" customHeight="1">
      <c r="A996" s="2" t="s">
        <v>2728</v>
      </c>
      <c r="B996" s="2" t="s">
        <v>2729</v>
      </c>
      <c r="C996" s="2" t="s">
        <v>238</v>
      </c>
      <c r="D996" s="2" t="s">
        <v>17</v>
      </c>
      <c r="E996" s="5">
        <v>-27302</v>
      </c>
      <c r="F996" s="3" t="s">
        <v>369</v>
      </c>
      <c r="G996" s="3" t="s">
        <v>19</v>
      </c>
      <c r="H996" s="2" t="s">
        <v>20</v>
      </c>
      <c r="I996" s="2" t="s">
        <v>2730</v>
      </c>
      <c r="J996" s="3" t="str">
        <f>HYPERLINK("https://www.boe.es/gazeta/dias/1825/03/31/pdfs/GMD-1825-39.pdf#page=4","Abrir facsímil")</f>
        <v>Abrir facsímil</v>
      </c>
      <c r="K996" s="3" t="s">
        <v>22</v>
      </c>
    </row>
    <row r="997" spans="1:11" ht="42" customHeight="1">
      <c r="A997" s="2" t="s">
        <v>2731</v>
      </c>
      <c r="B997" s="2" t="s">
        <v>2732</v>
      </c>
      <c r="C997" s="2" t="s">
        <v>32</v>
      </c>
      <c r="D997" s="2" t="s">
        <v>33</v>
      </c>
      <c r="E997" s="5">
        <v>-27269</v>
      </c>
      <c r="F997" s="3" t="s">
        <v>321</v>
      </c>
      <c r="G997" s="3" t="s">
        <v>39</v>
      </c>
      <c r="H997" s="2" t="s">
        <v>27</v>
      </c>
      <c r="I997" s="2" t="s">
        <v>2733</v>
      </c>
      <c r="J997" s="3" t="str">
        <f>HYPERLINK("https://www.boe.es/gazeta/dias/1825/05/03/pdfs/GMD-1825-53.pdf#page=3","Abrir facsímil")</f>
        <v>Abrir facsímil</v>
      </c>
      <c r="K997" s="3" t="s">
        <v>29</v>
      </c>
    </row>
    <row r="998" spans="1:11" ht="42" customHeight="1">
      <c r="A998" s="2" t="s">
        <v>2734</v>
      </c>
      <c r="B998" s="2" t="s">
        <v>2735</v>
      </c>
      <c r="C998" s="2" t="s">
        <v>32</v>
      </c>
      <c r="D998" s="2" t="s">
        <v>33</v>
      </c>
      <c r="E998" s="5">
        <v>-27379</v>
      </c>
      <c r="F998" s="3" t="s">
        <v>116</v>
      </c>
      <c r="G998" s="3" t="s">
        <v>39</v>
      </c>
      <c r="H998" s="2" t="s">
        <v>20</v>
      </c>
      <c r="I998" s="2" t="s">
        <v>2736</v>
      </c>
      <c r="J998" s="3" t="str">
        <f>HYPERLINK("https://www.boe.es/gazeta/dias/1825/01/13/pdfs/GMD-1825-6.pdf#page=3","Abrir facsímil")</f>
        <v>Abrir facsímil</v>
      </c>
      <c r="K998" s="3" t="s">
        <v>22</v>
      </c>
    </row>
    <row r="999" spans="1:11" ht="42" customHeight="1">
      <c r="A999" s="2" t="s">
        <v>2737</v>
      </c>
      <c r="B999" s="2" t="s">
        <v>2738</v>
      </c>
      <c r="C999" s="2" t="s">
        <v>32</v>
      </c>
      <c r="D999" s="2" t="s">
        <v>33</v>
      </c>
      <c r="E999" s="5">
        <v>-27307</v>
      </c>
      <c r="F999" s="3" t="s">
        <v>139</v>
      </c>
      <c r="G999" s="3" t="s">
        <v>19</v>
      </c>
      <c r="H999" s="2" t="s">
        <v>20</v>
      </c>
      <c r="I999" s="2" t="s">
        <v>2739</v>
      </c>
      <c r="J999" s="3" t="str">
        <f>HYPERLINK("https://www.boe.es/gazeta/dias/1825/03/26/pdfs/GMD-1825-37.pdf#page=4","Abrir facsímil")</f>
        <v>Abrir facsímil</v>
      </c>
      <c r="K999" s="3" t="s">
        <v>22</v>
      </c>
    </row>
    <row r="1000" spans="1:11" ht="42" customHeight="1">
      <c r="A1000" s="2" t="s">
        <v>2740</v>
      </c>
      <c r="B1000" s="2" t="s">
        <v>2740</v>
      </c>
      <c r="C1000" s="2" t="s">
        <v>32</v>
      </c>
      <c r="D1000" s="2" t="s">
        <v>33</v>
      </c>
      <c r="E1000" s="5">
        <v>-27052</v>
      </c>
      <c r="F1000" s="3" t="s">
        <v>163</v>
      </c>
      <c r="G1000" s="3" t="s">
        <v>39</v>
      </c>
      <c r="H1000" s="2" t="s">
        <v>20</v>
      </c>
      <c r="I1000" s="2" t="s">
        <v>2741</v>
      </c>
      <c r="J1000" s="3" t="str">
        <f>HYPERLINK("https://www.boe.es/gazeta/dias/1825/12/06/pdfs/GMD-1825-147.pdf#page=3","Abrir facsímil")</f>
        <v>Abrir facsímil</v>
      </c>
      <c r="K1000" s="3" t="s">
        <v>22</v>
      </c>
    </row>
    <row r="1001" spans="1:11" ht="42" customHeight="1">
      <c r="A1001" s="2" t="s">
        <v>2742</v>
      </c>
      <c r="B1001" s="2" t="s">
        <v>2743</v>
      </c>
      <c r="C1001" s="2" t="s">
        <v>32</v>
      </c>
      <c r="D1001" s="2" t="s">
        <v>33</v>
      </c>
      <c r="E1001" s="5">
        <v>-27386</v>
      </c>
      <c r="F1001" s="3" t="s">
        <v>99</v>
      </c>
      <c r="G1001" s="3" t="s">
        <v>39</v>
      </c>
      <c r="H1001" s="2" t="s">
        <v>20</v>
      </c>
      <c r="I1001" s="2" t="s">
        <v>2744</v>
      </c>
      <c r="J1001" s="3" t="str">
        <f>HYPERLINK("https://www.boe.es/gazeta/dias/1825/01/06/pdfs/GMD-1825-3.pdf#page=3","Abrir facsímil")</f>
        <v>Abrir facsímil</v>
      </c>
      <c r="K1001" s="3" t="s">
        <v>22</v>
      </c>
    </row>
    <row r="1002" spans="1:11" ht="42" customHeight="1">
      <c r="A1002" s="2" t="s">
        <v>2745</v>
      </c>
      <c r="B1002" s="2" t="s">
        <v>2746</v>
      </c>
      <c r="C1002" s="2" t="s">
        <v>32</v>
      </c>
      <c r="D1002" s="2" t="s">
        <v>33</v>
      </c>
      <c r="E1002" s="5">
        <v>-27321</v>
      </c>
      <c r="F1002" s="3" t="s">
        <v>38</v>
      </c>
      <c r="G1002" s="3" t="s">
        <v>39</v>
      </c>
      <c r="H1002" s="2" t="s">
        <v>20</v>
      </c>
      <c r="I1002" s="2" t="s">
        <v>2747</v>
      </c>
      <c r="J1002" s="3" t="str">
        <f>HYPERLINK("https://www.boe.es/gazeta/dias/1825/03/12/pdfs/GMD-1825-31.pdf#page=3","Abrir facsímil")</f>
        <v>Abrir facsímil</v>
      </c>
      <c r="K1002" s="3" t="s">
        <v>22</v>
      </c>
    </row>
    <row r="1003" spans="1:11" ht="42" customHeight="1">
      <c r="A1003" s="2" t="s">
        <v>2748</v>
      </c>
      <c r="B1003" s="2" t="s">
        <v>2749</v>
      </c>
      <c r="C1003" s="2" t="s">
        <v>59</v>
      </c>
      <c r="D1003" s="2" t="s">
        <v>17</v>
      </c>
      <c r="E1003" s="5">
        <v>-27150</v>
      </c>
      <c r="F1003" s="3" t="s">
        <v>392</v>
      </c>
      <c r="G1003" s="3" t="s">
        <v>39</v>
      </c>
      <c r="H1003" s="2" t="s">
        <v>20</v>
      </c>
      <c r="I1003" s="2" t="s">
        <v>2750</v>
      </c>
      <c r="J1003" s="3" t="str">
        <f>HYPERLINK("https://www.boe.es/gazeta/dias/1825/08/30/pdfs/GMD-1825-105.pdf#page=3","Abrir facsímil")</f>
        <v>Abrir facsímil</v>
      </c>
      <c r="K1003" s="3" t="s">
        <v>22</v>
      </c>
    </row>
    <row r="1004" spans="1:11" ht="42" customHeight="1">
      <c r="A1004" s="2" t="s">
        <v>2751</v>
      </c>
      <c r="B1004" s="2" t="s">
        <v>2752</v>
      </c>
      <c r="C1004" s="2" t="s">
        <v>59</v>
      </c>
      <c r="D1004" s="2" t="s">
        <v>17</v>
      </c>
      <c r="E1004" s="5">
        <v>-27314</v>
      </c>
      <c r="F1004" s="3" t="s">
        <v>60</v>
      </c>
      <c r="G1004" s="3" t="s">
        <v>1756</v>
      </c>
      <c r="H1004" s="2" t="s">
        <v>20</v>
      </c>
      <c r="I1004" s="2" t="s">
        <v>2753</v>
      </c>
      <c r="J1004" s="3" t="str">
        <f>HYPERLINK("https://www.boe.es/gazeta/dias/1825/03/19/pdfs/GMD-1825-34.pdf#page=3","Abrir facsímil")</f>
        <v>Abrir facsímil</v>
      </c>
      <c r="K1004" s="3" t="s">
        <v>22</v>
      </c>
    </row>
    <row r="1005" spans="1:11" ht="42" customHeight="1">
      <c r="A1005" s="2" t="s">
        <v>2754</v>
      </c>
      <c r="B1005" s="2" t="s">
        <v>2755</v>
      </c>
      <c r="C1005" s="2" t="s">
        <v>32</v>
      </c>
      <c r="D1005" s="2" t="s">
        <v>33</v>
      </c>
      <c r="E1005" s="5">
        <v>-27391</v>
      </c>
      <c r="F1005" s="3" t="s">
        <v>295</v>
      </c>
      <c r="G1005" s="3" t="s">
        <v>19</v>
      </c>
      <c r="H1005" s="2" t="s">
        <v>20</v>
      </c>
      <c r="I1005" s="2" t="s">
        <v>2756</v>
      </c>
      <c r="J1005" s="3" t="str">
        <f>HYPERLINK("https://www.boe.es/gazeta/dias/1825/01/01/pdfs/GMD-1825-1.pdf#page=4","Abrir facsímil")</f>
        <v>Abrir facsímil</v>
      </c>
      <c r="K1005" s="3" t="s">
        <v>22</v>
      </c>
    </row>
    <row r="1006" spans="1:11" ht="42" customHeight="1">
      <c r="A1006" s="2" t="s">
        <v>2757</v>
      </c>
      <c r="B1006" s="2" t="s">
        <v>2758</v>
      </c>
      <c r="C1006" s="2" t="s">
        <v>25</v>
      </c>
      <c r="D1006" s="2" t="s">
        <v>17</v>
      </c>
      <c r="E1006" s="5">
        <v>-27379</v>
      </c>
      <c r="F1006" s="3" t="s">
        <v>116</v>
      </c>
      <c r="G1006" s="3" t="s">
        <v>39</v>
      </c>
      <c r="H1006" s="2" t="s">
        <v>20</v>
      </c>
      <c r="I1006" s="2" t="s">
        <v>2759</v>
      </c>
      <c r="J1006" s="3" t="str">
        <f>HYPERLINK("https://www.boe.es/gazeta/dias/1825/01/13/pdfs/GMD-1825-6.pdf#page=3","Abrir facsímil")</f>
        <v>Abrir facsímil</v>
      </c>
      <c r="K1006" s="3" t="s">
        <v>22</v>
      </c>
    </row>
    <row r="1007" spans="1:11" ht="42" customHeight="1">
      <c r="A1007" s="2" t="s">
        <v>2760</v>
      </c>
      <c r="B1007" s="2" t="s">
        <v>2761</v>
      </c>
      <c r="C1007" s="2" t="s">
        <v>32</v>
      </c>
      <c r="D1007" s="2" t="s">
        <v>33</v>
      </c>
      <c r="E1007" s="5">
        <v>-27059</v>
      </c>
      <c r="F1007" s="3" t="s">
        <v>567</v>
      </c>
      <c r="G1007" s="3" t="s">
        <v>19</v>
      </c>
      <c r="H1007" s="2" t="s">
        <v>20</v>
      </c>
      <c r="I1007" s="2" t="s">
        <v>2762</v>
      </c>
      <c r="J1007" s="3" t="str">
        <f>HYPERLINK("https://www.boe.es/gazeta/dias/1825/11/29/pdfs/GMD-1825-144.pdf#page=4","Abrir facsímil")</f>
        <v>Abrir facsímil</v>
      </c>
      <c r="K1007" s="3" t="s">
        <v>22</v>
      </c>
    </row>
    <row r="1008" spans="1:11" ht="42" customHeight="1">
      <c r="A1008" s="2" t="s">
        <v>2763</v>
      </c>
      <c r="B1008" s="2" t="s">
        <v>2764</v>
      </c>
      <c r="C1008" s="2" t="s">
        <v>71</v>
      </c>
      <c r="D1008" s="2" t="s">
        <v>72</v>
      </c>
      <c r="E1008" s="5">
        <v>-27379</v>
      </c>
      <c r="F1008" s="3" t="s">
        <v>116</v>
      </c>
      <c r="G1008" s="3" t="s">
        <v>39</v>
      </c>
      <c r="H1008" s="2" t="s">
        <v>20</v>
      </c>
      <c r="I1008" s="2" t="s">
        <v>2765</v>
      </c>
      <c r="J1008" s="3" t="str">
        <f>HYPERLINK("https://www.boe.es/gazeta/dias/1825/01/13/pdfs/GMD-1825-6.pdf#page=3","Abrir facsímil")</f>
        <v>Abrir facsímil</v>
      </c>
      <c r="K1008" s="3" t="s">
        <v>22</v>
      </c>
    </row>
    <row r="1009" spans="1:11" ht="42" customHeight="1">
      <c r="A1009" s="2" t="s">
        <v>2766</v>
      </c>
      <c r="B1009" s="2" t="s">
        <v>2766</v>
      </c>
      <c r="C1009" s="2" t="s">
        <v>32</v>
      </c>
      <c r="D1009" s="2" t="s">
        <v>33</v>
      </c>
      <c r="E1009" s="5">
        <v>-27388</v>
      </c>
      <c r="F1009" s="3" t="s">
        <v>288</v>
      </c>
      <c r="G1009" s="3" t="s">
        <v>19</v>
      </c>
      <c r="H1009" s="2" t="s">
        <v>20</v>
      </c>
      <c r="I1009" s="2" t="s">
        <v>2767</v>
      </c>
      <c r="J1009" s="3" t="str">
        <f>HYPERLINK("https://www.boe.es/gazeta/dias/1825/01/04/pdfs/GMD-1825-2.pdf#page=4","Abrir facsímil")</f>
        <v>Abrir facsímil</v>
      </c>
      <c r="K1009" s="3" t="s">
        <v>22</v>
      </c>
    </row>
    <row r="1010" spans="1:11" ht="42" customHeight="1">
      <c r="A1010" s="2" t="s">
        <v>2768</v>
      </c>
      <c r="B1010" s="2" t="s">
        <v>2769</v>
      </c>
      <c r="C1010" s="2" t="s">
        <v>32</v>
      </c>
      <c r="D1010" s="2" t="s">
        <v>33</v>
      </c>
      <c r="E1010" s="5">
        <v>-27332</v>
      </c>
      <c r="F1010" s="3" t="s">
        <v>239</v>
      </c>
      <c r="G1010" s="3" t="s">
        <v>39</v>
      </c>
      <c r="H1010" s="2" t="s">
        <v>20</v>
      </c>
      <c r="I1010" s="2" t="s">
        <v>2770</v>
      </c>
      <c r="J1010" s="3" t="str">
        <f>HYPERLINK("https://www.boe.es/gazeta/dias/1825/03/01/pdfs/GMD-1825-26.pdf#page=3","Abrir facsímil")</f>
        <v>Abrir facsímil</v>
      </c>
      <c r="K1010" s="3" t="s">
        <v>22</v>
      </c>
    </row>
    <row r="1011" spans="1:11" ht="42" customHeight="1">
      <c r="A1011" s="2" t="s">
        <v>2771</v>
      </c>
      <c r="B1011" s="2" t="s">
        <v>2772</v>
      </c>
      <c r="C1011" s="2" t="s">
        <v>32</v>
      </c>
      <c r="D1011" s="2" t="s">
        <v>33</v>
      </c>
      <c r="E1011" s="5">
        <v>-27381</v>
      </c>
      <c r="F1011" s="3" t="s">
        <v>586</v>
      </c>
      <c r="G1011" s="3" t="s">
        <v>19</v>
      </c>
      <c r="H1011" s="2" t="s">
        <v>20</v>
      </c>
      <c r="I1011" s="2" t="s">
        <v>2773</v>
      </c>
      <c r="J1011" s="3" t="str">
        <f>HYPERLINK("https://www.boe.es/gazeta/dias/1825/01/11/pdfs/GMD-1825-5.pdf#page=4","Abrir facsímil")</f>
        <v>Abrir facsímil</v>
      </c>
      <c r="K1011" s="3" t="s">
        <v>22</v>
      </c>
    </row>
    <row r="1012" spans="1:11" ht="42" customHeight="1">
      <c r="A1012" s="2" t="s">
        <v>2774</v>
      </c>
      <c r="B1012" s="2" t="s">
        <v>2775</v>
      </c>
      <c r="C1012" s="2" t="s">
        <v>71</v>
      </c>
      <c r="D1012" s="2" t="s">
        <v>72</v>
      </c>
      <c r="E1012" s="5">
        <v>-27318</v>
      </c>
      <c r="F1012" s="3" t="s">
        <v>193</v>
      </c>
      <c r="G1012" s="3" t="s">
        <v>95</v>
      </c>
      <c r="H1012" s="2" t="s">
        <v>20</v>
      </c>
      <c r="I1012" s="2" t="s">
        <v>2776</v>
      </c>
      <c r="J1012" s="3" t="str">
        <f>HYPERLINK("https://www.boe.es/gazeta/dias/1825/03/15/pdfs/GMD-1825-32.pdf#page=1","Abrir facsímil")</f>
        <v>Abrir facsímil</v>
      </c>
      <c r="K1012" s="3" t="s">
        <v>22</v>
      </c>
    </row>
    <row r="1013" spans="1:11" ht="42" customHeight="1">
      <c r="A1013" s="2" t="s">
        <v>2774</v>
      </c>
      <c r="B1013" s="2" t="s">
        <v>2775</v>
      </c>
      <c r="C1013" s="2" t="s">
        <v>71</v>
      </c>
      <c r="D1013" s="2" t="s">
        <v>72</v>
      </c>
      <c r="E1013" s="5">
        <v>-27300</v>
      </c>
      <c r="F1013" s="3" t="s">
        <v>502</v>
      </c>
      <c r="G1013" s="3" t="s">
        <v>95</v>
      </c>
      <c r="H1013" s="2" t="s">
        <v>20</v>
      </c>
      <c r="I1013" s="2" t="s">
        <v>2777</v>
      </c>
      <c r="J1013" s="3" t="str">
        <f>HYPERLINK("https://www.boe.es/gazeta/dias/1825/04/02/pdfs/GMD-1825-40.pdf#page=1","Abrir facsímil")</f>
        <v>Abrir facsímil</v>
      </c>
      <c r="K1013" s="3" t="s">
        <v>22</v>
      </c>
    </row>
    <row r="1014" spans="1:11" ht="42" customHeight="1">
      <c r="A1014" s="2" t="s">
        <v>2774</v>
      </c>
      <c r="B1014" s="2" t="s">
        <v>2775</v>
      </c>
      <c r="C1014" s="2" t="s">
        <v>71</v>
      </c>
      <c r="D1014" s="2" t="s">
        <v>72</v>
      </c>
      <c r="E1014" s="5">
        <v>-27281</v>
      </c>
      <c r="F1014" s="3" t="s">
        <v>306</v>
      </c>
      <c r="G1014" s="3" t="s">
        <v>95</v>
      </c>
      <c r="H1014" s="2" t="s">
        <v>20</v>
      </c>
      <c r="I1014" s="2" t="s">
        <v>2778</v>
      </c>
      <c r="J1014" s="3" t="str">
        <f>HYPERLINK("https://www.boe.es/gazeta/dias/1825/04/21/pdfs/GMD-1825-48.pdf#page=1","Abrir facsímil")</f>
        <v>Abrir facsímil</v>
      </c>
      <c r="K1014" s="3" t="s">
        <v>22</v>
      </c>
    </row>
    <row r="1015" spans="1:11" ht="42" customHeight="1">
      <c r="A1015" s="2" t="s">
        <v>2774</v>
      </c>
      <c r="B1015" s="2" t="s">
        <v>2775</v>
      </c>
      <c r="C1015" s="2" t="s">
        <v>32</v>
      </c>
      <c r="D1015" s="2" t="s">
        <v>33</v>
      </c>
      <c r="E1015" s="5">
        <v>-27258</v>
      </c>
      <c r="F1015" s="3" t="s">
        <v>107</v>
      </c>
      <c r="G1015" s="3" t="s">
        <v>95</v>
      </c>
      <c r="H1015" s="2" t="s">
        <v>20</v>
      </c>
      <c r="I1015" s="2" t="s">
        <v>2779</v>
      </c>
      <c r="J1015" s="3" t="str">
        <f>HYPERLINK("https://www.boe.es/gazeta/dias/1825/05/14/pdfs/GMD-1825-58.pdf#page=1","Abrir facsímil")</f>
        <v>Abrir facsímil</v>
      </c>
      <c r="K1015" s="3" t="s">
        <v>22</v>
      </c>
    </row>
    <row r="1016" spans="1:11" ht="42" customHeight="1">
      <c r="A1016" s="2" t="s">
        <v>2774</v>
      </c>
      <c r="B1016" s="2" t="s">
        <v>2775</v>
      </c>
      <c r="C1016" s="2" t="s">
        <v>32</v>
      </c>
      <c r="D1016" s="2" t="s">
        <v>33</v>
      </c>
      <c r="E1016" s="5">
        <v>-27253</v>
      </c>
      <c r="F1016" s="3" t="s">
        <v>409</v>
      </c>
      <c r="G1016" s="3" t="s">
        <v>95</v>
      </c>
      <c r="H1016" s="2" t="s">
        <v>20</v>
      </c>
      <c r="I1016" s="2" t="s">
        <v>2780</v>
      </c>
      <c r="J1016" s="3" t="str">
        <f>HYPERLINK("https://www.boe.es/gazeta/dias/1825/05/19/pdfs/GMD-1825-60.pdf#page=1","Abrir facsímil")</f>
        <v>Abrir facsímil</v>
      </c>
      <c r="K1016" s="3" t="s">
        <v>22</v>
      </c>
    </row>
    <row r="1017" spans="1:11" ht="42" customHeight="1">
      <c r="A1017" s="2" t="s">
        <v>2774</v>
      </c>
      <c r="B1017" s="2" t="s">
        <v>2775</v>
      </c>
      <c r="C1017" s="2" t="s">
        <v>32</v>
      </c>
      <c r="D1017" s="2" t="s">
        <v>33</v>
      </c>
      <c r="E1017" s="5">
        <v>-27199</v>
      </c>
      <c r="F1017" s="3" t="s">
        <v>645</v>
      </c>
      <c r="G1017" s="3" t="s">
        <v>95</v>
      </c>
      <c r="H1017" s="2" t="s">
        <v>20</v>
      </c>
      <c r="I1017" s="2" t="s">
        <v>2781</v>
      </c>
      <c r="J1017" s="3" t="str">
        <f>HYPERLINK("https://www.boe.es/gazeta/dias/1825/07/12/pdfs/GMD-1825-83.pdf#page=1","Abrir facsímil")</f>
        <v>Abrir facsímil</v>
      </c>
      <c r="K1017" s="3" t="s">
        <v>22</v>
      </c>
    </row>
    <row r="1018" spans="1:11" ht="42" customHeight="1">
      <c r="A1018" s="2" t="s">
        <v>2774</v>
      </c>
      <c r="B1018" s="2" t="s">
        <v>2775</v>
      </c>
      <c r="C1018" s="2" t="s">
        <v>32</v>
      </c>
      <c r="D1018" s="2" t="s">
        <v>33</v>
      </c>
      <c r="E1018" s="5">
        <v>-27195</v>
      </c>
      <c r="F1018" s="3" t="s">
        <v>558</v>
      </c>
      <c r="G1018" s="3" t="s">
        <v>95</v>
      </c>
      <c r="H1018" s="2" t="s">
        <v>20</v>
      </c>
      <c r="I1018" s="2" t="s">
        <v>2782</v>
      </c>
      <c r="J1018" s="3" t="str">
        <f>HYPERLINK("https://www.boe.es/gazeta/dias/1825/07/16/pdfs/GMD-1825-85.pdf#page=1","Abrir facsímil")</f>
        <v>Abrir facsímil</v>
      </c>
      <c r="K1018" s="3" t="s">
        <v>22</v>
      </c>
    </row>
    <row r="1019" spans="1:11" ht="42" customHeight="1">
      <c r="A1019" s="2" t="s">
        <v>2774</v>
      </c>
      <c r="B1019" s="2" t="s">
        <v>2775</v>
      </c>
      <c r="C1019" s="2" t="s">
        <v>32</v>
      </c>
      <c r="D1019" s="2" t="s">
        <v>33</v>
      </c>
      <c r="E1019" s="5">
        <v>-27155</v>
      </c>
      <c r="F1019" s="3" t="s">
        <v>563</v>
      </c>
      <c r="G1019" s="3" t="s">
        <v>95</v>
      </c>
      <c r="H1019" s="2" t="s">
        <v>20</v>
      </c>
      <c r="I1019" s="2" t="s">
        <v>2783</v>
      </c>
      <c r="J1019" s="3" t="str">
        <f>HYPERLINK("https://www.boe.es/gazeta/dias/1825/08/25/pdfs/GMD-1825-102.pdf#page=1","Abrir facsímil")</f>
        <v>Abrir facsímil</v>
      </c>
      <c r="K1019" s="3" t="s">
        <v>22</v>
      </c>
    </row>
    <row r="1020" spans="1:11" ht="42" customHeight="1">
      <c r="A1020" s="2" t="s">
        <v>2774</v>
      </c>
      <c r="B1020" s="2" t="s">
        <v>2775</v>
      </c>
      <c r="C1020" s="2" t="s">
        <v>32</v>
      </c>
      <c r="D1020" s="2" t="s">
        <v>245</v>
      </c>
      <c r="E1020" s="5">
        <v>-27152</v>
      </c>
      <c r="F1020" s="3" t="s">
        <v>246</v>
      </c>
      <c r="G1020" s="3" t="s">
        <v>95</v>
      </c>
      <c r="H1020" s="2" t="s">
        <v>20</v>
      </c>
      <c r="I1020" s="2" t="s">
        <v>2784</v>
      </c>
      <c r="J1020" s="3" t="str">
        <f>HYPERLINK("https://www.boe.es/gazeta/dias/1825/08/28/pdfs/GMD-1825-104E.pdf#page=1","Abrir facsímil")</f>
        <v>Abrir facsímil</v>
      </c>
      <c r="K1020" s="3" t="s">
        <v>22</v>
      </c>
    </row>
    <row r="1021" spans="1:11" ht="42" customHeight="1">
      <c r="A1021" s="2" t="s">
        <v>2785</v>
      </c>
      <c r="B1021" s="2" t="s">
        <v>2786</v>
      </c>
      <c r="C1021" s="2" t="s">
        <v>71</v>
      </c>
      <c r="D1021" s="2" t="s">
        <v>72</v>
      </c>
      <c r="E1021" s="5">
        <v>-27139</v>
      </c>
      <c r="F1021" s="3" t="s">
        <v>530</v>
      </c>
      <c r="G1021" s="3" t="s">
        <v>95</v>
      </c>
      <c r="H1021" s="2" t="s">
        <v>20</v>
      </c>
      <c r="I1021" s="2" t="s">
        <v>2787</v>
      </c>
      <c r="J1021" s="3" t="str">
        <f>HYPERLINK("https://www.boe.es/gazeta/dias/1825/09/10/pdfs/GMD-1825-110.pdf#page=1","Abrir facsímil")</f>
        <v>Abrir facsímil</v>
      </c>
      <c r="K1021" s="3" t="s">
        <v>22</v>
      </c>
    </row>
    <row r="1022" spans="1:11" ht="42" customHeight="1">
      <c r="A1022" s="2" t="s">
        <v>2788</v>
      </c>
      <c r="B1022" s="2" t="s">
        <v>2789</v>
      </c>
      <c r="C1022" s="2" t="s">
        <v>32</v>
      </c>
      <c r="D1022" s="2" t="s">
        <v>33</v>
      </c>
      <c r="E1022" s="5">
        <v>-27342</v>
      </c>
      <c r="F1022" s="3" t="s">
        <v>112</v>
      </c>
      <c r="G1022" s="3" t="s">
        <v>39</v>
      </c>
      <c r="H1022" s="2" t="s">
        <v>20</v>
      </c>
      <c r="I1022" s="2" t="s">
        <v>2790</v>
      </c>
      <c r="J1022" s="3" t="str">
        <f>HYPERLINK("https://www.boe.es/gazeta/dias/1825/02/19/pdfs/GMD-1825-22.pdf#page=3","Abrir facsímil")</f>
        <v>Abrir facsímil</v>
      </c>
      <c r="K1022" s="3" t="s">
        <v>22</v>
      </c>
    </row>
    <row r="1023" spans="1:11" ht="42" customHeight="1">
      <c r="A1023" s="2" t="s">
        <v>2791</v>
      </c>
      <c r="B1023" s="2" t="s">
        <v>2791</v>
      </c>
      <c r="C1023" s="2" t="s">
        <v>16</v>
      </c>
      <c r="D1023" s="2" t="s">
        <v>17</v>
      </c>
      <c r="E1023" s="5">
        <v>-27101</v>
      </c>
      <c r="F1023" s="3" t="s">
        <v>83</v>
      </c>
      <c r="G1023" s="3" t="s">
        <v>39</v>
      </c>
      <c r="H1023" s="2" t="s">
        <v>20</v>
      </c>
      <c r="I1023" s="2" t="s">
        <v>2792</v>
      </c>
      <c r="J1023" s="3" t="str">
        <f>HYPERLINK("https://www.boe.es/gazeta/dias/1825/10/18/pdfs/GMD-1825-126.pdf#page=3","Abrir facsímil")</f>
        <v>Abrir facsímil</v>
      </c>
      <c r="K1023" s="3" t="s">
        <v>22</v>
      </c>
    </row>
    <row r="1024" spans="1:11" ht="42" customHeight="1">
      <c r="A1024" s="2" t="s">
        <v>2793</v>
      </c>
      <c r="B1024" s="2" t="s">
        <v>2794</v>
      </c>
      <c r="C1024" s="2" t="s">
        <v>71</v>
      </c>
      <c r="D1024" s="2" t="s">
        <v>72</v>
      </c>
      <c r="E1024" s="5">
        <v>-27265</v>
      </c>
      <c r="F1024" s="3" t="s">
        <v>42</v>
      </c>
      <c r="G1024" s="3" t="s">
        <v>19</v>
      </c>
      <c r="H1024" s="2" t="s">
        <v>20</v>
      </c>
      <c r="I1024" s="2" t="s">
        <v>2795</v>
      </c>
      <c r="J1024" s="3" t="str">
        <f>HYPERLINK("https://www.boe.es/gazeta/dias/1825/05/07/pdfs/GMD-1825-55.pdf#page=4","Abrir facsímil")</f>
        <v>Abrir facsímil</v>
      </c>
      <c r="K1024" s="3" t="s">
        <v>22</v>
      </c>
    </row>
    <row r="1025" spans="1:11" ht="42" customHeight="1">
      <c r="A1025" s="2" t="s">
        <v>2796</v>
      </c>
      <c r="B1025" s="2" t="s">
        <v>2797</v>
      </c>
      <c r="C1025" s="2" t="s">
        <v>16</v>
      </c>
      <c r="D1025" s="2" t="s">
        <v>17</v>
      </c>
      <c r="E1025" s="5">
        <v>-27265</v>
      </c>
      <c r="F1025" s="3" t="s">
        <v>42</v>
      </c>
      <c r="G1025" s="3" t="s">
        <v>19</v>
      </c>
      <c r="H1025" s="2" t="s">
        <v>20</v>
      </c>
      <c r="I1025" s="2" t="s">
        <v>2798</v>
      </c>
      <c r="J1025" s="3" t="str">
        <f>HYPERLINK("https://www.boe.es/gazeta/dias/1825/05/07/pdfs/GMD-1825-55.pdf#page=4","Abrir facsímil")</f>
        <v>Abrir facsímil</v>
      </c>
      <c r="K1025" s="3" t="s">
        <v>22</v>
      </c>
    </row>
    <row r="1026" spans="1:11" ht="42" customHeight="1">
      <c r="A1026" s="2" t="s">
        <v>2799</v>
      </c>
      <c r="B1026" s="2" t="s">
        <v>2800</v>
      </c>
      <c r="C1026" s="2" t="s">
        <v>71</v>
      </c>
      <c r="D1026" s="2" t="s">
        <v>72</v>
      </c>
      <c r="E1026" s="5">
        <v>-27069</v>
      </c>
      <c r="F1026" s="3" t="s">
        <v>73</v>
      </c>
      <c r="G1026" s="3" t="s">
        <v>74</v>
      </c>
      <c r="H1026" s="2" t="s">
        <v>20</v>
      </c>
      <c r="I1026" s="2" t="s">
        <v>2801</v>
      </c>
      <c r="J1026" s="3" t="str">
        <f>HYPERLINK("https://www.boe.es/gazeta/dias/1825/11/19/pdfs/GMD-1825-140.pdf#page=3","Abrir facsímil")</f>
        <v>Abrir facsímil</v>
      </c>
      <c r="K1026" s="3" t="s">
        <v>22</v>
      </c>
    </row>
    <row r="1027" spans="1:11" ht="42" customHeight="1">
      <c r="A1027" s="2" t="s">
        <v>2802</v>
      </c>
      <c r="B1027" s="2" t="s">
        <v>2803</v>
      </c>
      <c r="C1027" s="2" t="s">
        <v>32</v>
      </c>
      <c r="D1027" s="2" t="s">
        <v>33</v>
      </c>
      <c r="E1027" s="5">
        <v>-27038</v>
      </c>
      <c r="F1027" s="3" t="s">
        <v>486</v>
      </c>
      <c r="G1027" s="3" t="s">
        <v>19</v>
      </c>
      <c r="H1027" s="2" t="s">
        <v>20</v>
      </c>
      <c r="I1027" s="2" t="s">
        <v>2804</v>
      </c>
      <c r="J1027" s="3" t="str">
        <f>HYPERLINK("https://www.boe.es/gazeta/dias/1825/12/20/pdfs/GMD-1825-153.pdf#page=4","Abrir facsímil")</f>
        <v>Abrir facsímil</v>
      </c>
      <c r="K1027" s="3" t="s">
        <v>22</v>
      </c>
    </row>
    <row r="1028" spans="1:11" ht="42" customHeight="1">
      <c r="A1028" s="2" t="s">
        <v>2805</v>
      </c>
      <c r="B1028" s="2" t="s">
        <v>2806</v>
      </c>
      <c r="C1028" s="2" t="s">
        <v>16</v>
      </c>
      <c r="D1028" s="2" t="s">
        <v>17</v>
      </c>
      <c r="E1028" s="5">
        <v>-27342</v>
      </c>
      <c r="F1028" s="3" t="s">
        <v>112</v>
      </c>
      <c r="G1028" s="3" t="s">
        <v>39</v>
      </c>
      <c r="H1028" s="2" t="s">
        <v>20</v>
      </c>
      <c r="I1028" s="2" t="s">
        <v>2807</v>
      </c>
      <c r="J1028" s="3" t="str">
        <f>HYPERLINK("https://www.boe.es/gazeta/dias/1825/02/19/pdfs/GMD-1825-22.pdf#page=3","Abrir facsímil")</f>
        <v>Abrir facsímil</v>
      </c>
      <c r="K1028" s="3" t="s">
        <v>22</v>
      </c>
    </row>
    <row r="1029" spans="1:11" ht="42" customHeight="1">
      <c r="A1029" s="2" t="s">
        <v>2808</v>
      </c>
      <c r="B1029" s="2" t="s">
        <v>2809</v>
      </c>
      <c r="C1029" s="2" t="s">
        <v>46</v>
      </c>
      <c r="D1029" s="2" t="s">
        <v>17</v>
      </c>
      <c r="E1029" s="5">
        <v>-27374</v>
      </c>
      <c r="F1029" s="3" t="s">
        <v>87</v>
      </c>
      <c r="G1029" s="3" t="s">
        <v>19</v>
      </c>
      <c r="H1029" s="2" t="s">
        <v>20</v>
      </c>
      <c r="I1029" s="2" t="s">
        <v>2810</v>
      </c>
      <c r="J1029" s="3" t="str">
        <f>HYPERLINK("https://www.boe.es/gazeta/dias/1825/01/18/pdfs/GMD-1825-8.pdf#page=4","Abrir facsímil")</f>
        <v>Abrir facsímil</v>
      </c>
      <c r="K1029" s="3" t="s">
        <v>22</v>
      </c>
    </row>
    <row r="1030" spans="1:11" ht="42" customHeight="1">
      <c r="A1030" s="2" t="s">
        <v>2811</v>
      </c>
      <c r="B1030" s="2" t="s">
        <v>2812</v>
      </c>
      <c r="C1030" s="2" t="s">
        <v>71</v>
      </c>
      <c r="D1030" s="2" t="s">
        <v>72</v>
      </c>
      <c r="E1030" s="5">
        <v>-27101</v>
      </c>
      <c r="F1030" s="3" t="s">
        <v>83</v>
      </c>
      <c r="G1030" s="3" t="s">
        <v>19</v>
      </c>
      <c r="H1030" s="2" t="s">
        <v>20</v>
      </c>
      <c r="I1030" s="2" t="s">
        <v>2813</v>
      </c>
      <c r="J1030" s="3" t="str">
        <f>HYPERLINK("https://www.boe.es/gazeta/dias/1825/10/18/pdfs/GMD-1825-126.pdf#page=4","Abrir facsímil")</f>
        <v>Abrir facsímil</v>
      </c>
      <c r="K1030" s="3" t="s">
        <v>22</v>
      </c>
    </row>
    <row r="1031" spans="1:11" ht="42" customHeight="1">
      <c r="A1031" s="2" t="s">
        <v>2814</v>
      </c>
      <c r="B1031" s="2" t="s">
        <v>2814</v>
      </c>
      <c r="C1031" s="2" t="s">
        <v>32</v>
      </c>
      <c r="D1031" s="2" t="s">
        <v>33</v>
      </c>
      <c r="E1031" s="5">
        <v>-27342</v>
      </c>
      <c r="F1031" s="3" t="s">
        <v>112</v>
      </c>
      <c r="G1031" s="3" t="s">
        <v>19</v>
      </c>
      <c r="H1031" s="2" t="s">
        <v>20</v>
      </c>
      <c r="I1031" s="2" t="s">
        <v>2815</v>
      </c>
      <c r="J1031" s="3" t="str">
        <f>HYPERLINK("https://www.boe.es/gazeta/dias/1825/02/19/pdfs/GMD-1825-22.pdf#page=4","Abrir facsímil")</f>
        <v>Abrir facsímil</v>
      </c>
      <c r="K1031" s="3" t="s">
        <v>22</v>
      </c>
    </row>
    <row r="1032" spans="1:11" ht="42" customHeight="1">
      <c r="A1032" s="2" t="s">
        <v>2816</v>
      </c>
      <c r="B1032" s="2" t="s">
        <v>2817</v>
      </c>
      <c r="C1032" s="2" t="s">
        <v>59</v>
      </c>
      <c r="D1032" s="2" t="s">
        <v>17</v>
      </c>
      <c r="E1032" s="5">
        <v>-27316</v>
      </c>
      <c r="F1032" s="3" t="s">
        <v>314</v>
      </c>
      <c r="G1032" s="3" t="s">
        <v>19</v>
      </c>
      <c r="H1032" s="2" t="s">
        <v>27</v>
      </c>
      <c r="I1032" s="2" t="s">
        <v>2818</v>
      </c>
      <c r="J1032" s="3" t="str">
        <f>HYPERLINK("https://www.boe.es/gazeta/dias/1825/03/17/pdfs/GMD-1825-33.pdf#page=4","Abrir facsímil")</f>
        <v>Abrir facsímil</v>
      </c>
      <c r="K1032" s="3" t="s">
        <v>29</v>
      </c>
    </row>
    <row r="1033" spans="1:11" ht="42" customHeight="1">
      <c r="A1033" s="2" t="s">
        <v>2819</v>
      </c>
      <c r="B1033" s="2" t="s">
        <v>2819</v>
      </c>
      <c r="C1033" s="2" t="s">
        <v>32</v>
      </c>
      <c r="D1033" s="2" t="s">
        <v>33</v>
      </c>
      <c r="E1033" s="5">
        <v>-27367</v>
      </c>
      <c r="F1033" s="3" t="s">
        <v>544</v>
      </c>
      <c r="G1033" s="3" t="s">
        <v>39</v>
      </c>
      <c r="H1033" s="2" t="s">
        <v>20</v>
      </c>
      <c r="I1033" s="2" t="s">
        <v>2820</v>
      </c>
      <c r="J1033" s="3" t="str">
        <f>HYPERLINK("https://www.boe.es/gazeta/dias/1825/01/25/pdfs/GMD-1825-11.pdf#page=3","Abrir facsímil")</f>
        <v>Abrir facsímil</v>
      </c>
      <c r="K1033" s="3" t="s">
        <v>22</v>
      </c>
    </row>
    <row r="1034" spans="1:11" ht="42" customHeight="1">
      <c r="A1034" s="2" t="s">
        <v>2821</v>
      </c>
      <c r="B1034" s="2" t="s">
        <v>2821</v>
      </c>
      <c r="C1034" s="2" t="s">
        <v>123</v>
      </c>
      <c r="D1034" s="2" t="s">
        <v>17</v>
      </c>
      <c r="E1034" s="5">
        <v>-27132</v>
      </c>
      <c r="F1034" s="3" t="s">
        <v>1160</v>
      </c>
      <c r="G1034" s="3" t="s">
        <v>19</v>
      </c>
      <c r="H1034" s="2" t="s">
        <v>20</v>
      </c>
      <c r="I1034" s="2" t="s">
        <v>2822</v>
      </c>
      <c r="J1034" s="3" t="str">
        <f>HYPERLINK("https://www.boe.es/gazeta/dias/1825/09/17/pdfs/GMD-1825-113.pdf#page=4","Abrir facsímil")</f>
        <v>Abrir facsímil</v>
      </c>
      <c r="K1034" s="3" t="s">
        <v>22</v>
      </c>
    </row>
    <row r="1035" spans="1:11" ht="42" customHeight="1">
      <c r="A1035" s="2" t="s">
        <v>2823</v>
      </c>
      <c r="B1035" s="2" t="s">
        <v>2824</v>
      </c>
      <c r="C1035" s="2" t="s">
        <v>71</v>
      </c>
      <c r="D1035" s="2" t="s">
        <v>72</v>
      </c>
      <c r="E1035" s="5">
        <v>-27132</v>
      </c>
      <c r="F1035" s="3" t="s">
        <v>1160</v>
      </c>
      <c r="G1035" s="3" t="s">
        <v>39</v>
      </c>
      <c r="H1035" s="2" t="s">
        <v>27</v>
      </c>
      <c r="I1035" s="2" t="s">
        <v>2825</v>
      </c>
      <c r="J1035" s="3" t="str">
        <f>HYPERLINK("https://www.boe.es/gazeta/dias/1825/09/17/pdfs/GMD-1825-113.pdf#page=3","Abrir facsímil")</f>
        <v>Abrir facsímil</v>
      </c>
      <c r="K1035" s="3" t="s">
        <v>29</v>
      </c>
    </row>
    <row r="1036" spans="1:11" ht="42" customHeight="1">
      <c r="A1036" s="2" t="s">
        <v>2826</v>
      </c>
      <c r="B1036" s="2" t="s">
        <v>2826</v>
      </c>
      <c r="C1036" s="2" t="s">
        <v>16</v>
      </c>
      <c r="D1036" s="2" t="s">
        <v>17</v>
      </c>
      <c r="E1036" s="5">
        <v>-27034</v>
      </c>
      <c r="F1036" s="3" t="s">
        <v>526</v>
      </c>
      <c r="G1036" s="3" t="s">
        <v>39</v>
      </c>
      <c r="H1036" s="2" t="s">
        <v>20</v>
      </c>
      <c r="I1036" s="2" t="s">
        <v>2827</v>
      </c>
      <c r="J1036" s="3" t="str">
        <f>HYPERLINK("https://www.boe.es/gazeta/dias/1825/12/24/pdfs/GMD-1825-155.pdf#page=3","Abrir facsímil")</f>
        <v>Abrir facsímil</v>
      </c>
      <c r="K1036" s="3" t="s">
        <v>22</v>
      </c>
    </row>
    <row r="1037" spans="1:11" ht="42" customHeight="1">
      <c r="A1037" s="2" t="s">
        <v>2828</v>
      </c>
      <c r="B1037" s="2" t="s">
        <v>2828</v>
      </c>
      <c r="C1037" s="2" t="s">
        <v>16</v>
      </c>
      <c r="D1037" s="2" t="s">
        <v>17</v>
      </c>
      <c r="E1037" s="5">
        <v>-27300</v>
      </c>
      <c r="F1037" s="3" t="s">
        <v>502</v>
      </c>
      <c r="G1037" s="3" t="s">
        <v>39</v>
      </c>
      <c r="H1037" s="2" t="s">
        <v>20</v>
      </c>
      <c r="I1037" s="2" t="s">
        <v>2829</v>
      </c>
      <c r="J1037" s="3" t="str">
        <f>HYPERLINK("https://www.boe.es/gazeta/dias/1825/04/02/pdfs/GMD-1825-40.pdf#page=3","Abrir facsímil")</f>
        <v>Abrir facsímil</v>
      </c>
      <c r="K1037" s="3" t="s">
        <v>22</v>
      </c>
    </row>
    <row r="1038" spans="1:11" ht="42" customHeight="1">
      <c r="A1038" s="2" t="s">
        <v>2830</v>
      </c>
      <c r="B1038" s="2" t="s">
        <v>2830</v>
      </c>
      <c r="C1038" s="2" t="s">
        <v>238</v>
      </c>
      <c r="D1038" s="2" t="s">
        <v>17</v>
      </c>
      <c r="E1038" s="5">
        <v>-27071</v>
      </c>
      <c r="F1038" s="3" t="s">
        <v>2392</v>
      </c>
      <c r="G1038" s="3" t="s">
        <v>64</v>
      </c>
      <c r="H1038" s="2" t="s">
        <v>20</v>
      </c>
      <c r="I1038" s="2" t="s">
        <v>2831</v>
      </c>
      <c r="J1038" s="3" t="str">
        <f>HYPERLINK("https://www.boe.es/gazeta/dias/1825/11/17/pdfs/GMD-1825-139.pdf#page=2","Abrir facsímil")</f>
        <v>Abrir facsímil</v>
      </c>
      <c r="K1038" s="3" t="s">
        <v>22</v>
      </c>
    </row>
    <row r="1039" spans="1:11" ht="42" customHeight="1">
      <c r="A1039" s="2" t="s">
        <v>2832</v>
      </c>
      <c r="B1039" s="2" t="s">
        <v>2833</v>
      </c>
      <c r="C1039" s="2" t="s">
        <v>59</v>
      </c>
      <c r="D1039" s="2" t="s">
        <v>17</v>
      </c>
      <c r="E1039" s="5">
        <v>-27120</v>
      </c>
      <c r="F1039" s="3" t="s">
        <v>18</v>
      </c>
      <c r="G1039" s="3" t="s">
        <v>39</v>
      </c>
      <c r="H1039" s="2" t="s">
        <v>27</v>
      </c>
      <c r="I1039" s="2" t="s">
        <v>2834</v>
      </c>
      <c r="J1039" s="3" t="str">
        <f>HYPERLINK("https://www.boe.es/gazeta/dias/1825/09/29/pdfs/GMD-1825-118.pdf#page=3","Abrir facsímil")</f>
        <v>Abrir facsímil</v>
      </c>
      <c r="K1039" s="3" t="s">
        <v>29</v>
      </c>
    </row>
    <row r="1040" spans="1:11" ht="42" customHeight="1">
      <c r="A1040" s="2" t="s">
        <v>2835</v>
      </c>
      <c r="B1040" s="2" t="s">
        <v>2836</v>
      </c>
      <c r="C1040" s="2" t="s">
        <v>32</v>
      </c>
      <c r="D1040" s="2" t="s">
        <v>33</v>
      </c>
      <c r="E1040" s="5">
        <v>-27150</v>
      </c>
      <c r="F1040" s="3" t="s">
        <v>392</v>
      </c>
      <c r="G1040" s="3" t="s">
        <v>95</v>
      </c>
      <c r="H1040" s="2" t="s">
        <v>20</v>
      </c>
      <c r="I1040" s="2" t="s">
        <v>2837</v>
      </c>
      <c r="J1040" s="3" t="str">
        <f>HYPERLINK("https://www.boe.es/gazeta/dias/1825/08/30/pdfs/GMD-1825-105.pdf#page=1","Abrir facsímil")</f>
        <v>Abrir facsímil</v>
      </c>
      <c r="K1040" s="3" t="s">
        <v>22</v>
      </c>
    </row>
    <row r="1041" spans="1:11" ht="42" customHeight="1">
      <c r="A1041" s="2" t="s">
        <v>2838</v>
      </c>
      <c r="B1041" s="2" t="s">
        <v>2839</v>
      </c>
      <c r="C1041" s="2" t="s">
        <v>71</v>
      </c>
      <c r="D1041" s="2" t="s">
        <v>72</v>
      </c>
      <c r="E1041" s="5">
        <v>-27276</v>
      </c>
      <c r="F1041" s="3" t="s">
        <v>124</v>
      </c>
      <c r="G1041" s="3" t="s">
        <v>95</v>
      </c>
      <c r="H1041" s="2" t="s">
        <v>20</v>
      </c>
      <c r="I1041" s="2" t="s">
        <v>2840</v>
      </c>
      <c r="J1041" s="3" t="str">
        <f>HYPERLINK("https://www.boe.es/gazeta/dias/1825/04/26/pdfs/GMD-1825-50.pdf#page=1","Abrir facsímil")</f>
        <v>Abrir facsímil</v>
      </c>
      <c r="K1041" s="3" t="s">
        <v>22</v>
      </c>
    </row>
    <row r="1042" spans="1:11" ht="42" customHeight="1">
      <c r="A1042" s="2" t="s">
        <v>2841</v>
      </c>
      <c r="B1042" s="2" t="s">
        <v>2842</v>
      </c>
      <c r="C1042" s="2" t="s">
        <v>32</v>
      </c>
      <c r="D1042" s="2" t="s">
        <v>33</v>
      </c>
      <c r="E1042" s="5">
        <v>-27036</v>
      </c>
      <c r="F1042" s="3" t="s">
        <v>373</v>
      </c>
      <c r="G1042" s="3" t="s">
        <v>39</v>
      </c>
      <c r="H1042" s="2" t="s">
        <v>27</v>
      </c>
      <c r="I1042" s="2" t="s">
        <v>2843</v>
      </c>
      <c r="J1042" s="3" t="str">
        <f>HYPERLINK("https://www.boe.es/gazeta/dias/1825/12/22/pdfs/GMD-1825-154.pdf#page=3","Abrir facsímil")</f>
        <v>Abrir facsímil</v>
      </c>
      <c r="K1042" s="3" t="s">
        <v>29</v>
      </c>
    </row>
    <row r="1043" spans="1:11" ht="42" customHeight="1">
      <c r="A1043" s="2" t="s">
        <v>2844</v>
      </c>
      <c r="B1043" s="2" t="s">
        <v>2845</v>
      </c>
      <c r="C1043" s="2" t="s">
        <v>25</v>
      </c>
      <c r="D1043" s="2" t="s">
        <v>17</v>
      </c>
      <c r="E1043" s="5">
        <v>-27281</v>
      </c>
      <c r="F1043" s="3" t="s">
        <v>306</v>
      </c>
      <c r="G1043" s="3" t="s">
        <v>19</v>
      </c>
      <c r="H1043" s="2" t="s">
        <v>27</v>
      </c>
      <c r="I1043" s="2" t="s">
        <v>2846</v>
      </c>
      <c r="J1043" s="3" t="str">
        <f>HYPERLINK("https://www.boe.es/gazeta/dias/1825/04/21/pdfs/GMD-1825-48.pdf#page=4","Abrir facsímil")</f>
        <v>Abrir facsímil</v>
      </c>
      <c r="K1043" s="3" t="s">
        <v>29</v>
      </c>
    </row>
    <row r="1044" spans="1:11" ht="42" customHeight="1">
      <c r="A1044" s="2" t="s">
        <v>2847</v>
      </c>
      <c r="B1044" s="2" t="s">
        <v>2847</v>
      </c>
      <c r="C1044" s="2" t="s">
        <v>32</v>
      </c>
      <c r="D1044" s="2" t="s">
        <v>33</v>
      </c>
      <c r="E1044" s="5">
        <v>-27087</v>
      </c>
      <c r="F1044" s="3" t="s">
        <v>2848</v>
      </c>
      <c r="G1044" s="3" t="s">
        <v>39</v>
      </c>
      <c r="H1044" s="2" t="s">
        <v>20</v>
      </c>
      <c r="I1044" s="2" t="s">
        <v>2849</v>
      </c>
      <c r="J1044" s="3" t="str">
        <f>HYPERLINK("https://www.boe.es/gazeta/dias/1825/11/01/pdfs/GMD-1825-132.pdf#page=3","Abrir facsímil")</f>
        <v>Abrir facsímil</v>
      </c>
      <c r="K1044" s="3" t="s">
        <v>22</v>
      </c>
    </row>
    <row r="1045" spans="1:11" ht="42" customHeight="1">
      <c r="A1045" s="2" t="s">
        <v>2850</v>
      </c>
      <c r="B1045" s="2" t="s">
        <v>2850</v>
      </c>
      <c r="C1045" s="2" t="s">
        <v>32</v>
      </c>
      <c r="D1045" s="2" t="s">
        <v>33</v>
      </c>
      <c r="E1045" s="5">
        <v>-27036</v>
      </c>
      <c r="F1045" s="3" t="s">
        <v>373</v>
      </c>
      <c r="G1045" s="3" t="s">
        <v>39</v>
      </c>
      <c r="H1045" s="2" t="s">
        <v>20</v>
      </c>
      <c r="I1045" s="2" t="s">
        <v>2851</v>
      </c>
      <c r="J1045" s="3" t="str">
        <f>HYPERLINK("https://www.boe.es/gazeta/dias/1825/12/22/pdfs/GMD-1825-154.pdf#page=3","Abrir facsímil")</f>
        <v>Abrir facsímil</v>
      </c>
      <c r="K1045" s="3" t="s">
        <v>22</v>
      </c>
    </row>
    <row r="1046" spans="1:11" ht="42" customHeight="1">
      <c r="A1046" s="2" t="s">
        <v>2852</v>
      </c>
      <c r="B1046" s="2" t="s">
        <v>2852</v>
      </c>
      <c r="C1046" s="2" t="s">
        <v>46</v>
      </c>
      <c r="D1046" s="2" t="s">
        <v>17</v>
      </c>
      <c r="E1046" s="5">
        <v>-27230</v>
      </c>
      <c r="F1046" s="3" t="s">
        <v>521</v>
      </c>
      <c r="G1046" s="3" t="s">
        <v>39</v>
      </c>
      <c r="H1046" s="2" t="s">
        <v>20</v>
      </c>
      <c r="I1046" s="2" t="s">
        <v>2853</v>
      </c>
      <c r="J1046" s="3" t="str">
        <f>HYPERLINK("https://www.boe.es/gazeta/dias/1825/06/11/pdfs/GMD-1825-70.pdf#page=3","Abrir facsímil")</f>
        <v>Abrir facsímil</v>
      </c>
      <c r="K1046" s="3" t="s">
        <v>22</v>
      </c>
    </row>
    <row r="1047" spans="1:11" ht="42" customHeight="1">
      <c r="A1047" s="2" t="s">
        <v>2854</v>
      </c>
      <c r="B1047" s="2" t="s">
        <v>2854</v>
      </c>
      <c r="C1047" s="2" t="s">
        <v>16</v>
      </c>
      <c r="D1047" s="2" t="s">
        <v>17</v>
      </c>
      <c r="E1047" s="5">
        <v>-27265</v>
      </c>
      <c r="F1047" s="3" t="s">
        <v>42</v>
      </c>
      <c r="G1047" s="3" t="s">
        <v>19</v>
      </c>
      <c r="H1047" s="2" t="s">
        <v>20</v>
      </c>
      <c r="I1047" s="2" t="s">
        <v>2855</v>
      </c>
      <c r="J1047" s="3" t="str">
        <f>HYPERLINK("https://www.boe.es/gazeta/dias/1825/05/07/pdfs/GMD-1825-55.pdf#page=4","Abrir facsímil")</f>
        <v>Abrir facsímil</v>
      </c>
      <c r="K1047" s="3" t="s">
        <v>22</v>
      </c>
    </row>
    <row r="1048" spans="1:11" ht="42" customHeight="1">
      <c r="A1048" s="2" t="s">
        <v>2856</v>
      </c>
      <c r="B1048" s="2" t="s">
        <v>2857</v>
      </c>
      <c r="C1048" s="2" t="s">
        <v>71</v>
      </c>
      <c r="D1048" s="2" t="s">
        <v>72</v>
      </c>
      <c r="E1048" s="5">
        <v>-27286</v>
      </c>
      <c r="F1048" s="3" t="s">
        <v>257</v>
      </c>
      <c r="G1048" s="3" t="s">
        <v>19</v>
      </c>
      <c r="H1048" s="2" t="s">
        <v>20</v>
      </c>
      <c r="I1048" s="2" t="s">
        <v>2858</v>
      </c>
      <c r="J1048" s="3" t="str">
        <f>HYPERLINK("https://www.boe.es/gazeta/dias/1825/04/16/pdfs/GMD-1825-46.pdf#page=4","Abrir facsímil")</f>
        <v>Abrir facsímil</v>
      </c>
      <c r="K1048" s="3" t="s">
        <v>22</v>
      </c>
    </row>
    <row r="1049" spans="1:11" ht="42" customHeight="1">
      <c r="A1049" s="2" t="s">
        <v>2859</v>
      </c>
      <c r="B1049" s="2" t="s">
        <v>2860</v>
      </c>
      <c r="C1049" s="2" t="s">
        <v>32</v>
      </c>
      <c r="D1049" s="2" t="s">
        <v>33</v>
      </c>
      <c r="E1049" s="5">
        <v>-27388</v>
      </c>
      <c r="F1049" s="3" t="s">
        <v>288</v>
      </c>
      <c r="G1049" s="3" t="s">
        <v>19</v>
      </c>
      <c r="H1049" s="2" t="s">
        <v>20</v>
      </c>
      <c r="I1049" s="2" t="s">
        <v>2861</v>
      </c>
      <c r="J1049" s="3" t="str">
        <f>HYPERLINK("https://www.boe.es/gazeta/dias/1825/01/04/pdfs/GMD-1825-2.pdf#page=4","Abrir facsímil")</f>
        <v>Abrir facsímil</v>
      </c>
      <c r="K1049" s="3" t="s">
        <v>22</v>
      </c>
    </row>
    <row r="1050" spans="1:11" ht="42" customHeight="1">
      <c r="A1050" s="2" t="s">
        <v>2862</v>
      </c>
      <c r="B1050" s="2" t="s">
        <v>2862</v>
      </c>
      <c r="C1050" s="2" t="s">
        <v>32</v>
      </c>
      <c r="D1050" s="2" t="s">
        <v>33</v>
      </c>
      <c r="E1050" s="5">
        <v>-27034</v>
      </c>
      <c r="F1050" s="3" t="s">
        <v>526</v>
      </c>
      <c r="G1050" s="3" t="s">
        <v>95</v>
      </c>
      <c r="H1050" s="2" t="s">
        <v>20</v>
      </c>
      <c r="I1050" s="2" t="s">
        <v>2863</v>
      </c>
      <c r="J1050" s="3" t="str">
        <f>HYPERLINK("https://www.boe.es/gazeta/dias/1825/12/24/pdfs/GMD-1825-155.pdf#page=1","Abrir facsímil")</f>
        <v>Abrir facsímil</v>
      </c>
      <c r="K1050" s="3" t="s">
        <v>22</v>
      </c>
    </row>
    <row r="1051" spans="1:11" ht="42" customHeight="1">
      <c r="A1051" s="2" t="s">
        <v>2864</v>
      </c>
      <c r="B1051" s="2" t="s">
        <v>2865</v>
      </c>
      <c r="C1051" s="2" t="s">
        <v>46</v>
      </c>
      <c r="D1051" s="2" t="s">
        <v>17</v>
      </c>
      <c r="E1051" s="5">
        <v>-27281</v>
      </c>
      <c r="F1051" s="3" t="s">
        <v>306</v>
      </c>
      <c r="G1051" s="3" t="s">
        <v>19</v>
      </c>
      <c r="H1051" s="2" t="s">
        <v>20</v>
      </c>
      <c r="I1051" s="2" t="s">
        <v>2866</v>
      </c>
      <c r="J1051" s="3" t="str">
        <f>HYPERLINK("https://www.boe.es/gazeta/dias/1825/04/21/pdfs/GMD-1825-48.pdf#page=4","Abrir facsímil")</f>
        <v>Abrir facsímil</v>
      </c>
      <c r="K1051" s="3" t="s">
        <v>22</v>
      </c>
    </row>
    <row r="1052" spans="1:11" ht="42" customHeight="1">
      <c r="A1052" s="2" t="s">
        <v>2867</v>
      </c>
      <c r="B1052" s="2" t="s">
        <v>2868</v>
      </c>
      <c r="C1052" s="2" t="s">
        <v>71</v>
      </c>
      <c r="D1052" s="2" t="s">
        <v>72</v>
      </c>
      <c r="E1052" s="5">
        <v>-27076</v>
      </c>
      <c r="F1052" s="3" t="s">
        <v>416</v>
      </c>
      <c r="G1052" s="3" t="s">
        <v>19</v>
      </c>
      <c r="H1052" s="2" t="s">
        <v>20</v>
      </c>
      <c r="I1052" s="2" t="s">
        <v>2869</v>
      </c>
      <c r="J1052" s="3" t="str">
        <f>HYPERLINK("https://www.boe.es/gazeta/dias/1825/11/12/pdfs/GMD-1825-137.pdf#page=4","Abrir facsímil")</f>
        <v>Abrir facsímil</v>
      </c>
      <c r="K1052" s="3" t="s">
        <v>22</v>
      </c>
    </row>
    <row r="1053" spans="1:11" ht="42" customHeight="1">
      <c r="A1053" s="2" t="s">
        <v>2870</v>
      </c>
      <c r="B1053" s="2" t="s">
        <v>2870</v>
      </c>
      <c r="C1053" s="2" t="s">
        <v>71</v>
      </c>
      <c r="D1053" s="2" t="s">
        <v>72</v>
      </c>
      <c r="E1053" s="5">
        <v>-27274</v>
      </c>
      <c r="F1053" s="3" t="s">
        <v>463</v>
      </c>
      <c r="G1053" s="3" t="s">
        <v>464</v>
      </c>
      <c r="H1053" s="2" t="s">
        <v>20</v>
      </c>
      <c r="I1053" s="2" t="s">
        <v>2871</v>
      </c>
      <c r="J1053" s="3" t="str">
        <f>HYPERLINK("https://www.boe.es/gazeta/dias/1825/04/28/pdfs/GMD-1825-51.pdf#page=4","Abrir facsímil")</f>
        <v>Abrir facsímil</v>
      </c>
      <c r="K1053" s="3" t="s">
        <v>22</v>
      </c>
    </row>
    <row r="1054" spans="1:11" ht="42" customHeight="1">
      <c r="A1054" s="2" t="s">
        <v>2872</v>
      </c>
      <c r="B1054" s="2" t="s">
        <v>2872</v>
      </c>
      <c r="C1054" s="2" t="s">
        <v>59</v>
      </c>
      <c r="D1054" s="2" t="s">
        <v>17</v>
      </c>
      <c r="E1054" s="5">
        <v>-27153</v>
      </c>
      <c r="F1054" s="3" t="s">
        <v>1007</v>
      </c>
      <c r="G1054" s="3" t="s">
        <v>19</v>
      </c>
      <c r="H1054" s="2" t="s">
        <v>20</v>
      </c>
      <c r="I1054" s="2" t="s">
        <v>2873</v>
      </c>
      <c r="J1054" s="3" t="str">
        <f>HYPERLINK("https://www.boe.es/gazeta/dias/1825/08/27/pdfs/GMD-1825-103.pdf#page=4","Abrir facsímil")</f>
        <v>Abrir facsímil</v>
      </c>
      <c r="K1054" s="3" t="s">
        <v>22</v>
      </c>
    </row>
    <row r="1055" spans="1:11" ht="42" customHeight="1">
      <c r="A1055" s="2" t="s">
        <v>2874</v>
      </c>
      <c r="B1055" s="2" t="s">
        <v>2874</v>
      </c>
      <c r="C1055" s="2" t="s">
        <v>32</v>
      </c>
      <c r="D1055" s="2" t="s">
        <v>33</v>
      </c>
      <c r="E1055" s="5">
        <v>-27386</v>
      </c>
      <c r="F1055" s="3" t="s">
        <v>99</v>
      </c>
      <c r="G1055" s="3" t="s">
        <v>39</v>
      </c>
      <c r="H1055" s="2" t="s">
        <v>20</v>
      </c>
      <c r="I1055" s="2" t="s">
        <v>2875</v>
      </c>
      <c r="J1055" s="3" t="str">
        <f>HYPERLINK("https://www.boe.es/gazeta/dias/1825/01/06/pdfs/GMD-1825-3.pdf#page=3","Abrir facsímil")</f>
        <v>Abrir facsímil</v>
      </c>
      <c r="K1055" s="3" t="s">
        <v>22</v>
      </c>
    </row>
    <row r="1056" spans="1:11" ht="42" customHeight="1">
      <c r="A1056" s="2" t="s">
        <v>2876</v>
      </c>
      <c r="B1056" s="2" t="s">
        <v>2876</v>
      </c>
      <c r="C1056" s="2" t="s">
        <v>123</v>
      </c>
      <c r="D1056" s="2" t="s">
        <v>17</v>
      </c>
      <c r="E1056" s="5">
        <v>-27358</v>
      </c>
      <c r="F1056" s="3" t="s">
        <v>63</v>
      </c>
      <c r="G1056" s="3" t="s">
        <v>95</v>
      </c>
      <c r="H1056" s="2" t="s">
        <v>20</v>
      </c>
      <c r="I1056" s="2" t="s">
        <v>2877</v>
      </c>
      <c r="J1056" s="3" t="str">
        <f>HYPERLINK("https://www.boe.es/gazeta/dias/1825/02/03/pdfs/GMD-1825-15.pdf#page=1","Abrir facsímil")</f>
        <v>Abrir facsímil</v>
      </c>
      <c r="K1056" s="3" t="s">
        <v>22</v>
      </c>
    </row>
    <row r="1057" spans="1:11" ht="42" customHeight="1">
      <c r="A1057" s="2" t="s">
        <v>2876</v>
      </c>
      <c r="B1057" s="2" t="s">
        <v>2876</v>
      </c>
      <c r="C1057" s="2" t="s">
        <v>238</v>
      </c>
      <c r="D1057" s="2" t="s">
        <v>17</v>
      </c>
      <c r="E1057" s="5">
        <v>-27328</v>
      </c>
      <c r="F1057" s="3" t="s">
        <v>211</v>
      </c>
      <c r="G1057" s="3" t="s">
        <v>19</v>
      </c>
      <c r="H1057" s="2" t="s">
        <v>20</v>
      </c>
      <c r="I1057" s="2" t="s">
        <v>2878</v>
      </c>
      <c r="J1057" s="3" t="str">
        <f>HYPERLINK("https://www.boe.es/gazeta/dias/1825/03/05/pdfs/GMD-1825-28.pdf#page=4","Abrir facsímil")</f>
        <v>Abrir facsímil</v>
      </c>
      <c r="K1057" s="3" t="s">
        <v>22</v>
      </c>
    </row>
    <row r="1058" spans="1:11" ht="42" customHeight="1">
      <c r="A1058" s="2" t="s">
        <v>2879</v>
      </c>
      <c r="B1058" s="2" t="s">
        <v>2880</v>
      </c>
      <c r="C1058" s="2" t="s">
        <v>25</v>
      </c>
      <c r="D1058" s="2" t="s">
        <v>17</v>
      </c>
      <c r="E1058" s="5">
        <v>-27241</v>
      </c>
      <c r="F1058" s="3" t="s">
        <v>472</v>
      </c>
      <c r="G1058" s="3" t="s">
        <v>39</v>
      </c>
      <c r="H1058" s="2" t="s">
        <v>20</v>
      </c>
      <c r="I1058" s="2" t="s">
        <v>2881</v>
      </c>
      <c r="J1058" s="3" t="str">
        <f>HYPERLINK("https://www.boe.es/gazeta/dias/1825/05/31/pdfs/GMD-1825-65.pdf#page=3","Abrir facsímil")</f>
        <v>Abrir facsímil</v>
      </c>
      <c r="K1058" s="3" t="s">
        <v>22</v>
      </c>
    </row>
    <row r="1059" spans="1:11" ht="42" customHeight="1">
      <c r="A1059" s="2" t="s">
        <v>2882</v>
      </c>
      <c r="B1059" s="2" t="s">
        <v>2882</v>
      </c>
      <c r="C1059" s="2" t="s">
        <v>32</v>
      </c>
      <c r="D1059" s="2" t="s">
        <v>33</v>
      </c>
      <c r="E1059" s="5">
        <v>-27344</v>
      </c>
      <c r="F1059" s="3" t="s">
        <v>146</v>
      </c>
      <c r="G1059" s="3" t="s">
        <v>64</v>
      </c>
      <c r="H1059" s="2" t="s">
        <v>20</v>
      </c>
      <c r="I1059" s="2" t="s">
        <v>2883</v>
      </c>
      <c r="J1059" s="3" t="str">
        <f>HYPERLINK("https://www.boe.es/gazeta/dias/1825/02/17/pdfs/GMD-1825-21.pdf#page=2","Abrir facsímil")</f>
        <v>Abrir facsímil</v>
      </c>
      <c r="K1059" s="3" t="s">
        <v>22</v>
      </c>
    </row>
    <row r="1060" spans="1:11" ht="42" customHeight="1">
      <c r="A1060" s="2" t="s">
        <v>2882</v>
      </c>
      <c r="B1060" s="2" t="s">
        <v>2882</v>
      </c>
      <c r="C1060" s="2" t="s">
        <v>32</v>
      </c>
      <c r="D1060" s="2" t="s">
        <v>33</v>
      </c>
      <c r="E1060" s="5">
        <v>-27251</v>
      </c>
      <c r="F1060" s="3" t="s">
        <v>555</v>
      </c>
      <c r="G1060" s="3" t="s">
        <v>39</v>
      </c>
      <c r="H1060" s="2" t="s">
        <v>20</v>
      </c>
      <c r="I1060" s="2" t="s">
        <v>2884</v>
      </c>
      <c r="J1060" s="3" t="str">
        <f>HYPERLINK("https://www.boe.es/gazeta/dias/1825/05/21/pdfs/GMD-1825-61.pdf#page=3","Abrir facsímil")</f>
        <v>Abrir facsímil</v>
      </c>
      <c r="K1060" s="3" t="s">
        <v>22</v>
      </c>
    </row>
    <row r="1061" spans="1:11" ht="42" customHeight="1">
      <c r="A1061" s="2" t="s">
        <v>2885</v>
      </c>
      <c r="B1061" s="2" t="s">
        <v>2886</v>
      </c>
      <c r="C1061" s="2" t="s">
        <v>46</v>
      </c>
      <c r="D1061" s="2" t="s">
        <v>17</v>
      </c>
      <c r="E1061" s="5">
        <v>-27297</v>
      </c>
      <c r="F1061" s="3" t="s">
        <v>707</v>
      </c>
      <c r="G1061" s="3" t="s">
        <v>19</v>
      </c>
      <c r="H1061" s="2" t="s">
        <v>20</v>
      </c>
      <c r="I1061" s="2" t="s">
        <v>2887</v>
      </c>
      <c r="J1061" s="3" t="str">
        <f>HYPERLINK("https://www.boe.es/gazeta/dias/1825/04/05/pdfs/GMD-1825-41.pdf#page=4","Abrir facsímil")</f>
        <v>Abrir facsímil</v>
      </c>
      <c r="K1061" s="3" t="s">
        <v>22</v>
      </c>
    </row>
    <row r="1062" spans="1:11" ht="42" customHeight="1">
      <c r="A1062" s="2" t="s">
        <v>2888</v>
      </c>
      <c r="B1062" s="2" t="s">
        <v>2888</v>
      </c>
      <c r="C1062" s="2" t="s">
        <v>32</v>
      </c>
      <c r="D1062" s="2" t="s">
        <v>33</v>
      </c>
      <c r="E1062" s="5">
        <v>-27386</v>
      </c>
      <c r="F1062" s="3" t="s">
        <v>99</v>
      </c>
      <c r="G1062" s="3" t="s">
        <v>39</v>
      </c>
      <c r="H1062" s="2" t="s">
        <v>20</v>
      </c>
      <c r="I1062" s="2" t="s">
        <v>2889</v>
      </c>
      <c r="J1062" s="3" t="str">
        <f>HYPERLINK("https://www.boe.es/gazeta/dias/1825/01/06/pdfs/GMD-1825-3.pdf#page=3","Abrir facsímil")</f>
        <v>Abrir facsímil</v>
      </c>
      <c r="K1062" s="3" t="s">
        <v>22</v>
      </c>
    </row>
    <row r="1063" spans="1:11" ht="42" customHeight="1">
      <c r="A1063" s="2" t="s">
        <v>2890</v>
      </c>
      <c r="B1063" s="2" t="s">
        <v>2890</v>
      </c>
      <c r="C1063" s="2" t="s">
        <v>123</v>
      </c>
      <c r="D1063" s="2" t="s">
        <v>17</v>
      </c>
      <c r="E1063" s="5">
        <v>-27318</v>
      </c>
      <c r="F1063" s="3" t="s">
        <v>193</v>
      </c>
      <c r="G1063" s="3" t="s">
        <v>64</v>
      </c>
      <c r="H1063" s="2" t="s">
        <v>20</v>
      </c>
      <c r="I1063" s="2" t="s">
        <v>2891</v>
      </c>
      <c r="J1063" s="3" t="str">
        <f>HYPERLINK("https://www.boe.es/gazeta/dias/1825/03/15/pdfs/GMD-1825-32.pdf#page=2","Abrir facsímil")</f>
        <v>Abrir facsímil</v>
      </c>
      <c r="K1063" s="3" t="s">
        <v>22</v>
      </c>
    </row>
    <row r="1064" spans="1:11" ht="42" customHeight="1">
      <c r="A1064" s="2" t="s">
        <v>2892</v>
      </c>
      <c r="B1064" s="2" t="s">
        <v>2893</v>
      </c>
      <c r="C1064" s="2" t="s">
        <v>71</v>
      </c>
      <c r="D1064" s="2" t="s">
        <v>72</v>
      </c>
      <c r="E1064" s="5">
        <v>-27083</v>
      </c>
      <c r="F1064" s="3" t="s">
        <v>333</v>
      </c>
      <c r="G1064" s="3" t="s">
        <v>1398</v>
      </c>
      <c r="H1064" s="2" t="s">
        <v>20</v>
      </c>
      <c r="I1064" s="2" t="s">
        <v>2894</v>
      </c>
      <c r="J1064" s="3" t="str">
        <f>HYPERLINK("https://www.boe.es/gazeta/dias/1825/11/05/pdfs/GMD-1825-134.pdf#page=4","Abrir facsímil")</f>
        <v>Abrir facsímil</v>
      </c>
      <c r="K1064" s="3" t="s">
        <v>22</v>
      </c>
    </row>
    <row r="1065" spans="1:11" ht="42" customHeight="1">
      <c r="A1065" s="2" t="s">
        <v>2895</v>
      </c>
      <c r="B1065" s="2" t="s">
        <v>2896</v>
      </c>
      <c r="C1065" s="2" t="s">
        <v>16</v>
      </c>
      <c r="D1065" s="2" t="s">
        <v>17</v>
      </c>
      <c r="E1065" s="5">
        <v>-27344</v>
      </c>
      <c r="F1065" s="3" t="s">
        <v>146</v>
      </c>
      <c r="G1065" s="3" t="s">
        <v>39</v>
      </c>
      <c r="H1065" s="2" t="s">
        <v>20</v>
      </c>
      <c r="I1065" s="2" t="s">
        <v>2897</v>
      </c>
      <c r="J1065" s="3" t="str">
        <f>HYPERLINK("https://www.boe.es/gazeta/dias/1825/02/17/pdfs/GMD-1825-21.pdf#page=3","Abrir facsímil")</f>
        <v>Abrir facsímil</v>
      </c>
      <c r="K1065" s="3" t="s">
        <v>22</v>
      </c>
    </row>
    <row r="1066" spans="1:11" ht="42" customHeight="1">
      <c r="A1066" s="2" t="s">
        <v>2898</v>
      </c>
      <c r="B1066" s="2" t="s">
        <v>2899</v>
      </c>
      <c r="C1066" s="2" t="s">
        <v>25</v>
      </c>
      <c r="D1066" s="2" t="s">
        <v>17</v>
      </c>
      <c r="E1066" s="5">
        <v>-27293</v>
      </c>
      <c r="F1066" s="3" t="s">
        <v>267</v>
      </c>
      <c r="G1066" s="3" t="s">
        <v>39</v>
      </c>
      <c r="H1066" s="2" t="s">
        <v>20</v>
      </c>
      <c r="I1066" s="2" t="s">
        <v>2900</v>
      </c>
      <c r="J1066" s="3" t="str">
        <f>HYPERLINK("https://www.boe.es/gazeta/dias/1825/04/09/pdfs/GMD-1825-43.pdf#page=3","Abrir facsímil")</f>
        <v>Abrir facsímil</v>
      </c>
      <c r="K1066" s="3" t="s">
        <v>22</v>
      </c>
    </row>
    <row r="1067" spans="1:11" ht="42" customHeight="1">
      <c r="A1067" s="2" t="s">
        <v>2901</v>
      </c>
      <c r="B1067" s="2" t="s">
        <v>2902</v>
      </c>
      <c r="C1067" s="2" t="s">
        <v>32</v>
      </c>
      <c r="D1067" s="2" t="s">
        <v>33</v>
      </c>
      <c r="E1067" s="5">
        <v>-27372</v>
      </c>
      <c r="F1067" s="3" t="s">
        <v>51</v>
      </c>
      <c r="G1067" s="3" t="s">
        <v>39</v>
      </c>
      <c r="H1067" s="2" t="s">
        <v>20</v>
      </c>
      <c r="I1067" s="2" t="s">
        <v>2903</v>
      </c>
      <c r="J1067" s="3" t="str">
        <f>HYPERLINK("https://www.boe.es/gazeta/dias/1825/01/20/pdfs/GMD-1825-9.pdf#page=3","Abrir facsímil")</f>
        <v>Abrir facsímil</v>
      </c>
      <c r="K1067" s="3" t="s">
        <v>22</v>
      </c>
    </row>
    <row r="1068" spans="1:11" ht="42" customHeight="1">
      <c r="A1068" s="2" t="s">
        <v>2904</v>
      </c>
      <c r="B1068" s="2" t="s">
        <v>2905</v>
      </c>
      <c r="C1068" s="2" t="s">
        <v>32</v>
      </c>
      <c r="D1068" s="2" t="s">
        <v>33</v>
      </c>
      <c r="E1068" s="5">
        <v>-27085</v>
      </c>
      <c r="F1068" s="3" t="s">
        <v>215</v>
      </c>
      <c r="G1068" s="3" t="s">
        <v>19</v>
      </c>
      <c r="H1068" s="2" t="s">
        <v>20</v>
      </c>
      <c r="I1068" s="2" t="s">
        <v>2906</v>
      </c>
      <c r="J1068" s="3" t="str">
        <f>HYPERLINK("https://www.boe.es/gazeta/dias/1825/11/03/pdfs/GMD-1825-133.pdf#page=4","Abrir facsímil")</f>
        <v>Abrir facsímil</v>
      </c>
      <c r="K1068" s="3" t="s">
        <v>22</v>
      </c>
    </row>
    <row r="1069" spans="1:11" ht="42" customHeight="1">
      <c r="A1069" s="2" t="s">
        <v>2907</v>
      </c>
      <c r="B1069" s="2" t="s">
        <v>2908</v>
      </c>
      <c r="C1069" s="2" t="s">
        <v>32</v>
      </c>
      <c r="D1069" s="2" t="s">
        <v>33</v>
      </c>
      <c r="E1069" s="5">
        <v>-27372</v>
      </c>
      <c r="F1069" s="3" t="s">
        <v>51</v>
      </c>
      <c r="G1069" s="3" t="s">
        <v>39</v>
      </c>
      <c r="H1069" s="2" t="s">
        <v>20</v>
      </c>
      <c r="I1069" s="2" t="s">
        <v>2909</v>
      </c>
      <c r="J1069" s="3" t="str">
        <f>HYPERLINK("https://www.boe.es/gazeta/dias/1825/01/20/pdfs/GMD-1825-9.pdf#page=3","Abrir facsímil")</f>
        <v>Abrir facsímil</v>
      </c>
      <c r="K1069" s="3" t="s">
        <v>22</v>
      </c>
    </row>
    <row r="1070" spans="1:11" ht="42" customHeight="1">
      <c r="A1070" s="2" t="s">
        <v>2910</v>
      </c>
      <c r="B1070" s="2" t="s">
        <v>2911</v>
      </c>
      <c r="C1070" s="2" t="s">
        <v>71</v>
      </c>
      <c r="D1070" s="2" t="s">
        <v>72</v>
      </c>
      <c r="E1070" s="5">
        <v>-27239</v>
      </c>
      <c r="F1070" s="3" t="s">
        <v>282</v>
      </c>
      <c r="G1070" s="3" t="s">
        <v>39</v>
      </c>
      <c r="H1070" s="2" t="s">
        <v>27</v>
      </c>
      <c r="I1070" s="2" t="s">
        <v>2912</v>
      </c>
      <c r="J1070" s="3" t="str">
        <f>HYPERLINK("https://www.boe.es/gazeta/dias/1825/06/02/pdfs/GMD-1825-66.pdf#page=3","Abrir facsímil")</f>
        <v>Abrir facsímil</v>
      </c>
      <c r="K1070" s="3" t="s">
        <v>29</v>
      </c>
    </row>
    <row r="1071" spans="1:11" ht="42" customHeight="1">
      <c r="A1071" s="2" t="s">
        <v>2913</v>
      </c>
      <c r="B1071" s="2" t="s">
        <v>2914</v>
      </c>
      <c r="C1071" s="2" t="s">
        <v>71</v>
      </c>
      <c r="D1071" s="2" t="s">
        <v>72</v>
      </c>
      <c r="E1071" s="5">
        <v>-27239</v>
      </c>
      <c r="F1071" s="3" t="s">
        <v>282</v>
      </c>
      <c r="G1071" s="3" t="s">
        <v>39</v>
      </c>
      <c r="H1071" s="2" t="s">
        <v>20</v>
      </c>
      <c r="I1071" s="2" t="s">
        <v>2915</v>
      </c>
      <c r="J1071" s="3" t="str">
        <f>HYPERLINK("https://www.boe.es/gazeta/dias/1825/06/02/pdfs/GMD-1825-66.pdf#page=3","Abrir facsímil")</f>
        <v>Abrir facsímil</v>
      </c>
      <c r="K1071" s="3" t="s">
        <v>22</v>
      </c>
    </row>
    <row r="1072" spans="1:11" ht="42" customHeight="1">
      <c r="A1072" s="2" t="s">
        <v>2916</v>
      </c>
      <c r="B1072" s="2" t="s">
        <v>2917</v>
      </c>
      <c r="C1072" s="2" t="s">
        <v>32</v>
      </c>
      <c r="D1072" s="2" t="s">
        <v>33</v>
      </c>
      <c r="E1072" s="5">
        <v>-27342</v>
      </c>
      <c r="F1072" s="3" t="s">
        <v>112</v>
      </c>
      <c r="G1072" s="3" t="s">
        <v>39</v>
      </c>
      <c r="H1072" s="2" t="s">
        <v>20</v>
      </c>
      <c r="I1072" s="2" t="s">
        <v>2918</v>
      </c>
      <c r="J1072" s="3" t="str">
        <f>HYPERLINK("https://www.boe.es/gazeta/dias/1825/02/19/pdfs/GMD-1825-22.pdf#page=3","Abrir facsímil")</f>
        <v>Abrir facsímil</v>
      </c>
      <c r="K1072" s="3" t="s">
        <v>22</v>
      </c>
    </row>
    <row r="1073" spans="1:11" ht="42" customHeight="1">
      <c r="A1073" s="2" t="s">
        <v>2919</v>
      </c>
      <c r="B1073" s="2" t="s">
        <v>2920</v>
      </c>
      <c r="C1073" s="2" t="s">
        <v>32</v>
      </c>
      <c r="D1073" s="2" t="s">
        <v>33</v>
      </c>
      <c r="E1073" s="5">
        <v>-27386</v>
      </c>
      <c r="F1073" s="3" t="s">
        <v>99</v>
      </c>
      <c r="G1073" s="3" t="s">
        <v>39</v>
      </c>
      <c r="H1073" s="2" t="s">
        <v>20</v>
      </c>
      <c r="I1073" s="2" t="s">
        <v>2921</v>
      </c>
      <c r="J1073" s="3" t="str">
        <f>HYPERLINK("https://www.boe.es/gazeta/dias/1825/01/06/pdfs/GMD-1825-3.pdf#page=3","Abrir facsímil")</f>
        <v>Abrir facsímil</v>
      </c>
      <c r="K1073" s="3" t="s">
        <v>22</v>
      </c>
    </row>
    <row r="1074" spans="1:11" ht="42" customHeight="1">
      <c r="A1074" s="2" t="s">
        <v>2919</v>
      </c>
      <c r="B1074" s="2" t="s">
        <v>2920</v>
      </c>
      <c r="C1074" s="2" t="s">
        <v>59</v>
      </c>
      <c r="D1074" s="2" t="s">
        <v>17</v>
      </c>
      <c r="E1074" s="5">
        <v>-27188</v>
      </c>
      <c r="F1074" s="3" t="s">
        <v>207</v>
      </c>
      <c r="G1074" s="3" t="s">
        <v>19</v>
      </c>
      <c r="H1074" s="2" t="s">
        <v>20</v>
      </c>
      <c r="I1074" s="2" t="s">
        <v>2922</v>
      </c>
      <c r="J1074" s="3" t="str">
        <f>HYPERLINK("https://www.boe.es/gazeta/dias/1825/07/23/pdfs/GMD-1825-88.pdf#page=4","Abrir facsímil")</f>
        <v>Abrir facsímil</v>
      </c>
      <c r="K1074" s="3" t="s">
        <v>22</v>
      </c>
    </row>
    <row r="1075" spans="1:11" ht="42" customHeight="1">
      <c r="A1075" s="2" t="s">
        <v>2923</v>
      </c>
      <c r="B1075" s="2" t="s">
        <v>2924</v>
      </c>
      <c r="C1075" s="2" t="s">
        <v>32</v>
      </c>
      <c r="D1075" s="2" t="s">
        <v>33</v>
      </c>
      <c r="E1075" s="5">
        <v>-27381</v>
      </c>
      <c r="F1075" s="3" t="s">
        <v>586</v>
      </c>
      <c r="G1075" s="3" t="s">
        <v>39</v>
      </c>
      <c r="H1075" s="2" t="s">
        <v>20</v>
      </c>
      <c r="I1075" s="2" t="s">
        <v>2925</v>
      </c>
      <c r="J1075" s="3" t="str">
        <f>HYPERLINK("https://www.boe.es/gazeta/dias/1825/01/11/pdfs/GMD-1825-5.pdf#page=3","Abrir facsímil")</f>
        <v>Abrir facsímil</v>
      </c>
      <c r="K1075" s="3" t="s">
        <v>22</v>
      </c>
    </row>
    <row r="1076" spans="1:11" ht="42" customHeight="1">
      <c r="A1076" s="2" t="s">
        <v>2926</v>
      </c>
      <c r="B1076" s="2" t="s">
        <v>2927</v>
      </c>
      <c r="C1076" s="2" t="s">
        <v>32</v>
      </c>
      <c r="D1076" s="2" t="s">
        <v>33</v>
      </c>
      <c r="E1076" s="5">
        <v>-27384</v>
      </c>
      <c r="F1076" s="3" t="s">
        <v>143</v>
      </c>
      <c r="G1076" s="3" t="s">
        <v>64</v>
      </c>
      <c r="H1076" s="2" t="s">
        <v>20</v>
      </c>
      <c r="I1076" s="2" t="s">
        <v>2928</v>
      </c>
      <c r="J1076" s="3" t="str">
        <f>HYPERLINK("https://www.boe.es/gazeta/dias/1825/01/08/pdfs/GMD-1825-4.pdf#page=2","Abrir facsímil")</f>
        <v>Abrir facsímil</v>
      </c>
      <c r="K1076" s="3" t="s">
        <v>22</v>
      </c>
    </row>
    <row r="1077" spans="1:11" ht="42" customHeight="1">
      <c r="A1077" s="2" t="s">
        <v>2929</v>
      </c>
      <c r="B1077" s="2" t="s">
        <v>2929</v>
      </c>
      <c r="C1077" s="2" t="s">
        <v>16</v>
      </c>
      <c r="D1077" s="2" t="s">
        <v>17</v>
      </c>
      <c r="E1077" s="5">
        <v>-27332</v>
      </c>
      <c r="F1077" s="3" t="s">
        <v>239</v>
      </c>
      <c r="G1077" s="3" t="s">
        <v>39</v>
      </c>
      <c r="H1077" s="2" t="s">
        <v>20</v>
      </c>
      <c r="I1077" s="2" t="s">
        <v>2930</v>
      </c>
      <c r="J1077" s="3" t="str">
        <f>HYPERLINK("https://www.boe.es/gazeta/dias/1825/03/01/pdfs/GMD-1825-26.pdf#page=3","Abrir facsímil")</f>
        <v>Abrir facsímil</v>
      </c>
      <c r="K1077" s="3" t="s">
        <v>22</v>
      </c>
    </row>
    <row r="1078" spans="1:11" ht="42" customHeight="1">
      <c r="A1078" s="2" t="s">
        <v>2929</v>
      </c>
      <c r="B1078" s="2" t="s">
        <v>2929</v>
      </c>
      <c r="C1078" s="2" t="s">
        <v>71</v>
      </c>
      <c r="D1078" s="2" t="s">
        <v>72</v>
      </c>
      <c r="E1078" s="5">
        <v>-27323</v>
      </c>
      <c r="F1078" s="3" t="s">
        <v>1784</v>
      </c>
      <c r="G1078" s="3" t="s">
        <v>19</v>
      </c>
      <c r="H1078" s="2" t="s">
        <v>20</v>
      </c>
      <c r="I1078" s="2" t="s">
        <v>2931</v>
      </c>
      <c r="J1078" s="3" t="str">
        <f>HYPERLINK("https://www.boe.es/gazeta/dias/1825/03/10/pdfs/GMD-1825-30.pdf#page=4","Abrir facsímil")</f>
        <v>Abrir facsímil</v>
      </c>
      <c r="K1078" s="3" t="s">
        <v>22</v>
      </c>
    </row>
    <row r="1079" spans="1:11" ht="42" customHeight="1">
      <c r="A1079" s="2" t="s">
        <v>2929</v>
      </c>
      <c r="B1079" s="2" t="s">
        <v>2929</v>
      </c>
      <c r="C1079" s="2" t="s">
        <v>32</v>
      </c>
      <c r="D1079" s="2" t="s">
        <v>33</v>
      </c>
      <c r="E1079" s="5">
        <v>-27300</v>
      </c>
      <c r="F1079" s="3" t="s">
        <v>502</v>
      </c>
      <c r="G1079" s="3" t="s">
        <v>19</v>
      </c>
      <c r="H1079" s="2" t="s">
        <v>20</v>
      </c>
      <c r="I1079" s="2" t="s">
        <v>2932</v>
      </c>
      <c r="J1079" s="3" t="str">
        <f>HYPERLINK("https://www.boe.es/gazeta/dias/1825/04/02/pdfs/GMD-1825-40.pdf#page=4","Abrir facsímil")</f>
        <v>Abrir facsímil</v>
      </c>
      <c r="K1079" s="3" t="s">
        <v>22</v>
      </c>
    </row>
    <row r="1080" spans="1:11" ht="42" customHeight="1">
      <c r="A1080" s="2" t="s">
        <v>2929</v>
      </c>
      <c r="B1080" s="2" t="s">
        <v>2929</v>
      </c>
      <c r="C1080" s="2" t="s">
        <v>16</v>
      </c>
      <c r="D1080" s="2" t="s">
        <v>17</v>
      </c>
      <c r="E1080" s="5">
        <v>-27255</v>
      </c>
      <c r="F1080" s="3" t="s">
        <v>879</v>
      </c>
      <c r="G1080" s="3" t="s">
        <v>39</v>
      </c>
      <c r="H1080" s="2" t="s">
        <v>20</v>
      </c>
      <c r="I1080" s="2" t="s">
        <v>2933</v>
      </c>
      <c r="J1080" s="3" t="str">
        <f>HYPERLINK("https://www.boe.es/gazeta/dias/1825/05/17/pdfs/GMD-1825-59.pdf#page=3","Abrir facsímil")</f>
        <v>Abrir facsímil</v>
      </c>
      <c r="K1080" s="3" t="s">
        <v>22</v>
      </c>
    </row>
    <row r="1081" spans="1:11" ht="42" customHeight="1">
      <c r="A1081" s="2" t="s">
        <v>2929</v>
      </c>
      <c r="B1081" s="2" t="s">
        <v>2929</v>
      </c>
      <c r="C1081" s="2" t="s">
        <v>123</v>
      </c>
      <c r="D1081" s="2" t="s">
        <v>17</v>
      </c>
      <c r="E1081" s="5">
        <v>-27253</v>
      </c>
      <c r="F1081" s="3" t="s">
        <v>409</v>
      </c>
      <c r="G1081" s="3" t="s">
        <v>19</v>
      </c>
      <c r="H1081" s="2" t="s">
        <v>20</v>
      </c>
      <c r="I1081" s="2" t="s">
        <v>2934</v>
      </c>
      <c r="J1081" s="3" t="str">
        <f>HYPERLINK("https://www.boe.es/gazeta/dias/1825/05/19/pdfs/GMD-1825-60.pdf#page=4","Abrir facsímil")</f>
        <v>Abrir facsímil</v>
      </c>
      <c r="K1081" s="3" t="s">
        <v>22</v>
      </c>
    </row>
    <row r="1082" spans="1:11" ht="42" customHeight="1">
      <c r="A1082" s="2" t="s">
        <v>2929</v>
      </c>
      <c r="B1082" s="2" t="s">
        <v>2929</v>
      </c>
      <c r="C1082" s="2" t="s">
        <v>32</v>
      </c>
      <c r="D1082" s="2" t="s">
        <v>33</v>
      </c>
      <c r="E1082" s="5">
        <v>-27248</v>
      </c>
      <c r="F1082" s="3" t="s">
        <v>1214</v>
      </c>
      <c r="G1082" s="3" t="s">
        <v>19</v>
      </c>
      <c r="H1082" s="2" t="s">
        <v>20</v>
      </c>
      <c r="I1082" s="2" t="s">
        <v>2935</v>
      </c>
      <c r="J1082" s="3" t="str">
        <f>HYPERLINK("https://www.boe.es/gazeta/dias/1825/05/24/pdfs/GMD-1825-62.pdf#page=4","Abrir facsímil")</f>
        <v>Abrir facsímil</v>
      </c>
      <c r="K1082" s="3" t="s">
        <v>22</v>
      </c>
    </row>
    <row r="1083" spans="1:11" ht="42" customHeight="1">
      <c r="A1083" s="2" t="s">
        <v>2929</v>
      </c>
      <c r="B1083" s="2" t="s">
        <v>2929</v>
      </c>
      <c r="C1083" s="2" t="s">
        <v>32</v>
      </c>
      <c r="D1083" s="2" t="s">
        <v>33</v>
      </c>
      <c r="E1083" s="5">
        <v>-27234</v>
      </c>
      <c r="F1083" s="3" t="s">
        <v>386</v>
      </c>
      <c r="G1083" s="3" t="s">
        <v>2936</v>
      </c>
      <c r="H1083" s="2" t="s">
        <v>20</v>
      </c>
      <c r="I1083" s="2" t="s">
        <v>2937</v>
      </c>
      <c r="J1083" s="3" t="str">
        <f>HYPERLINK("https://www.boe.es/gazeta/dias/1825/06/07/pdfs/GMD-1825-68.pdf#page=3","Abrir facsímil")</f>
        <v>Abrir facsímil</v>
      </c>
      <c r="K1083" s="3" t="s">
        <v>22</v>
      </c>
    </row>
    <row r="1084" spans="1:11" ht="42" customHeight="1">
      <c r="A1084" s="2" t="s">
        <v>2929</v>
      </c>
      <c r="B1084" s="2" t="s">
        <v>2929</v>
      </c>
      <c r="C1084" s="2" t="s">
        <v>46</v>
      </c>
      <c r="D1084" s="2" t="s">
        <v>17</v>
      </c>
      <c r="E1084" s="5">
        <v>-27232</v>
      </c>
      <c r="F1084" s="3" t="s">
        <v>94</v>
      </c>
      <c r="G1084" s="3" t="s">
        <v>39</v>
      </c>
      <c r="H1084" s="2" t="s">
        <v>20</v>
      </c>
      <c r="I1084" s="2" t="s">
        <v>2938</v>
      </c>
      <c r="J1084" s="3" t="str">
        <f>HYPERLINK("https://www.boe.es/gazeta/dias/1825/06/09/pdfs/GMD-1825-69.pdf#page=3","Abrir facsímil")</f>
        <v>Abrir facsímil</v>
      </c>
      <c r="K1084" s="3" t="s">
        <v>22</v>
      </c>
    </row>
    <row r="1085" spans="1:11" ht="42" customHeight="1">
      <c r="A1085" s="2" t="s">
        <v>2929</v>
      </c>
      <c r="B1085" s="2" t="s">
        <v>2929</v>
      </c>
      <c r="C1085" s="2" t="s">
        <v>32</v>
      </c>
      <c r="D1085" s="2" t="s">
        <v>33</v>
      </c>
      <c r="E1085" s="5">
        <v>-27230</v>
      </c>
      <c r="F1085" s="3" t="s">
        <v>521</v>
      </c>
      <c r="G1085" s="3" t="s">
        <v>39</v>
      </c>
      <c r="H1085" s="2" t="s">
        <v>20</v>
      </c>
      <c r="I1085" s="2" t="s">
        <v>2939</v>
      </c>
      <c r="J1085" s="3" t="str">
        <f>HYPERLINK("https://www.boe.es/gazeta/dias/1825/06/11/pdfs/GMD-1825-70.pdf#page=3","Abrir facsímil")</f>
        <v>Abrir facsímil</v>
      </c>
      <c r="K1085" s="3" t="s">
        <v>22</v>
      </c>
    </row>
    <row r="1086" spans="1:11" ht="42" customHeight="1">
      <c r="A1086" s="2" t="s">
        <v>2929</v>
      </c>
      <c r="B1086" s="2" t="s">
        <v>2929</v>
      </c>
      <c r="C1086" s="2" t="s">
        <v>16</v>
      </c>
      <c r="D1086" s="2" t="s">
        <v>17</v>
      </c>
      <c r="E1086" s="5">
        <v>-27227</v>
      </c>
      <c r="F1086" s="3" t="s">
        <v>1733</v>
      </c>
      <c r="G1086" s="3" t="s">
        <v>39</v>
      </c>
      <c r="H1086" s="2" t="s">
        <v>20</v>
      </c>
      <c r="I1086" s="2" t="s">
        <v>2940</v>
      </c>
      <c r="J1086" s="3" t="str">
        <f>HYPERLINK("https://www.boe.es/gazeta/dias/1825/06/14/pdfs/GMD-1825-71.pdf#page=3","Abrir facsímil")</f>
        <v>Abrir facsímil</v>
      </c>
      <c r="K1086" s="3" t="s">
        <v>22</v>
      </c>
    </row>
    <row r="1087" spans="1:11" ht="42" customHeight="1">
      <c r="A1087" s="2" t="s">
        <v>2929</v>
      </c>
      <c r="B1087" s="2" t="s">
        <v>2929</v>
      </c>
      <c r="C1087" s="2" t="s">
        <v>32</v>
      </c>
      <c r="D1087" s="2" t="s">
        <v>33</v>
      </c>
      <c r="E1087" s="5">
        <v>-27169</v>
      </c>
      <c r="F1087" s="3" t="s">
        <v>1562</v>
      </c>
      <c r="G1087" s="3" t="s">
        <v>95</v>
      </c>
      <c r="H1087" s="2" t="s">
        <v>20</v>
      </c>
      <c r="I1087" s="2" t="s">
        <v>2941</v>
      </c>
      <c r="J1087" s="3" t="str">
        <f>HYPERLINK("https://www.boe.es/gazeta/dias/1825/08/11/pdfs/GMD-1825-96.pdf#page=1","Abrir facsímil")</f>
        <v>Abrir facsímil</v>
      </c>
      <c r="K1087" s="3" t="s">
        <v>22</v>
      </c>
    </row>
    <row r="1088" spans="1:11" ht="42" customHeight="1">
      <c r="A1088" s="2" t="s">
        <v>2929</v>
      </c>
      <c r="B1088" s="2" t="s">
        <v>2929</v>
      </c>
      <c r="C1088" s="2" t="s">
        <v>32</v>
      </c>
      <c r="D1088" s="2" t="s">
        <v>33</v>
      </c>
      <c r="E1088" s="5">
        <v>-27157</v>
      </c>
      <c r="F1088" s="3" t="s">
        <v>243</v>
      </c>
      <c r="G1088" s="3" t="s">
        <v>19</v>
      </c>
      <c r="H1088" s="2" t="s">
        <v>20</v>
      </c>
      <c r="I1088" s="2" t="s">
        <v>2942</v>
      </c>
      <c r="J1088" s="3" t="str">
        <f>HYPERLINK("https://www.boe.es/gazeta/dias/1825/08/23/pdfs/GMD-1825-101.pdf#page=4","Abrir facsímil")</f>
        <v>Abrir facsímil</v>
      </c>
      <c r="K1088" s="3" t="s">
        <v>22</v>
      </c>
    </row>
    <row r="1089" spans="1:11" ht="42" customHeight="1">
      <c r="A1089" s="2" t="s">
        <v>2929</v>
      </c>
      <c r="B1089" s="2" t="s">
        <v>2929</v>
      </c>
      <c r="C1089" s="2" t="s">
        <v>32</v>
      </c>
      <c r="D1089" s="2" t="s">
        <v>33</v>
      </c>
      <c r="E1089" s="5">
        <v>-27139</v>
      </c>
      <c r="F1089" s="3" t="s">
        <v>530</v>
      </c>
      <c r="G1089" s="3" t="s">
        <v>39</v>
      </c>
      <c r="H1089" s="2" t="s">
        <v>20</v>
      </c>
      <c r="I1089" s="2" t="s">
        <v>2943</v>
      </c>
      <c r="J1089" s="3" t="str">
        <f>HYPERLINK("https://www.boe.es/gazeta/dias/1825/09/10/pdfs/GMD-1825-110.pdf#page=3","Abrir facsímil")</f>
        <v>Abrir facsímil</v>
      </c>
      <c r="K1089" s="3" t="s">
        <v>22</v>
      </c>
    </row>
    <row r="1090" spans="1:11" ht="42" customHeight="1">
      <c r="A1090" s="2" t="s">
        <v>2929</v>
      </c>
      <c r="B1090" s="2" t="s">
        <v>2929</v>
      </c>
      <c r="C1090" s="2" t="s">
        <v>16</v>
      </c>
      <c r="D1090" s="2" t="s">
        <v>17</v>
      </c>
      <c r="E1090" s="5">
        <v>-27139</v>
      </c>
      <c r="F1090" s="3" t="s">
        <v>530</v>
      </c>
      <c r="G1090" s="3" t="s">
        <v>19</v>
      </c>
      <c r="H1090" s="2" t="s">
        <v>20</v>
      </c>
      <c r="I1090" s="2" t="s">
        <v>2944</v>
      </c>
      <c r="J1090" s="3" t="str">
        <f>HYPERLINK("https://www.boe.es/gazeta/dias/1825/09/10/pdfs/GMD-1825-110.pdf#page=4","Abrir facsímil")</f>
        <v>Abrir facsímil</v>
      </c>
      <c r="K1090" s="3" t="s">
        <v>22</v>
      </c>
    </row>
    <row r="1091" spans="1:11" ht="42" customHeight="1">
      <c r="A1091" s="2" t="s">
        <v>2929</v>
      </c>
      <c r="B1091" s="2" t="s">
        <v>2929</v>
      </c>
      <c r="C1091" s="2" t="s">
        <v>16</v>
      </c>
      <c r="D1091" s="2" t="s">
        <v>17</v>
      </c>
      <c r="E1091" s="5">
        <v>-27090</v>
      </c>
      <c r="F1091" s="3" t="s">
        <v>189</v>
      </c>
      <c r="G1091" s="3" t="s">
        <v>39</v>
      </c>
      <c r="H1091" s="2" t="s">
        <v>20</v>
      </c>
      <c r="I1091" s="2" t="s">
        <v>2945</v>
      </c>
      <c r="J1091" s="3" t="str">
        <f>HYPERLINK("https://www.boe.es/gazeta/dias/1825/10/29/pdfs/GMD-1825-131.pdf#page=3","Abrir facsímil")</f>
        <v>Abrir facsímil</v>
      </c>
      <c r="K1091" s="3" t="s">
        <v>22</v>
      </c>
    </row>
    <row r="1092" spans="1:11" ht="42" customHeight="1">
      <c r="A1092" s="2" t="s">
        <v>2929</v>
      </c>
      <c r="B1092" s="2" t="s">
        <v>2929</v>
      </c>
      <c r="C1092" s="2" t="s">
        <v>71</v>
      </c>
      <c r="D1092" s="2" t="s">
        <v>72</v>
      </c>
      <c r="E1092" s="5">
        <v>-27059</v>
      </c>
      <c r="F1092" s="3" t="s">
        <v>567</v>
      </c>
      <c r="G1092" s="3" t="s">
        <v>39</v>
      </c>
      <c r="H1092" s="2" t="s">
        <v>20</v>
      </c>
      <c r="I1092" s="2" t="s">
        <v>2946</v>
      </c>
      <c r="J1092" s="3" t="str">
        <f>HYPERLINK("https://www.boe.es/gazeta/dias/1825/11/29/pdfs/GMD-1825-144.pdf#page=3","Abrir facsímil")</f>
        <v>Abrir facsímil</v>
      </c>
      <c r="K1092" s="3" t="s">
        <v>22</v>
      </c>
    </row>
    <row r="1093" spans="1:11" ht="42" customHeight="1">
      <c r="A1093" s="2" t="s">
        <v>2929</v>
      </c>
      <c r="B1093" s="2" t="s">
        <v>2929</v>
      </c>
      <c r="C1093" s="2" t="s">
        <v>46</v>
      </c>
      <c r="D1093" s="2" t="s">
        <v>17</v>
      </c>
      <c r="E1093" s="5">
        <v>-27036</v>
      </c>
      <c r="F1093" s="3" t="s">
        <v>373</v>
      </c>
      <c r="G1093" s="3" t="s">
        <v>19</v>
      </c>
      <c r="H1093" s="2" t="s">
        <v>20</v>
      </c>
      <c r="I1093" s="2" t="s">
        <v>2947</v>
      </c>
      <c r="J1093" s="3" t="str">
        <f>HYPERLINK("https://www.boe.es/gazeta/dias/1825/12/22/pdfs/GMD-1825-154.pdf#page=4","Abrir facsímil")</f>
        <v>Abrir facsímil</v>
      </c>
      <c r="K1093" s="3" t="s">
        <v>22</v>
      </c>
    </row>
    <row r="1094" spans="1:11" ht="42" customHeight="1">
      <c r="A1094" s="2" t="s">
        <v>2948</v>
      </c>
      <c r="B1094" s="2" t="s">
        <v>2949</v>
      </c>
      <c r="C1094" s="2" t="s">
        <v>32</v>
      </c>
      <c r="D1094" s="2" t="s">
        <v>33</v>
      </c>
      <c r="E1094" s="5">
        <v>-27255</v>
      </c>
      <c r="F1094" s="3" t="s">
        <v>879</v>
      </c>
      <c r="G1094" s="3" t="s">
        <v>39</v>
      </c>
      <c r="H1094" s="2" t="s">
        <v>27</v>
      </c>
      <c r="I1094" s="2" t="s">
        <v>2950</v>
      </c>
      <c r="J1094" s="3" t="str">
        <f>HYPERLINK("https://www.boe.es/gazeta/dias/1825/05/17/pdfs/GMD-1825-59.pdf#page=3","Abrir facsímil")</f>
        <v>Abrir facsímil</v>
      </c>
      <c r="K1094" s="3" t="s">
        <v>29</v>
      </c>
    </row>
    <row r="1095" spans="1:11" ht="42" customHeight="1">
      <c r="A1095" s="2" t="s">
        <v>2951</v>
      </c>
      <c r="B1095" s="2" t="s">
        <v>2951</v>
      </c>
      <c r="C1095" s="2" t="s">
        <v>32</v>
      </c>
      <c r="D1095" s="2" t="s">
        <v>33</v>
      </c>
      <c r="E1095" s="5">
        <v>-27391</v>
      </c>
      <c r="F1095" s="3" t="s">
        <v>295</v>
      </c>
      <c r="G1095" s="3" t="s">
        <v>39</v>
      </c>
      <c r="H1095" s="2" t="s">
        <v>20</v>
      </c>
      <c r="I1095" s="2" t="s">
        <v>2952</v>
      </c>
      <c r="J1095" s="3" t="str">
        <f>HYPERLINK("https://www.boe.es/gazeta/dias/1825/01/01/pdfs/GMD-1825-1.pdf#page=3","Abrir facsímil")</f>
        <v>Abrir facsímil</v>
      </c>
      <c r="K1095" s="3" t="s">
        <v>22</v>
      </c>
    </row>
    <row r="1096" spans="1:11" ht="42" customHeight="1">
      <c r="A1096" s="2" t="s">
        <v>2953</v>
      </c>
      <c r="B1096" s="2" t="s">
        <v>2954</v>
      </c>
      <c r="C1096" s="2" t="s">
        <v>32</v>
      </c>
      <c r="D1096" s="2" t="s">
        <v>33</v>
      </c>
      <c r="E1096" s="5">
        <v>-27386</v>
      </c>
      <c r="F1096" s="3" t="s">
        <v>99</v>
      </c>
      <c r="G1096" s="3" t="s">
        <v>39</v>
      </c>
      <c r="H1096" s="2" t="s">
        <v>20</v>
      </c>
      <c r="I1096" s="2" t="s">
        <v>2955</v>
      </c>
      <c r="J1096" s="3" t="str">
        <f>HYPERLINK("https://www.boe.es/gazeta/dias/1825/01/06/pdfs/GMD-1825-3.pdf#page=3","Abrir facsímil")</f>
        <v>Abrir facsímil</v>
      </c>
      <c r="K1096" s="3" t="s">
        <v>22</v>
      </c>
    </row>
    <row r="1097" spans="1:11" ht="42" customHeight="1">
      <c r="A1097" s="2" t="s">
        <v>2956</v>
      </c>
      <c r="B1097" s="2" t="s">
        <v>2957</v>
      </c>
      <c r="C1097" s="2" t="s">
        <v>16</v>
      </c>
      <c r="D1097" s="2" t="s">
        <v>17</v>
      </c>
      <c r="E1097" s="5">
        <v>-27090</v>
      </c>
      <c r="F1097" s="3" t="s">
        <v>189</v>
      </c>
      <c r="G1097" s="3" t="s">
        <v>39</v>
      </c>
      <c r="H1097" s="2" t="s">
        <v>20</v>
      </c>
      <c r="I1097" s="2" t="s">
        <v>2958</v>
      </c>
      <c r="J1097" s="3" t="str">
        <f>HYPERLINK("https://www.boe.es/gazeta/dias/1825/10/29/pdfs/GMD-1825-131.pdf#page=3","Abrir facsímil")</f>
        <v>Abrir facsímil</v>
      </c>
      <c r="K1097" s="3" t="s">
        <v>22</v>
      </c>
    </row>
    <row r="1098" spans="1:11" ht="42" customHeight="1">
      <c r="A1098" s="2" t="s">
        <v>2959</v>
      </c>
      <c r="B1098" s="2" t="s">
        <v>2960</v>
      </c>
      <c r="C1098" s="2" t="s">
        <v>32</v>
      </c>
      <c r="D1098" s="2" t="s">
        <v>33</v>
      </c>
      <c r="E1098" s="5">
        <v>-27374</v>
      </c>
      <c r="F1098" s="3" t="s">
        <v>87</v>
      </c>
      <c r="G1098" s="3" t="s">
        <v>39</v>
      </c>
      <c r="H1098" s="2" t="s">
        <v>20</v>
      </c>
      <c r="I1098" s="2" t="s">
        <v>2961</v>
      </c>
      <c r="J1098" s="3" t="str">
        <f>HYPERLINK("https://www.boe.es/gazeta/dias/1825/01/18/pdfs/GMD-1825-8.pdf#page=3","Abrir facsímil")</f>
        <v>Abrir facsímil</v>
      </c>
      <c r="K1098" s="3" t="s">
        <v>22</v>
      </c>
    </row>
    <row r="1099" spans="1:11" ht="42" customHeight="1">
      <c r="A1099" s="2" t="s">
        <v>2962</v>
      </c>
      <c r="B1099" s="2" t="s">
        <v>2963</v>
      </c>
      <c r="C1099" s="2" t="s">
        <v>25</v>
      </c>
      <c r="D1099" s="2" t="s">
        <v>17</v>
      </c>
      <c r="E1099" s="5">
        <v>-27232</v>
      </c>
      <c r="F1099" s="3" t="s">
        <v>94</v>
      </c>
      <c r="G1099" s="3" t="s">
        <v>19</v>
      </c>
      <c r="H1099" s="2" t="s">
        <v>27</v>
      </c>
      <c r="I1099" s="2" t="s">
        <v>2964</v>
      </c>
      <c r="J1099" s="3" t="str">
        <f>HYPERLINK("https://www.boe.es/gazeta/dias/1825/06/09/pdfs/GMD-1825-69.pdf#page=4","Abrir facsímil")</f>
        <v>Abrir facsímil</v>
      </c>
      <c r="K1099" s="3" t="s">
        <v>29</v>
      </c>
    </row>
    <row r="1100" spans="1:11" ht="42" customHeight="1">
      <c r="A1100" s="2" t="s">
        <v>2965</v>
      </c>
      <c r="B1100" s="2" t="s">
        <v>2966</v>
      </c>
      <c r="C1100" s="2" t="s">
        <v>32</v>
      </c>
      <c r="D1100" s="2" t="s">
        <v>33</v>
      </c>
      <c r="E1100" s="5">
        <v>-27188</v>
      </c>
      <c r="F1100" s="3" t="s">
        <v>207</v>
      </c>
      <c r="G1100" s="3" t="s">
        <v>64</v>
      </c>
      <c r="H1100" s="2" t="s">
        <v>20</v>
      </c>
      <c r="I1100" s="2" t="s">
        <v>2967</v>
      </c>
      <c r="J1100" s="3" t="str">
        <f>HYPERLINK("https://www.boe.es/gazeta/dias/1825/07/23/pdfs/GMD-1825-88.pdf#page=2","Abrir facsímil")</f>
        <v>Abrir facsímil</v>
      </c>
      <c r="K1100" s="3" t="s">
        <v>22</v>
      </c>
    </row>
    <row r="1101" spans="1:11" ht="42" customHeight="1">
      <c r="A1101" s="2" t="s">
        <v>2968</v>
      </c>
      <c r="B1101" s="2" t="s">
        <v>2968</v>
      </c>
      <c r="C1101" s="2" t="s">
        <v>32</v>
      </c>
      <c r="D1101" s="2" t="s">
        <v>33</v>
      </c>
      <c r="E1101" s="5">
        <v>-27353</v>
      </c>
      <c r="F1101" s="3" t="s">
        <v>2061</v>
      </c>
      <c r="G1101" s="3" t="s">
        <v>39</v>
      </c>
      <c r="H1101" s="2" t="s">
        <v>20</v>
      </c>
      <c r="I1101" s="2" t="s">
        <v>2969</v>
      </c>
      <c r="J1101" s="3" t="str">
        <f>HYPERLINK("https://www.boe.es/gazeta/dias/1825/02/08/pdfs/GMD-1825-17.pdf#page=3","Abrir facsímil")</f>
        <v>Abrir facsímil</v>
      </c>
      <c r="K1101" s="3" t="s">
        <v>22</v>
      </c>
    </row>
    <row r="1102" spans="1:11" ht="42" customHeight="1">
      <c r="A1102" s="2" t="s">
        <v>2970</v>
      </c>
      <c r="B1102" s="2" t="s">
        <v>2970</v>
      </c>
      <c r="C1102" s="2" t="s">
        <v>16</v>
      </c>
      <c r="D1102" s="2" t="s">
        <v>17</v>
      </c>
      <c r="E1102" s="5">
        <v>-27188</v>
      </c>
      <c r="F1102" s="3" t="s">
        <v>207</v>
      </c>
      <c r="G1102" s="3" t="s">
        <v>39</v>
      </c>
      <c r="H1102" s="2" t="s">
        <v>20</v>
      </c>
      <c r="I1102" s="2" t="s">
        <v>2971</v>
      </c>
      <c r="J1102" s="3" t="str">
        <f>HYPERLINK("https://www.boe.es/gazeta/dias/1825/07/23/pdfs/GMD-1825-88.pdf#page=3","Abrir facsímil")</f>
        <v>Abrir facsímil</v>
      </c>
      <c r="K1102" s="3" t="s">
        <v>22</v>
      </c>
    </row>
    <row r="1103" spans="1:11" ht="42" customHeight="1">
      <c r="A1103" s="2" t="s">
        <v>2972</v>
      </c>
      <c r="B1103" s="2" t="s">
        <v>2972</v>
      </c>
      <c r="C1103" s="2" t="s">
        <v>32</v>
      </c>
      <c r="D1103" s="2" t="s">
        <v>33</v>
      </c>
      <c r="E1103" s="5">
        <v>-27309</v>
      </c>
      <c r="F1103" s="3" t="s">
        <v>459</v>
      </c>
      <c r="G1103" s="3" t="s">
        <v>39</v>
      </c>
      <c r="H1103" s="2" t="s">
        <v>20</v>
      </c>
      <c r="I1103" s="2" t="s">
        <v>2973</v>
      </c>
      <c r="J1103" s="3" t="str">
        <f>HYPERLINK("https://www.boe.es/gazeta/dias/1825/03/24/pdfs/GMD-1825-36.pdf#page=3","Abrir facsímil")</f>
        <v>Abrir facsímil</v>
      </c>
      <c r="K1103" s="3" t="s">
        <v>22</v>
      </c>
    </row>
    <row r="1104" spans="1:11" ht="42" customHeight="1">
      <c r="A1104" s="2" t="s">
        <v>2974</v>
      </c>
      <c r="B1104" s="2" t="s">
        <v>2974</v>
      </c>
      <c r="C1104" s="2" t="s">
        <v>32</v>
      </c>
      <c r="D1104" s="2" t="s">
        <v>33</v>
      </c>
      <c r="E1104" s="5">
        <v>-27104</v>
      </c>
      <c r="F1104" s="3" t="s">
        <v>310</v>
      </c>
      <c r="G1104" s="3" t="s">
        <v>64</v>
      </c>
      <c r="H1104" s="2" t="s">
        <v>20</v>
      </c>
      <c r="I1104" s="2" t="s">
        <v>2975</v>
      </c>
      <c r="J1104" s="3" t="str">
        <f>HYPERLINK("https://www.boe.es/gazeta/dias/1825/10/15/pdfs/GMD-1825-125.pdf#page=2","Abrir facsímil")</f>
        <v>Abrir facsímil</v>
      </c>
      <c r="K1104" s="3" t="s">
        <v>22</v>
      </c>
    </row>
    <row r="1105" spans="1:11" ht="42" customHeight="1">
      <c r="A1105" s="2" t="s">
        <v>2976</v>
      </c>
      <c r="B1105" s="2" t="s">
        <v>2976</v>
      </c>
      <c r="C1105" s="2" t="s">
        <v>32</v>
      </c>
      <c r="D1105" s="2" t="s">
        <v>33</v>
      </c>
      <c r="E1105" s="5">
        <v>-27370</v>
      </c>
      <c r="F1105" s="3" t="s">
        <v>222</v>
      </c>
      <c r="G1105" s="3" t="s">
        <v>19</v>
      </c>
      <c r="H1105" s="2" t="s">
        <v>20</v>
      </c>
      <c r="I1105" s="2" t="s">
        <v>2977</v>
      </c>
      <c r="J1105" s="3" t="str">
        <f>HYPERLINK("https://www.boe.es/gazeta/dias/1825/01/22/pdfs/GMD-1825-10.pdf#page=4","Abrir facsímil")</f>
        <v>Abrir facsímil</v>
      </c>
      <c r="K1105" s="3" t="s">
        <v>22</v>
      </c>
    </row>
    <row r="1106" spans="1:11" ht="42" customHeight="1">
      <c r="A1106" s="2" t="s">
        <v>2978</v>
      </c>
      <c r="B1106" s="2" t="s">
        <v>2978</v>
      </c>
      <c r="C1106" s="2" t="s">
        <v>46</v>
      </c>
      <c r="D1106" s="2" t="s">
        <v>17</v>
      </c>
      <c r="E1106" s="5">
        <v>-27122</v>
      </c>
      <c r="F1106" s="3" t="s">
        <v>55</v>
      </c>
      <c r="G1106" s="3" t="s">
        <v>19</v>
      </c>
      <c r="H1106" s="2" t="s">
        <v>20</v>
      </c>
      <c r="I1106" s="2" t="s">
        <v>2979</v>
      </c>
      <c r="J1106" s="3" t="str">
        <f>HYPERLINK("https://www.boe.es/gazeta/dias/1825/09/27/pdfs/GMD-1825-117.pdf#page=4","Abrir facsímil")</f>
        <v>Abrir facsímil</v>
      </c>
      <c r="K1106" s="3" t="s">
        <v>22</v>
      </c>
    </row>
    <row r="1107" spans="1:11" ht="42" customHeight="1">
      <c r="A1107" s="2" t="s">
        <v>2980</v>
      </c>
      <c r="B1107" s="2" t="s">
        <v>2980</v>
      </c>
      <c r="C1107" s="2" t="s">
        <v>32</v>
      </c>
      <c r="D1107" s="2" t="s">
        <v>33</v>
      </c>
      <c r="E1107" s="5">
        <v>-27073</v>
      </c>
      <c r="F1107" s="3" t="s">
        <v>270</v>
      </c>
      <c r="G1107" s="3" t="s">
        <v>95</v>
      </c>
      <c r="H1107" s="2" t="s">
        <v>20</v>
      </c>
      <c r="I1107" s="2" t="s">
        <v>2981</v>
      </c>
      <c r="J1107" s="3" t="str">
        <f>HYPERLINK("https://www.boe.es/gazeta/dias/1825/11/15/pdfs/GMD-1825-138.pdf#page=1","Abrir facsímil")</f>
        <v>Abrir facsímil</v>
      </c>
      <c r="K1107" s="3" t="s">
        <v>22</v>
      </c>
    </row>
    <row r="1108" spans="1:11" ht="42" customHeight="1">
      <c r="A1108" s="2" t="s">
        <v>2982</v>
      </c>
      <c r="B1108" s="2" t="s">
        <v>2983</v>
      </c>
      <c r="C1108" s="2" t="s">
        <v>32</v>
      </c>
      <c r="D1108" s="2" t="s">
        <v>33</v>
      </c>
      <c r="E1108" s="5">
        <v>-27171</v>
      </c>
      <c r="F1108" s="3" t="s">
        <v>490</v>
      </c>
      <c r="G1108" s="3" t="s">
        <v>39</v>
      </c>
      <c r="H1108" s="2" t="s">
        <v>20</v>
      </c>
      <c r="I1108" s="2" t="s">
        <v>2984</v>
      </c>
      <c r="J1108" s="3" t="str">
        <f>HYPERLINK("https://www.boe.es/gazeta/dias/1825/08/09/pdfs/GMD-1825-95.pdf#page=3","Abrir facsímil")</f>
        <v>Abrir facsímil</v>
      </c>
      <c r="K1108" s="3" t="s">
        <v>22</v>
      </c>
    </row>
    <row r="1109" spans="1:11" ht="42" customHeight="1">
      <c r="A1109" s="2" t="s">
        <v>2985</v>
      </c>
      <c r="B1109" s="2" t="s">
        <v>2986</v>
      </c>
      <c r="C1109" s="2" t="s">
        <v>32</v>
      </c>
      <c r="D1109" s="2" t="s">
        <v>33</v>
      </c>
      <c r="E1109" s="5">
        <v>-27209</v>
      </c>
      <c r="F1109" s="3" t="s">
        <v>482</v>
      </c>
      <c r="G1109" s="3" t="s">
        <v>39</v>
      </c>
      <c r="H1109" s="2" t="s">
        <v>20</v>
      </c>
      <c r="I1109" s="2" t="s">
        <v>2987</v>
      </c>
      <c r="J1109" s="3" t="str">
        <f>HYPERLINK("https://www.boe.es/gazeta/dias/1825/07/02/pdfs/GMD-1825-79.pdf#page=3","Abrir facsímil")</f>
        <v>Abrir facsímil</v>
      </c>
      <c r="K1109" s="3" t="s">
        <v>22</v>
      </c>
    </row>
    <row r="1110" spans="1:11" ht="42" customHeight="1">
      <c r="A1110" s="2" t="s">
        <v>2988</v>
      </c>
      <c r="B1110" s="2" t="s">
        <v>2988</v>
      </c>
      <c r="C1110" s="2" t="s">
        <v>16</v>
      </c>
      <c r="D1110" s="2" t="s">
        <v>17</v>
      </c>
      <c r="E1110" s="5">
        <v>-27267</v>
      </c>
      <c r="F1110" s="3" t="s">
        <v>160</v>
      </c>
      <c r="G1110" s="3" t="s">
        <v>1812</v>
      </c>
      <c r="H1110" s="2" t="s">
        <v>20</v>
      </c>
      <c r="I1110" s="2" t="s">
        <v>2989</v>
      </c>
      <c r="J1110" s="3" t="str">
        <f>HYPERLINK("https://www.boe.es/gazeta/dias/1825/05/05/pdfs/GMD-1825-54.pdf#page=4","Abrir facsímil")</f>
        <v>Abrir facsímil</v>
      </c>
      <c r="K1110" s="3" t="s">
        <v>22</v>
      </c>
    </row>
    <row r="1111" spans="1:11" ht="42" customHeight="1">
      <c r="A1111" s="2" t="s">
        <v>2990</v>
      </c>
      <c r="B1111" s="2" t="s">
        <v>2991</v>
      </c>
      <c r="C1111" s="2" t="s">
        <v>16</v>
      </c>
      <c r="D1111" s="2" t="s">
        <v>17</v>
      </c>
      <c r="E1111" s="5">
        <v>-27318</v>
      </c>
      <c r="F1111" s="3" t="s">
        <v>193</v>
      </c>
      <c r="G1111" s="3" t="s">
        <v>64</v>
      </c>
      <c r="H1111" s="2" t="s">
        <v>20</v>
      </c>
      <c r="I1111" s="2" t="s">
        <v>2992</v>
      </c>
      <c r="J1111" s="3" t="str">
        <f>HYPERLINK("https://www.boe.es/gazeta/dias/1825/03/15/pdfs/GMD-1825-32.pdf#page=2","Abrir facsímil")</f>
        <v>Abrir facsímil</v>
      </c>
      <c r="K1111" s="3" t="s">
        <v>22</v>
      </c>
    </row>
    <row r="1112" spans="1:11" ht="42" customHeight="1">
      <c r="A1112" s="2" t="s">
        <v>2993</v>
      </c>
      <c r="B1112" s="2" t="s">
        <v>2994</v>
      </c>
      <c r="C1112" s="2" t="s">
        <v>25</v>
      </c>
      <c r="D1112" s="2" t="s">
        <v>17</v>
      </c>
      <c r="E1112" s="5">
        <v>-27293</v>
      </c>
      <c r="F1112" s="3" t="s">
        <v>267</v>
      </c>
      <c r="G1112" s="3" t="s">
        <v>39</v>
      </c>
      <c r="H1112" s="2" t="s">
        <v>20</v>
      </c>
      <c r="I1112" s="2" t="s">
        <v>2995</v>
      </c>
      <c r="J1112" s="3" t="str">
        <f>HYPERLINK("https://www.boe.es/gazeta/dias/1825/04/09/pdfs/GMD-1825-43.pdf#page=3","Abrir facsímil")</f>
        <v>Abrir facsímil</v>
      </c>
      <c r="K1112" s="3" t="s">
        <v>22</v>
      </c>
    </row>
    <row r="1113" spans="1:11" ht="42" customHeight="1">
      <c r="A1113" s="2" t="s">
        <v>2996</v>
      </c>
      <c r="B1113" s="2" t="s">
        <v>2997</v>
      </c>
      <c r="C1113" s="2" t="s">
        <v>32</v>
      </c>
      <c r="D1113" s="2" t="s">
        <v>33</v>
      </c>
      <c r="E1113" s="5">
        <v>-27146</v>
      </c>
      <c r="F1113" s="3" t="s">
        <v>2026</v>
      </c>
      <c r="G1113" s="3" t="s">
        <v>19</v>
      </c>
      <c r="H1113" s="2" t="s">
        <v>20</v>
      </c>
      <c r="I1113" s="2" t="s">
        <v>2998</v>
      </c>
      <c r="J1113" s="3" t="str">
        <f>HYPERLINK("https://www.boe.es/gazeta/dias/1825/09/03/pdfs/GMD-1825-107.pdf#page=4","Abrir facsímil")</f>
        <v>Abrir facsímil</v>
      </c>
      <c r="K1113" s="3" t="s">
        <v>22</v>
      </c>
    </row>
    <row r="1114" spans="1:11" ht="42" customHeight="1">
      <c r="A1114" s="2" t="s">
        <v>2999</v>
      </c>
      <c r="B1114" s="2" t="s">
        <v>2999</v>
      </c>
      <c r="C1114" s="2" t="s">
        <v>32</v>
      </c>
      <c r="D1114" s="2" t="s">
        <v>33</v>
      </c>
      <c r="E1114" s="5">
        <v>-27267</v>
      </c>
      <c r="F1114" s="3" t="s">
        <v>160</v>
      </c>
      <c r="G1114" s="3" t="s">
        <v>64</v>
      </c>
      <c r="H1114" s="2" t="s">
        <v>20</v>
      </c>
      <c r="I1114" s="2" t="s">
        <v>3000</v>
      </c>
      <c r="J1114" s="3" t="str">
        <f>HYPERLINK("https://www.boe.es/gazeta/dias/1825/05/05/pdfs/GMD-1825-54.pdf#page=2","Abrir facsímil")</f>
        <v>Abrir facsímil</v>
      </c>
      <c r="K1114" s="3" t="s">
        <v>22</v>
      </c>
    </row>
    <row r="1115" spans="1:11" ht="42" customHeight="1">
      <c r="A1115" s="2" t="s">
        <v>3001</v>
      </c>
      <c r="B1115" s="2" t="s">
        <v>3002</v>
      </c>
      <c r="C1115" s="2" t="s">
        <v>25</v>
      </c>
      <c r="D1115" s="2" t="s">
        <v>17</v>
      </c>
      <c r="E1115" s="5">
        <v>-27178</v>
      </c>
      <c r="F1115" s="3" t="s">
        <v>118</v>
      </c>
      <c r="G1115" s="3" t="s">
        <v>119</v>
      </c>
      <c r="H1115" s="2" t="s">
        <v>20</v>
      </c>
      <c r="I1115" s="2" t="s">
        <v>3003</v>
      </c>
      <c r="J1115" s="3" t="str">
        <f>HYPERLINK("https://www.boe.es/gazeta/dias/1825/08/02/pdfs/GMD-1825-92.pdf#page=4","Abrir facsímil")</f>
        <v>Abrir facsímil</v>
      </c>
      <c r="K1115" s="3" t="s">
        <v>22</v>
      </c>
    </row>
    <row r="1116" spans="1:11" ht="42" customHeight="1">
      <c r="A1116" s="2" t="s">
        <v>3004</v>
      </c>
      <c r="B1116" s="2" t="s">
        <v>3005</v>
      </c>
      <c r="C1116" s="2" t="s">
        <v>59</v>
      </c>
      <c r="D1116" s="2" t="s">
        <v>17</v>
      </c>
      <c r="E1116" s="5">
        <v>-27090</v>
      </c>
      <c r="F1116" s="3" t="s">
        <v>189</v>
      </c>
      <c r="G1116" s="3" t="s">
        <v>19</v>
      </c>
      <c r="H1116" s="2" t="s">
        <v>20</v>
      </c>
      <c r="I1116" s="2" t="s">
        <v>3006</v>
      </c>
      <c r="J1116" s="3" t="str">
        <f>HYPERLINK("https://www.boe.es/gazeta/dias/1825/10/29/pdfs/GMD-1825-131.pdf#page=4","Abrir facsímil")</f>
        <v>Abrir facsímil</v>
      </c>
      <c r="K1116" s="3" t="s">
        <v>22</v>
      </c>
    </row>
    <row r="1117" spans="1:11" ht="42" customHeight="1">
      <c r="A1117" s="2" t="s">
        <v>3007</v>
      </c>
      <c r="B1117" s="2" t="s">
        <v>3008</v>
      </c>
      <c r="C1117" s="2" t="s">
        <v>46</v>
      </c>
      <c r="D1117" s="2" t="s">
        <v>17</v>
      </c>
      <c r="E1117" s="5">
        <v>-27290</v>
      </c>
      <c r="F1117" s="3" t="s">
        <v>443</v>
      </c>
      <c r="G1117" s="3" t="s">
        <v>1519</v>
      </c>
      <c r="H1117" s="2" t="s">
        <v>20</v>
      </c>
      <c r="I1117" s="2" t="s">
        <v>3009</v>
      </c>
      <c r="J1117" s="3" t="str">
        <f>HYPERLINK("https://www.boe.es/gazeta/dias/1825/04/12/pdfs/GMD-1825-44.pdf#page=4","Abrir facsímil")</f>
        <v>Abrir facsímil</v>
      </c>
      <c r="K1117" s="3" t="s">
        <v>22</v>
      </c>
    </row>
    <row r="1118" spans="1:11" ht="42" customHeight="1">
      <c r="A1118" s="2" t="s">
        <v>3010</v>
      </c>
      <c r="B1118" s="2" t="s">
        <v>3011</v>
      </c>
      <c r="C1118" s="2" t="s">
        <v>25</v>
      </c>
      <c r="D1118" s="2" t="s">
        <v>17</v>
      </c>
      <c r="E1118" s="5">
        <v>-27232</v>
      </c>
      <c r="F1118" s="3" t="s">
        <v>94</v>
      </c>
      <c r="G1118" s="3" t="s">
        <v>19</v>
      </c>
      <c r="H1118" s="2" t="s">
        <v>27</v>
      </c>
      <c r="I1118" s="2" t="s">
        <v>3012</v>
      </c>
      <c r="J1118" s="3" t="str">
        <f>HYPERLINK("https://www.boe.es/gazeta/dias/1825/06/09/pdfs/GMD-1825-69.pdf#page=4","Abrir facsímil")</f>
        <v>Abrir facsímil</v>
      </c>
      <c r="K1118" s="3" t="s">
        <v>29</v>
      </c>
    </row>
    <row r="1119" spans="1:11" ht="42" customHeight="1">
      <c r="A1119" s="2" t="s">
        <v>3013</v>
      </c>
      <c r="B1119" s="2" t="s">
        <v>3014</v>
      </c>
      <c r="C1119" s="2" t="s">
        <v>32</v>
      </c>
      <c r="D1119" s="2" t="s">
        <v>33</v>
      </c>
      <c r="E1119" s="5">
        <v>-27188</v>
      </c>
      <c r="F1119" s="3" t="s">
        <v>207</v>
      </c>
      <c r="G1119" s="3" t="s">
        <v>19</v>
      </c>
      <c r="H1119" s="2" t="s">
        <v>20</v>
      </c>
      <c r="I1119" s="2" t="s">
        <v>3015</v>
      </c>
      <c r="J1119" s="3" t="str">
        <f>HYPERLINK("https://www.boe.es/gazeta/dias/1825/07/23/pdfs/GMD-1825-88.pdf#page=4","Abrir facsímil")</f>
        <v>Abrir facsímil</v>
      </c>
      <c r="K1119" s="3" t="s">
        <v>22</v>
      </c>
    </row>
    <row r="1120" spans="1:11" ht="42" customHeight="1">
      <c r="A1120" s="2" t="s">
        <v>3016</v>
      </c>
      <c r="B1120" s="2" t="s">
        <v>3016</v>
      </c>
      <c r="C1120" s="2" t="s">
        <v>32</v>
      </c>
      <c r="D1120" s="2" t="s">
        <v>33</v>
      </c>
      <c r="E1120" s="5">
        <v>-27325</v>
      </c>
      <c r="F1120" s="3" t="s">
        <v>1253</v>
      </c>
      <c r="G1120" s="3" t="s">
        <v>39</v>
      </c>
      <c r="H1120" s="2" t="s">
        <v>20</v>
      </c>
      <c r="I1120" s="2" t="s">
        <v>3017</v>
      </c>
      <c r="J1120" s="3" t="str">
        <f>HYPERLINK("https://www.boe.es/gazeta/dias/1825/03/08/pdfs/GMD-1825-29.pdf#page=3","Abrir facsímil")</f>
        <v>Abrir facsímil</v>
      </c>
      <c r="K1120" s="3" t="s">
        <v>22</v>
      </c>
    </row>
    <row r="1121" spans="1:11" ht="42" customHeight="1">
      <c r="A1121" s="2" t="s">
        <v>3016</v>
      </c>
      <c r="B1121" s="2" t="s">
        <v>3016</v>
      </c>
      <c r="C1121" s="2" t="s">
        <v>32</v>
      </c>
      <c r="D1121" s="2" t="s">
        <v>33</v>
      </c>
      <c r="E1121" s="5">
        <v>-27241</v>
      </c>
      <c r="F1121" s="3" t="s">
        <v>472</v>
      </c>
      <c r="G1121" s="3" t="s">
        <v>64</v>
      </c>
      <c r="H1121" s="2" t="s">
        <v>20</v>
      </c>
      <c r="I1121" s="2" t="s">
        <v>3018</v>
      </c>
      <c r="J1121" s="3" t="str">
        <f>HYPERLINK("https://www.boe.es/gazeta/dias/1825/05/31/pdfs/GMD-1825-65.pdf#page=2","Abrir facsímil")</f>
        <v>Abrir facsímil</v>
      </c>
      <c r="K1121" s="3" t="s">
        <v>22</v>
      </c>
    </row>
    <row r="1122" spans="1:11" ht="42" customHeight="1">
      <c r="A1122" s="2" t="s">
        <v>3019</v>
      </c>
      <c r="B1122" s="2" t="s">
        <v>3020</v>
      </c>
      <c r="C1122" s="2" t="s">
        <v>32</v>
      </c>
      <c r="D1122" s="2" t="s">
        <v>33</v>
      </c>
      <c r="E1122" s="5">
        <v>-27045</v>
      </c>
      <c r="F1122" s="3" t="s">
        <v>34</v>
      </c>
      <c r="G1122" s="3" t="s">
        <v>39</v>
      </c>
      <c r="H1122" s="2" t="s">
        <v>20</v>
      </c>
      <c r="I1122" s="2" t="s">
        <v>3021</v>
      </c>
      <c r="J1122" s="3" t="str">
        <f>HYPERLINK("https://www.boe.es/gazeta/dias/1825/12/13/pdfs/GMD-1825-150.pdf#page=3","Abrir facsímil")</f>
        <v>Abrir facsímil</v>
      </c>
      <c r="K1122" s="3" t="s">
        <v>22</v>
      </c>
    </row>
    <row r="1123" spans="1:11" ht="42" customHeight="1">
      <c r="A1123" s="2" t="s">
        <v>3022</v>
      </c>
      <c r="B1123" s="2" t="s">
        <v>3022</v>
      </c>
      <c r="C1123" s="2" t="s">
        <v>25</v>
      </c>
      <c r="D1123" s="2" t="s">
        <v>17</v>
      </c>
      <c r="E1123" s="5">
        <v>-27374</v>
      </c>
      <c r="F1123" s="3" t="s">
        <v>87</v>
      </c>
      <c r="G1123" s="3" t="s">
        <v>64</v>
      </c>
      <c r="H1123" s="2" t="s">
        <v>20</v>
      </c>
      <c r="I1123" s="2" t="s">
        <v>3023</v>
      </c>
      <c r="J1123" s="3" t="str">
        <f>HYPERLINK("https://www.boe.es/gazeta/dias/1825/01/18/pdfs/GMD-1825-8.pdf#page=2","Abrir facsímil")</f>
        <v>Abrir facsímil</v>
      </c>
      <c r="K1123" s="3" t="s">
        <v>22</v>
      </c>
    </row>
    <row r="1124" spans="1:11" ht="42" customHeight="1">
      <c r="A1124" s="2" t="s">
        <v>3022</v>
      </c>
      <c r="B1124" s="2" t="s">
        <v>3022</v>
      </c>
      <c r="C1124" s="2" t="s">
        <v>16</v>
      </c>
      <c r="D1124" s="2" t="s">
        <v>17</v>
      </c>
      <c r="E1124" s="5">
        <v>-27318</v>
      </c>
      <c r="F1124" s="3" t="s">
        <v>193</v>
      </c>
      <c r="G1124" s="3" t="s">
        <v>64</v>
      </c>
      <c r="H1124" s="2" t="s">
        <v>20</v>
      </c>
      <c r="I1124" s="2" t="s">
        <v>3024</v>
      </c>
      <c r="J1124" s="3" t="str">
        <f>HYPERLINK("https://www.boe.es/gazeta/dias/1825/03/15/pdfs/GMD-1825-32.pdf#page=2","Abrir facsímil")</f>
        <v>Abrir facsímil</v>
      </c>
      <c r="K1124" s="3" t="s">
        <v>22</v>
      </c>
    </row>
    <row r="1125" spans="1:11" ht="42" customHeight="1">
      <c r="A1125" s="2" t="s">
        <v>3022</v>
      </c>
      <c r="B1125" s="2" t="s">
        <v>3022</v>
      </c>
      <c r="C1125" s="2" t="s">
        <v>16</v>
      </c>
      <c r="D1125" s="2" t="s">
        <v>17</v>
      </c>
      <c r="E1125" s="5">
        <v>-27316</v>
      </c>
      <c r="F1125" s="3" t="s">
        <v>314</v>
      </c>
      <c r="G1125" s="3" t="s">
        <v>19</v>
      </c>
      <c r="H1125" s="2" t="s">
        <v>20</v>
      </c>
      <c r="I1125" s="2" t="s">
        <v>3025</v>
      </c>
      <c r="J1125" s="3" t="str">
        <f>HYPERLINK("https://www.boe.es/gazeta/dias/1825/03/17/pdfs/GMD-1825-33.pdf#page=4","Abrir facsímil")</f>
        <v>Abrir facsímil</v>
      </c>
      <c r="K1125" s="3" t="s">
        <v>22</v>
      </c>
    </row>
    <row r="1126" spans="1:11" ht="42" customHeight="1">
      <c r="A1126" s="2" t="s">
        <v>3022</v>
      </c>
      <c r="B1126" s="2" t="s">
        <v>3022</v>
      </c>
      <c r="C1126" s="2" t="s">
        <v>238</v>
      </c>
      <c r="D1126" s="2" t="s">
        <v>17</v>
      </c>
      <c r="E1126" s="5">
        <v>-27281</v>
      </c>
      <c r="F1126" s="3" t="s">
        <v>306</v>
      </c>
      <c r="G1126" s="3" t="s">
        <v>19</v>
      </c>
      <c r="H1126" s="2" t="s">
        <v>20</v>
      </c>
      <c r="I1126" s="2" t="s">
        <v>3026</v>
      </c>
      <c r="J1126" s="3" t="str">
        <f>HYPERLINK("https://www.boe.es/gazeta/dias/1825/04/21/pdfs/GMD-1825-48.pdf#page=4","Abrir facsímil")</f>
        <v>Abrir facsímil</v>
      </c>
      <c r="K1126" s="3" t="s">
        <v>22</v>
      </c>
    </row>
    <row r="1127" spans="1:11" ht="42" customHeight="1">
      <c r="A1127" s="2" t="s">
        <v>3022</v>
      </c>
      <c r="B1127" s="2" t="s">
        <v>3022</v>
      </c>
      <c r="C1127" s="2" t="s">
        <v>46</v>
      </c>
      <c r="D1127" s="2" t="s">
        <v>17</v>
      </c>
      <c r="E1127" s="5">
        <v>-27230</v>
      </c>
      <c r="F1127" s="3" t="s">
        <v>521</v>
      </c>
      <c r="G1127" s="3" t="s">
        <v>39</v>
      </c>
      <c r="H1127" s="2" t="s">
        <v>20</v>
      </c>
      <c r="I1127" s="2" t="s">
        <v>3027</v>
      </c>
      <c r="J1127" s="3" t="str">
        <f>HYPERLINK("https://www.boe.es/gazeta/dias/1825/06/11/pdfs/GMD-1825-70.pdf#page=3","Abrir facsímil")</f>
        <v>Abrir facsímil</v>
      </c>
      <c r="K1127" s="3" t="s">
        <v>22</v>
      </c>
    </row>
    <row r="1128" spans="1:11" ht="42" customHeight="1">
      <c r="A1128" s="2" t="s">
        <v>3022</v>
      </c>
      <c r="B1128" s="2" t="s">
        <v>3022</v>
      </c>
      <c r="C1128" s="2" t="s">
        <v>16</v>
      </c>
      <c r="D1128" s="2" t="s">
        <v>17</v>
      </c>
      <c r="E1128" s="5">
        <v>-27162</v>
      </c>
      <c r="F1128" s="3" t="s">
        <v>3028</v>
      </c>
      <c r="G1128" s="3" t="s">
        <v>19</v>
      </c>
      <c r="H1128" s="2" t="s">
        <v>20</v>
      </c>
      <c r="I1128" s="2" t="s">
        <v>3029</v>
      </c>
      <c r="J1128" s="3" t="str">
        <f>HYPERLINK("https://www.boe.es/gazeta/dias/1825/08/18/pdfs/GMD-1825-99.pdf#page=4","Abrir facsímil")</f>
        <v>Abrir facsímil</v>
      </c>
      <c r="K1128" s="3" t="s">
        <v>22</v>
      </c>
    </row>
    <row r="1129" spans="1:11" ht="42" customHeight="1">
      <c r="A1129" s="2" t="s">
        <v>3022</v>
      </c>
      <c r="B1129" s="2" t="s">
        <v>3022</v>
      </c>
      <c r="C1129" s="2" t="s">
        <v>46</v>
      </c>
      <c r="D1129" s="2" t="s">
        <v>17</v>
      </c>
      <c r="E1129" s="5">
        <v>-27106</v>
      </c>
      <c r="F1129" s="3" t="s">
        <v>1500</v>
      </c>
      <c r="G1129" s="3" t="s">
        <v>19</v>
      </c>
      <c r="H1129" s="2" t="s">
        <v>20</v>
      </c>
      <c r="I1129" s="2" t="s">
        <v>3030</v>
      </c>
      <c r="J1129" s="3" t="str">
        <f>HYPERLINK("https://www.boe.es/gazeta/dias/1825/10/13/pdfs/GMD-1825-124.pdf#page=4","Abrir facsímil")</f>
        <v>Abrir facsímil</v>
      </c>
      <c r="K1129" s="3" t="s">
        <v>22</v>
      </c>
    </row>
    <row r="1130" spans="1:11" ht="42" customHeight="1">
      <c r="A1130" s="2" t="s">
        <v>3022</v>
      </c>
      <c r="B1130" s="2" t="s">
        <v>3022</v>
      </c>
      <c r="C1130" s="2" t="s">
        <v>71</v>
      </c>
      <c r="D1130" s="2" t="s">
        <v>72</v>
      </c>
      <c r="E1130" s="5">
        <v>-27094</v>
      </c>
      <c r="F1130" s="3" t="s">
        <v>763</v>
      </c>
      <c r="G1130" s="3" t="s">
        <v>64</v>
      </c>
      <c r="H1130" s="2" t="s">
        <v>20</v>
      </c>
      <c r="I1130" s="2" t="s">
        <v>3031</v>
      </c>
      <c r="J1130" s="3" t="str">
        <f>HYPERLINK("https://www.boe.es/gazeta/dias/1825/10/25/pdfs/GMD-1825-129.pdf#page=2","Abrir facsímil")</f>
        <v>Abrir facsímil</v>
      </c>
      <c r="K1130" s="3" t="s">
        <v>22</v>
      </c>
    </row>
    <row r="1131" spans="1:11" ht="42" customHeight="1">
      <c r="A1131" s="2" t="s">
        <v>3022</v>
      </c>
      <c r="B1131" s="2" t="s">
        <v>3022</v>
      </c>
      <c r="C1131" s="2" t="s">
        <v>32</v>
      </c>
      <c r="D1131" s="2" t="s">
        <v>33</v>
      </c>
      <c r="E1131" s="5">
        <v>-27085</v>
      </c>
      <c r="F1131" s="3" t="s">
        <v>215</v>
      </c>
      <c r="G1131" s="3" t="s">
        <v>19</v>
      </c>
      <c r="H1131" s="2" t="s">
        <v>20</v>
      </c>
      <c r="I1131" s="2" t="s">
        <v>3032</v>
      </c>
      <c r="J1131" s="3" t="str">
        <f>HYPERLINK("https://www.boe.es/gazeta/dias/1825/11/03/pdfs/GMD-1825-133.pdf#page=4","Abrir facsímil")</f>
        <v>Abrir facsímil</v>
      </c>
      <c r="K1131" s="3" t="s">
        <v>22</v>
      </c>
    </row>
    <row r="1132" spans="1:11" ht="42" customHeight="1">
      <c r="A1132" s="2" t="s">
        <v>3033</v>
      </c>
      <c r="B1132" s="2" t="s">
        <v>3034</v>
      </c>
      <c r="C1132" s="2" t="s">
        <v>123</v>
      </c>
      <c r="D1132" s="2" t="s">
        <v>17</v>
      </c>
      <c r="E1132" s="5">
        <v>-27365</v>
      </c>
      <c r="F1132" s="3" t="s">
        <v>1749</v>
      </c>
      <c r="G1132" s="3" t="s">
        <v>19</v>
      </c>
      <c r="H1132" s="2" t="s">
        <v>20</v>
      </c>
      <c r="I1132" s="2" t="s">
        <v>3035</v>
      </c>
      <c r="J1132" s="3" t="str">
        <f>HYPERLINK("https://www.boe.es/gazeta/dias/1825/01/27/pdfs/GMD-1825-12.pdf#page=4","Abrir facsímil")</f>
        <v>Abrir facsímil</v>
      </c>
      <c r="K1132" s="3" t="s">
        <v>22</v>
      </c>
    </row>
    <row r="1133" spans="1:11" ht="42" customHeight="1">
      <c r="A1133" s="2" t="s">
        <v>3036</v>
      </c>
      <c r="B1133" s="2" t="s">
        <v>3036</v>
      </c>
      <c r="C1133" s="2" t="s">
        <v>32</v>
      </c>
      <c r="D1133" s="2" t="s">
        <v>33</v>
      </c>
      <c r="E1133" s="5">
        <v>-27269</v>
      </c>
      <c r="F1133" s="3" t="s">
        <v>321</v>
      </c>
      <c r="G1133" s="3" t="s">
        <v>39</v>
      </c>
      <c r="H1133" s="2" t="s">
        <v>20</v>
      </c>
      <c r="I1133" s="2" t="s">
        <v>3037</v>
      </c>
      <c r="J1133" s="3" t="str">
        <f>HYPERLINK("https://www.boe.es/gazeta/dias/1825/05/03/pdfs/GMD-1825-53.pdf#page=3","Abrir facsímil")</f>
        <v>Abrir facsímil</v>
      </c>
      <c r="K1133" s="3" t="s">
        <v>22</v>
      </c>
    </row>
    <row r="1134" spans="1:11" ht="42" customHeight="1">
      <c r="A1134" s="2" t="s">
        <v>3038</v>
      </c>
      <c r="B1134" s="2" t="s">
        <v>3038</v>
      </c>
      <c r="C1134" s="2" t="s">
        <v>25</v>
      </c>
      <c r="D1134" s="2" t="s">
        <v>17</v>
      </c>
      <c r="E1134" s="5">
        <v>-27241</v>
      </c>
      <c r="F1134" s="3" t="s">
        <v>472</v>
      </c>
      <c r="G1134" s="3" t="s">
        <v>39</v>
      </c>
      <c r="H1134" s="2" t="s">
        <v>20</v>
      </c>
      <c r="I1134" s="2" t="s">
        <v>3039</v>
      </c>
      <c r="J1134" s="3" t="str">
        <f>HYPERLINK("https://www.boe.es/gazeta/dias/1825/05/31/pdfs/GMD-1825-65.pdf#page=3","Abrir facsímil")</f>
        <v>Abrir facsímil</v>
      </c>
      <c r="K1134" s="3" t="s">
        <v>22</v>
      </c>
    </row>
    <row r="1135" spans="1:11" ht="42" customHeight="1">
      <c r="A1135" s="2" t="s">
        <v>3040</v>
      </c>
      <c r="B1135" s="2" t="s">
        <v>3040</v>
      </c>
      <c r="C1135" s="2" t="s">
        <v>32</v>
      </c>
      <c r="D1135" s="2" t="s">
        <v>33</v>
      </c>
      <c r="E1135" s="5">
        <v>-27384</v>
      </c>
      <c r="F1135" s="3" t="s">
        <v>143</v>
      </c>
      <c r="G1135" s="3" t="s">
        <v>64</v>
      </c>
      <c r="H1135" s="2" t="s">
        <v>20</v>
      </c>
      <c r="I1135" s="2" t="s">
        <v>3041</v>
      </c>
      <c r="J1135" s="3" t="str">
        <f>HYPERLINK("https://www.boe.es/gazeta/dias/1825/01/08/pdfs/GMD-1825-4.pdf#page=2","Abrir facsímil")</f>
        <v>Abrir facsímil</v>
      </c>
      <c r="K1135" s="3" t="s">
        <v>22</v>
      </c>
    </row>
    <row r="1136" spans="1:11" ht="42" customHeight="1">
      <c r="A1136" s="2" t="s">
        <v>3040</v>
      </c>
      <c r="B1136" s="2" t="s">
        <v>3040</v>
      </c>
      <c r="C1136" s="2" t="s">
        <v>71</v>
      </c>
      <c r="D1136" s="2" t="s">
        <v>72</v>
      </c>
      <c r="E1136" s="5">
        <v>-27379</v>
      </c>
      <c r="F1136" s="3" t="s">
        <v>116</v>
      </c>
      <c r="G1136" s="3" t="s">
        <v>39</v>
      </c>
      <c r="H1136" s="2" t="s">
        <v>20</v>
      </c>
      <c r="I1136" s="2" t="s">
        <v>3042</v>
      </c>
      <c r="J1136" s="3" t="str">
        <f>HYPERLINK("https://www.boe.es/gazeta/dias/1825/01/13/pdfs/GMD-1825-6.pdf#page=3","Abrir facsímil")</f>
        <v>Abrir facsímil</v>
      </c>
      <c r="K1136" s="3" t="s">
        <v>22</v>
      </c>
    </row>
    <row r="1137" spans="1:11" ht="42" customHeight="1">
      <c r="A1137" s="2" t="s">
        <v>3040</v>
      </c>
      <c r="B1137" s="2" t="s">
        <v>3040</v>
      </c>
      <c r="C1137" s="2" t="s">
        <v>32</v>
      </c>
      <c r="D1137" s="2" t="s">
        <v>33</v>
      </c>
      <c r="E1137" s="5">
        <v>-27372</v>
      </c>
      <c r="F1137" s="3" t="s">
        <v>51</v>
      </c>
      <c r="G1137" s="3" t="s">
        <v>39</v>
      </c>
      <c r="H1137" s="2" t="s">
        <v>20</v>
      </c>
      <c r="I1137" s="2" t="s">
        <v>3043</v>
      </c>
      <c r="J1137" s="3" t="str">
        <f>HYPERLINK("https://www.boe.es/gazeta/dias/1825/01/20/pdfs/GMD-1825-9.pdf#page=3","Abrir facsímil")</f>
        <v>Abrir facsímil</v>
      </c>
      <c r="K1137" s="3" t="s">
        <v>22</v>
      </c>
    </row>
    <row r="1138" spans="1:11" ht="42" customHeight="1">
      <c r="A1138" s="2" t="s">
        <v>3040</v>
      </c>
      <c r="B1138" s="2" t="s">
        <v>3040</v>
      </c>
      <c r="C1138" s="2" t="s">
        <v>16</v>
      </c>
      <c r="D1138" s="2" t="s">
        <v>17</v>
      </c>
      <c r="E1138" s="5">
        <v>-27272</v>
      </c>
      <c r="F1138" s="3" t="s">
        <v>1191</v>
      </c>
      <c r="G1138" s="3" t="s">
        <v>1192</v>
      </c>
      <c r="H1138" s="2" t="s">
        <v>20</v>
      </c>
      <c r="I1138" s="2" t="s">
        <v>3044</v>
      </c>
      <c r="J1138" s="3" t="str">
        <f>HYPERLINK("https://www.boe.es/gazeta/dias/1825/04/30/pdfs/GMD-1825-52.pdf#page=4","Abrir facsímil")</f>
        <v>Abrir facsímil</v>
      </c>
      <c r="K1138" s="3" t="s">
        <v>22</v>
      </c>
    </row>
    <row r="1139" spans="1:11" ht="42" customHeight="1">
      <c r="A1139" s="2" t="s">
        <v>3040</v>
      </c>
      <c r="B1139" s="2" t="s">
        <v>3040</v>
      </c>
      <c r="C1139" s="2" t="s">
        <v>59</v>
      </c>
      <c r="D1139" s="2" t="s">
        <v>17</v>
      </c>
      <c r="E1139" s="5">
        <v>-27237</v>
      </c>
      <c r="F1139" s="3" t="s">
        <v>633</v>
      </c>
      <c r="G1139" s="3" t="s">
        <v>95</v>
      </c>
      <c r="H1139" s="2" t="s">
        <v>20</v>
      </c>
      <c r="I1139" s="2" t="s">
        <v>3045</v>
      </c>
      <c r="J1139" s="3" t="str">
        <f>HYPERLINK("https://www.boe.es/gazeta/dias/1825/06/04/pdfs/GMD-1825-67.pdf#page=1","Abrir facsímil")</f>
        <v>Abrir facsímil</v>
      </c>
      <c r="K1139" s="3" t="s">
        <v>22</v>
      </c>
    </row>
    <row r="1140" spans="1:11" ht="42" customHeight="1">
      <c r="A1140" s="2" t="s">
        <v>3040</v>
      </c>
      <c r="B1140" s="2" t="s">
        <v>3040</v>
      </c>
      <c r="C1140" s="2" t="s">
        <v>25</v>
      </c>
      <c r="D1140" s="2" t="s">
        <v>17</v>
      </c>
      <c r="E1140" s="5">
        <v>-27195</v>
      </c>
      <c r="F1140" s="3" t="s">
        <v>558</v>
      </c>
      <c r="G1140" s="3" t="s">
        <v>19</v>
      </c>
      <c r="H1140" s="2" t="s">
        <v>20</v>
      </c>
      <c r="I1140" s="2" t="s">
        <v>3046</v>
      </c>
      <c r="J1140" s="3" t="str">
        <f>HYPERLINK("https://www.boe.es/gazeta/dias/1825/07/16/pdfs/GMD-1825-85.pdf#page=4","Abrir facsímil")</f>
        <v>Abrir facsímil</v>
      </c>
      <c r="K1140" s="3" t="s">
        <v>22</v>
      </c>
    </row>
    <row r="1141" spans="1:11" ht="42" customHeight="1">
      <c r="A1141" s="2" t="s">
        <v>3047</v>
      </c>
      <c r="B1141" s="2" t="s">
        <v>3047</v>
      </c>
      <c r="C1141" s="2" t="s">
        <v>123</v>
      </c>
      <c r="D1141" s="2" t="s">
        <v>17</v>
      </c>
      <c r="E1141" s="5">
        <v>-27188</v>
      </c>
      <c r="F1141" s="3" t="s">
        <v>207</v>
      </c>
      <c r="G1141" s="3" t="s">
        <v>19</v>
      </c>
      <c r="H1141" s="2" t="s">
        <v>20</v>
      </c>
      <c r="I1141" s="2" t="s">
        <v>3048</v>
      </c>
      <c r="J1141" s="3" t="str">
        <f>HYPERLINK("https://www.boe.es/gazeta/dias/1825/07/23/pdfs/GMD-1825-88.pdf#page=4","Abrir facsímil")</f>
        <v>Abrir facsímil</v>
      </c>
      <c r="K1141" s="3" t="s">
        <v>22</v>
      </c>
    </row>
    <row r="1142" spans="1:11" ht="42" customHeight="1">
      <c r="A1142" s="2" t="s">
        <v>3049</v>
      </c>
      <c r="B1142" s="2" t="s">
        <v>3050</v>
      </c>
      <c r="C1142" s="2" t="s">
        <v>25</v>
      </c>
      <c r="D1142" s="2" t="s">
        <v>17</v>
      </c>
      <c r="E1142" s="5">
        <v>-27232</v>
      </c>
      <c r="F1142" s="3" t="s">
        <v>94</v>
      </c>
      <c r="G1142" s="3" t="s">
        <v>19</v>
      </c>
      <c r="H1142" s="2" t="s">
        <v>20</v>
      </c>
      <c r="I1142" s="2" t="s">
        <v>3051</v>
      </c>
      <c r="J1142" s="3" t="str">
        <f>HYPERLINK("https://www.boe.es/gazeta/dias/1825/06/09/pdfs/GMD-1825-69.pdf#page=4","Abrir facsímil")</f>
        <v>Abrir facsímil</v>
      </c>
      <c r="K1142" s="3" t="s">
        <v>22</v>
      </c>
    </row>
    <row r="1143" spans="1:11" ht="42" customHeight="1">
      <c r="A1143" s="2" t="s">
        <v>3052</v>
      </c>
      <c r="B1143" s="2" t="s">
        <v>3053</v>
      </c>
      <c r="C1143" s="2" t="s">
        <v>25</v>
      </c>
      <c r="D1143" s="2" t="s">
        <v>17</v>
      </c>
      <c r="E1143" s="5">
        <v>-27232</v>
      </c>
      <c r="F1143" s="3" t="s">
        <v>94</v>
      </c>
      <c r="G1143" s="3" t="s">
        <v>19</v>
      </c>
      <c r="H1143" s="2" t="s">
        <v>27</v>
      </c>
      <c r="I1143" s="2" t="s">
        <v>3054</v>
      </c>
      <c r="J1143" s="3" t="str">
        <f>HYPERLINK("https://www.boe.es/gazeta/dias/1825/06/09/pdfs/GMD-1825-69.pdf#page=4","Abrir facsímil")</f>
        <v>Abrir facsímil</v>
      </c>
      <c r="K1143" s="3" t="s">
        <v>29</v>
      </c>
    </row>
    <row r="1144" spans="1:11" ht="42" customHeight="1">
      <c r="A1144" s="2" t="s">
        <v>3055</v>
      </c>
      <c r="B1144" s="2" t="s">
        <v>3056</v>
      </c>
      <c r="C1144" s="2" t="s">
        <v>32</v>
      </c>
      <c r="D1144" s="2" t="s">
        <v>33</v>
      </c>
      <c r="E1144" s="5">
        <v>-27358</v>
      </c>
      <c r="F1144" s="3" t="s">
        <v>63</v>
      </c>
      <c r="G1144" s="3" t="s">
        <v>95</v>
      </c>
      <c r="H1144" s="2" t="s">
        <v>20</v>
      </c>
      <c r="I1144" s="2" t="s">
        <v>3057</v>
      </c>
      <c r="J1144" s="3" t="str">
        <f>HYPERLINK("https://www.boe.es/gazeta/dias/1825/02/03/pdfs/GMD-1825-15.pdf#page=1","Abrir facsímil")</f>
        <v>Abrir facsímil</v>
      </c>
      <c r="K1144" s="3" t="s">
        <v>22</v>
      </c>
    </row>
    <row r="1145" spans="1:11" ht="42" customHeight="1">
      <c r="A1145" s="2" t="s">
        <v>3058</v>
      </c>
      <c r="B1145" s="2" t="s">
        <v>3058</v>
      </c>
      <c r="C1145" s="2" t="s">
        <v>32</v>
      </c>
      <c r="D1145" s="2" t="s">
        <v>33</v>
      </c>
      <c r="E1145" s="5">
        <v>-27384</v>
      </c>
      <c r="F1145" s="3" t="s">
        <v>143</v>
      </c>
      <c r="G1145" s="3" t="s">
        <v>64</v>
      </c>
      <c r="H1145" s="2" t="s">
        <v>20</v>
      </c>
      <c r="I1145" s="2" t="s">
        <v>3059</v>
      </c>
      <c r="J1145" s="3" t="str">
        <f>HYPERLINK("https://www.boe.es/gazeta/dias/1825/01/08/pdfs/GMD-1825-4.pdf#page=2","Abrir facsímil")</f>
        <v>Abrir facsímil</v>
      </c>
      <c r="K1145" s="3" t="s">
        <v>22</v>
      </c>
    </row>
    <row r="1146" spans="1:11" ht="42" customHeight="1">
      <c r="A1146" s="2" t="s">
        <v>3058</v>
      </c>
      <c r="B1146" s="2" t="s">
        <v>3058</v>
      </c>
      <c r="C1146" s="2" t="s">
        <v>32</v>
      </c>
      <c r="D1146" s="2" t="s">
        <v>33</v>
      </c>
      <c r="E1146" s="5">
        <v>-27377</v>
      </c>
      <c r="F1146" s="3" t="s">
        <v>652</v>
      </c>
      <c r="G1146" s="3" t="s">
        <v>39</v>
      </c>
      <c r="H1146" s="2" t="s">
        <v>20</v>
      </c>
      <c r="I1146" s="2" t="s">
        <v>3060</v>
      </c>
      <c r="J1146" s="3" t="str">
        <f>HYPERLINK("https://www.boe.es/gazeta/dias/1825/01/15/pdfs/GMD-1825-7.pdf#page=3","Abrir facsímil")</f>
        <v>Abrir facsímil</v>
      </c>
      <c r="K1146" s="3" t="s">
        <v>22</v>
      </c>
    </row>
    <row r="1147" spans="1:11" ht="42" customHeight="1">
      <c r="A1147" s="2" t="s">
        <v>3061</v>
      </c>
      <c r="B1147" s="2" t="s">
        <v>3062</v>
      </c>
      <c r="C1147" s="2" t="s">
        <v>32</v>
      </c>
      <c r="D1147" s="2" t="s">
        <v>33</v>
      </c>
      <c r="E1147" s="5">
        <v>-27374</v>
      </c>
      <c r="F1147" s="3" t="s">
        <v>87</v>
      </c>
      <c r="G1147" s="3" t="s">
        <v>64</v>
      </c>
      <c r="H1147" s="2" t="s">
        <v>20</v>
      </c>
      <c r="I1147" s="2" t="s">
        <v>3063</v>
      </c>
      <c r="J1147" s="3" t="str">
        <f>HYPERLINK("https://www.boe.es/gazeta/dias/1825/01/18/pdfs/GMD-1825-8.pdf#page=2","Abrir facsímil")</f>
        <v>Abrir facsímil</v>
      </c>
      <c r="K1147" s="3" t="s">
        <v>22</v>
      </c>
    </row>
    <row r="1148" spans="1:11" ht="42" customHeight="1">
      <c r="A1148" s="2" t="s">
        <v>3064</v>
      </c>
      <c r="B1148" s="2" t="s">
        <v>3064</v>
      </c>
      <c r="C1148" s="2" t="s">
        <v>59</v>
      </c>
      <c r="D1148" s="2" t="s">
        <v>17</v>
      </c>
      <c r="E1148" s="5">
        <v>-27309</v>
      </c>
      <c r="F1148" s="3" t="s">
        <v>459</v>
      </c>
      <c r="G1148" s="3" t="s">
        <v>39</v>
      </c>
      <c r="H1148" s="2" t="s">
        <v>20</v>
      </c>
      <c r="I1148" s="2" t="s">
        <v>3065</v>
      </c>
      <c r="J1148" s="3" t="str">
        <f>HYPERLINK("https://www.boe.es/gazeta/dias/1825/03/24/pdfs/GMD-1825-36.pdf#page=3","Abrir facsímil")</f>
        <v>Abrir facsímil</v>
      </c>
      <c r="K1148" s="3" t="s">
        <v>22</v>
      </c>
    </row>
    <row r="1149" spans="1:11" ht="42" customHeight="1">
      <c r="A1149" s="2" t="s">
        <v>3064</v>
      </c>
      <c r="B1149" s="2" t="s">
        <v>3064</v>
      </c>
      <c r="C1149" s="2" t="s">
        <v>238</v>
      </c>
      <c r="D1149" s="2" t="s">
        <v>17</v>
      </c>
      <c r="E1149" s="5">
        <v>-27045</v>
      </c>
      <c r="F1149" s="3" t="s">
        <v>34</v>
      </c>
      <c r="G1149" s="3" t="s">
        <v>19</v>
      </c>
      <c r="H1149" s="2" t="s">
        <v>20</v>
      </c>
      <c r="I1149" s="2" t="s">
        <v>3066</v>
      </c>
      <c r="J1149" s="3" t="str">
        <f>HYPERLINK("https://www.boe.es/gazeta/dias/1825/12/13/pdfs/GMD-1825-150.pdf#page=4","Abrir facsímil")</f>
        <v>Abrir facsímil</v>
      </c>
      <c r="K1149" s="3" t="s">
        <v>22</v>
      </c>
    </row>
    <row r="1150" spans="1:11" ht="42" customHeight="1">
      <c r="A1150" s="2" t="s">
        <v>3067</v>
      </c>
      <c r="B1150" s="2" t="s">
        <v>3068</v>
      </c>
      <c r="C1150" s="2" t="s">
        <v>46</v>
      </c>
      <c r="D1150" s="2" t="s">
        <v>17</v>
      </c>
      <c r="E1150" s="5">
        <v>-27176</v>
      </c>
      <c r="F1150" s="3" t="s">
        <v>849</v>
      </c>
      <c r="G1150" s="3" t="s">
        <v>19</v>
      </c>
      <c r="H1150" s="2" t="s">
        <v>20</v>
      </c>
      <c r="I1150" s="2" t="s">
        <v>3069</v>
      </c>
      <c r="J1150" s="3" t="str">
        <f>HYPERLINK("https://www.boe.es/gazeta/dias/1825/08/04/pdfs/GMD-1825-93.pdf#page=4","Abrir facsímil")</f>
        <v>Abrir facsímil</v>
      </c>
      <c r="K1150" s="3" t="s">
        <v>22</v>
      </c>
    </row>
    <row r="1151" spans="1:11" ht="42" customHeight="1">
      <c r="A1151" s="2" t="s">
        <v>3070</v>
      </c>
      <c r="B1151" s="2" t="s">
        <v>3070</v>
      </c>
      <c r="C1151" s="2" t="s">
        <v>32</v>
      </c>
      <c r="D1151" s="2" t="s">
        <v>33</v>
      </c>
      <c r="E1151" s="5">
        <v>-27388</v>
      </c>
      <c r="F1151" s="3" t="s">
        <v>288</v>
      </c>
      <c r="G1151" s="3" t="s">
        <v>39</v>
      </c>
      <c r="H1151" s="2" t="s">
        <v>20</v>
      </c>
      <c r="I1151" s="2" t="s">
        <v>3071</v>
      </c>
      <c r="J1151" s="3" t="str">
        <f>HYPERLINK("https://www.boe.es/gazeta/dias/1825/01/04/pdfs/GMD-1825-2.pdf#page=3","Abrir facsímil")</f>
        <v>Abrir facsímil</v>
      </c>
      <c r="K1151" s="3" t="s">
        <v>22</v>
      </c>
    </row>
    <row r="1152" spans="1:11" ht="42" customHeight="1">
      <c r="A1152" s="2" t="s">
        <v>3070</v>
      </c>
      <c r="B1152" s="2" t="s">
        <v>3070</v>
      </c>
      <c r="C1152" s="2" t="s">
        <v>32</v>
      </c>
      <c r="D1152" s="2" t="s">
        <v>33</v>
      </c>
      <c r="E1152" s="5">
        <v>-27388</v>
      </c>
      <c r="F1152" s="3" t="s">
        <v>288</v>
      </c>
      <c r="G1152" s="3" t="s">
        <v>19</v>
      </c>
      <c r="H1152" s="2" t="s">
        <v>20</v>
      </c>
      <c r="I1152" s="2" t="s">
        <v>3072</v>
      </c>
      <c r="J1152" s="3" t="str">
        <f>HYPERLINK("https://www.boe.es/gazeta/dias/1825/01/04/pdfs/GMD-1825-2.pdf#page=4","Abrir facsímil")</f>
        <v>Abrir facsímil</v>
      </c>
      <c r="K1152" s="3" t="s">
        <v>22</v>
      </c>
    </row>
    <row r="1153" spans="1:11" ht="42" customHeight="1">
      <c r="A1153" s="2" t="s">
        <v>3070</v>
      </c>
      <c r="B1153" s="2" t="s">
        <v>3070</v>
      </c>
      <c r="C1153" s="2" t="s">
        <v>32</v>
      </c>
      <c r="D1153" s="2" t="s">
        <v>33</v>
      </c>
      <c r="E1153" s="5">
        <v>-27377</v>
      </c>
      <c r="F1153" s="3" t="s">
        <v>652</v>
      </c>
      <c r="G1153" s="3" t="s">
        <v>39</v>
      </c>
      <c r="H1153" s="2" t="s">
        <v>20</v>
      </c>
      <c r="I1153" s="2" t="s">
        <v>3073</v>
      </c>
      <c r="J1153" s="3" t="str">
        <f>HYPERLINK("https://www.boe.es/gazeta/dias/1825/01/15/pdfs/GMD-1825-7.pdf#page=3","Abrir facsímil")</f>
        <v>Abrir facsímil</v>
      </c>
      <c r="K1153" s="3" t="s">
        <v>22</v>
      </c>
    </row>
    <row r="1154" spans="1:11" ht="42" customHeight="1">
      <c r="A1154" s="2" t="s">
        <v>3070</v>
      </c>
      <c r="B1154" s="2" t="s">
        <v>3070</v>
      </c>
      <c r="C1154" s="2" t="s">
        <v>32</v>
      </c>
      <c r="D1154" s="2" t="s">
        <v>33</v>
      </c>
      <c r="E1154" s="5">
        <v>-27374</v>
      </c>
      <c r="F1154" s="3" t="s">
        <v>87</v>
      </c>
      <c r="G1154" s="3" t="s">
        <v>64</v>
      </c>
      <c r="H1154" s="2" t="s">
        <v>20</v>
      </c>
      <c r="I1154" s="2" t="s">
        <v>3074</v>
      </c>
      <c r="J1154" s="3" t="str">
        <f>HYPERLINK("https://www.boe.es/gazeta/dias/1825/01/18/pdfs/GMD-1825-8.pdf#page=2","Abrir facsímil")</f>
        <v>Abrir facsímil</v>
      </c>
      <c r="K1154" s="3" t="s">
        <v>22</v>
      </c>
    </row>
    <row r="1155" spans="1:11" ht="42" customHeight="1">
      <c r="A1155" s="2" t="s">
        <v>3070</v>
      </c>
      <c r="B1155" s="2" t="s">
        <v>3070</v>
      </c>
      <c r="C1155" s="2" t="s">
        <v>238</v>
      </c>
      <c r="D1155" s="2" t="s">
        <v>17</v>
      </c>
      <c r="E1155" s="5">
        <v>-27358</v>
      </c>
      <c r="F1155" s="3" t="s">
        <v>63</v>
      </c>
      <c r="G1155" s="3" t="s">
        <v>95</v>
      </c>
      <c r="H1155" s="2" t="s">
        <v>20</v>
      </c>
      <c r="I1155" s="2" t="s">
        <v>3075</v>
      </c>
      <c r="J1155" s="3" t="str">
        <f>HYPERLINK("https://www.boe.es/gazeta/dias/1825/02/03/pdfs/GMD-1825-15.pdf#page=1","Abrir facsímil")</f>
        <v>Abrir facsímil</v>
      </c>
      <c r="K1155" s="3" t="s">
        <v>22</v>
      </c>
    </row>
    <row r="1156" spans="1:11" ht="42" customHeight="1">
      <c r="A1156" s="2" t="s">
        <v>3070</v>
      </c>
      <c r="B1156" s="2" t="s">
        <v>3070</v>
      </c>
      <c r="C1156" s="2" t="s">
        <v>32</v>
      </c>
      <c r="D1156" s="2" t="s">
        <v>33</v>
      </c>
      <c r="E1156" s="5">
        <v>-27342</v>
      </c>
      <c r="F1156" s="3" t="s">
        <v>112</v>
      </c>
      <c r="G1156" s="3" t="s">
        <v>39</v>
      </c>
      <c r="H1156" s="2" t="s">
        <v>20</v>
      </c>
      <c r="I1156" s="2" t="s">
        <v>3076</v>
      </c>
      <c r="J1156" s="3" t="str">
        <f>HYPERLINK("https://www.boe.es/gazeta/dias/1825/02/19/pdfs/GMD-1825-22.pdf#page=3","Abrir facsímil")</f>
        <v>Abrir facsímil</v>
      </c>
      <c r="K1156" s="3" t="s">
        <v>22</v>
      </c>
    </row>
    <row r="1157" spans="1:11" ht="42" customHeight="1">
      <c r="A1157" s="2" t="s">
        <v>3070</v>
      </c>
      <c r="B1157" s="2" t="s">
        <v>3070</v>
      </c>
      <c r="C1157" s="2" t="s">
        <v>71</v>
      </c>
      <c r="D1157" s="2" t="s">
        <v>72</v>
      </c>
      <c r="E1157" s="5">
        <v>-27311</v>
      </c>
      <c r="F1157" s="3" t="s">
        <v>47</v>
      </c>
      <c r="G1157" s="3" t="s">
        <v>95</v>
      </c>
      <c r="H1157" s="2" t="s">
        <v>20</v>
      </c>
      <c r="I1157" s="2" t="s">
        <v>3077</v>
      </c>
      <c r="J1157" s="3" t="str">
        <f>HYPERLINK("https://www.boe.es/gazeta/dias/1825/03/22/pdfs/GMD-1825-35.pdf#page=1","Abrir facsímil")</f>
        <v>Abrir facsímil</v>
      </c>
      <c r="K1157" s="3" t="s">
        <v>22</v>
      </c>
    </row>
    <row r="1158" spans="1:11" ht="42" customHeight="1">
      <c r="A1158" s="2" t="s">
        <v>3070</v>
      </c>
      <c r="B1158" s="2" t="s">
        <v>3070</v>
      </c>
      <c r="C1158" s="2" t="s">
        <v>16</v>
      </c>
      <c r="D1158" s="2" t="s">
        <v>17</v>
      </c>
      <c r="E1158" s="5">
        <v>-27293</v>
      </c>
      <c r="F1158" s="3" t="s">
        <v>267</v>
      </c>
      <c r="G1158" s="3" t="s">
        <v>19</v>
      </c>
      <c r="H1158" s="2" t="s">
        <v>20</v>
      </c>
      <c r="I1158" s="2" t="s">
        <v>3078</v>
      </c>
      <c r="J1158" s="3" t="str">
        <f>HYPERLINK("https://www.boe.es/gazeta/dias/1825/04/09/pdfs/GMD-1825-43.pdf#page=4","Abrir facsímil")</f>
        <v>Abrir facsímil</v>
      </c>
      <c r="K1158" s="3" t="s">
        <v>22</v>
      </c>
    </row>
    <row r="1159" spans="1:11" ht="42" customHeight="1">
      <c r="A1159" s="2" t="s">
        <v>3070</v>
      </c>
      <c r="B1159" s="2" t="s">
        <v>3070</v>
      </c>
      <c r="C1159" s="2" t="s">
        <v>32</v>
      </c>
      <c r="D1159" s="2" t="s">
        <v>33</v>
      </c>
      <c r="E1159" s="5">
        <v>-27290</v>
      </c>
      <c r="F1159" s="3" t="s">
        <v>443</v>
      </c>
      <c r="G1159" s="3" t="s">
        <v>1519</v>
      </c>
      <c r="H1159" s="2" t="s">
        <v>20</v>
      </c>
      <c r="I1159" s="2" t="s">
        <v>3079</v>
      </c>
      <c r="J1159" s="3" t="str">
        <f>HYPERLINK("https://www.boe.es/gazeta/dias/1825/04/12/pdfs/GMD-1825-44.pdf#page=4","Abrir facsímil")</f>
        <v>Abrir facsímil</v>
      </c>
      <c r="K1159" s="3" t="s">
        <v>22</v>
      </c>
    </row>
    <row r="1160" spans="1:11" ht="42" customHeight="1">
      <c r="A1160" s="2" t="s">
        <v>3070</v>
      </c>
      <c r="B1160" s="2" t="s">
        <v>3070</v>
      </c>
      <c r="C1160" s="2" t="s">
        <v>16</v>
      </c>
      <c r="D1160" s="2" t="s">
        <v>17</v>
      </c>
      <c r="E1160" s="5">
        <v>-27239</v>
      </c>
      <c r="F1160" s="3" t="s">
        <v>282</v>
      </c>
      <c r="G1160" s="3" t="s">
        <v>39</v>
      </c>
      <c r="H1160" s="2" t="s">
        <v>20</v>
      </c>
      <c r="I1160" s="2" t="s">
        <v>3080</v>
      </c>
      <c r="J1160" s="3" t="str">
        <f>HYPERLINK("https://www.boe.es/gazeta/dias/1825/06/02/pdfs/GMD-1825-66.pdf#page=3","Abrir facsímil")</f>
        <v>Abrir facsímil</v>
      </c>
      <c r="K1160" s="3" t="s">
        <v>22</v>
      </c>
    </row>
    <row r="1161" spans="1:11" ht="42" customHeight="1">
      <c r="A1161" s="2" t="s">
        <v>3070</v>
      </c>
      <c r="B1161" s="2" t="s">
        <v>3070</v>
      </c>
      <c r="C1161" s="2" t="s">
        <v>238</v>
      </c>
      <c r="D1161" s="2" t="s">
        <v>17</v>
      </c>
      <c r="E1161" s="5">
        <v>-27162</v>
      </c>
      <c r="F1161" s="3" t="s">
        <v>3028</v>
      </c>
      <c r="G1161" s="3" t="s">
        <v>19</v>
      </c>
      <c r="H1161" s="2" t="s">
        <v>20</v>
      </c>
      <c r="I1161" s="2" t="s">
        <v>3081</v>
      </c>
      <c r="J1161" s="3" t="str">
        <f>HYPERLINK("https://www.boe.es/gazeta/dias/1825/08/18/pdfs/GMD-1825-99.pdf#page=4","Abrir facsímil")</f>
        <v>Abrir facsímil</v>
      </c>
      <c r="K1161" s="3" t="s">
        <v>22</v>
      </c>
    </row>
    <row r="1162" spans="1:11" ht="42" customHeight="1">
      <c r="A1162" s="2" t="s">
        <v>3070</v>
      </c>
      <c r="B1162" s="2" t="s">
        <v>3070</v>
      </c>
      <c r="C1162" s="2" t="s">
        <v>25</v>
      </c>
      <c r="D1162" s="2" t="s">
        <v>17</v>
      </c>
      <c r="E1162" s="5">
        <v>-27122</v>
      </c>
      <c r="F1162" s="3" t="s">
        <v>55</v>
      </c>
      <c r="G1162" s="3" t="s">
        <v>19</v>
      </c>
      <c r="H1162" s="2" t="s">
        <v>20</v>
      </c>
      <c r="I1162" s="2" t="s">
        <v>3082</v>
      </c>
      <c r="J1162" s="3" t="str">
        <f>HYPERLINK("https://www.boe.es/gazeta/dias/1825/09/27/pdfs/GMD-1825-117.pdf#page=4","Abrir facsímil")</f>
        <v>Abrir facsímil</v>
      </c>
      <c r="K1162" s="3" t="s">
        <v>22</v>
      </c>
    </row>
    <row r="1163" spans="1:11" ht="42" customHeight="1">
      <c r="A1163" s="2" t="s">
        <v>3070</v>
      </c>
      <c r="B1163" s="2" t="s">
        <v>3070</v>
      </c>
      <c r="C1163" s="2" t="s">
        <v>32</v>
      </c>
      <c r="D1163" s="2" t="s">
        <v>33</v>
      </c>
      <c r="E1163" s="5">
        <v>-27073</v>
      </c>
      <c r="F1163" s="3" t="s">
        <v>270</v>
      </c>
      <c r="G1163" s="3" t="s">
        <v>19</v>
      </c>
      <c r="H1163" s="2" t="s">
        <v>20</v>
      </c>
      <c r="I1163" s="2" t="s">
        <v>3083</v>
      </c>
      <c r="J1163" s="3" t="str">
        <f>HYPERLINK("https://www.boe.es/gazeta/dias/1825/11/15/pdfs/GMD-1825-138.pdf#page=4","Abrir facsímil")</f>
        <v>Abrir facsímil</v>
      </c>
      <c r="K1163" s="3" t="s">
        <v>22</v>
      </c>
    </row>
    <row r="1164" spans="1:11" ht="42" customHeight="1">
      <c r="A1164" s="2" t="s">
        <v>3070</v>
      </c>
      <c r="B1164" s="2" t="s">
        <v>3070</v>
      </c>
      <c r="C1164" s="2" t="s">
        <v>32</v>
      </c>
      <c r="D1164" s="2" t="s">
        <v>33</v>
      </c>
      <c r="E1164" s="5">
        <v>-27064</v>
      </c>
      <c r="F1164" s="3" t="s">
        <v>253</v>
      </c>
      <c r="G1164" s="3" t="s">
        <v>19</v>
      </c>
      <c r="H1164" s="2" t="s">
        <v>20</v>
      </c>
      <c r="I1164" s="2" t="s">
        <v>3084</v>
      </c>
      <c r="J1164" s="3" t="str">
        <f>HYPERLINK("https://www.boe.es/gazeta/dias/1825/11/24/pdfs/GMD-1825-142.pdf#page=4","Abrir facsímil")</f>
        <v>Abrir facsímil</v>
      </c>
      <c r="K1164" s="3" t="s">
        <v>22</v>
      </c>
    </row>
    <row r="1165" spans="1:11" ht="42" customHeight="1">
      <c r="A1165" s="2" t="s">
        <v>3085</v>
      </c>
      <c r="B1165" s="2" t="s">
        <v>3086</v>
      </c>
      <c r="C1165" s="2" t="s">
        <v>16</v>
      </c>
      <c r="D1165" s="2" t="s">
        <v>17</v>
      </c>
      <c r="E1165" s="5">
        <v>-27034</v>
      </c>
      <c r="F1165" s="3" t="s">
        <v>526</v>
      </c>
      <c r="G1165" s="3" t="s">
        <v>19</v>
      </c>
      <c r="H1165" s="2" t="s">
        <v>20</v>
      </c>
      <c r="I1165" s="2" t="s">
        <v>3087</v>
      </c>
      <c r="J1165" s="3" t="str">
        <f>HYPERLINK("https://www.boe.es/gazeta/dias/1825/12/24/pdfs/GMD-1825-155.pdf#page=4","Abrir facsímil")</f>
        <v>Abrir facsímil</v>
      </c>
      <c r="K1165" s="3" t="s">
        <v>22</v>
      </c>
    </row>
    <row r="1166" spans="1:11" ht="42" customHeight="1">
      <c r="A1166" s="2" t="s">
        <v>3088</v>
      </c>
      <c r="B1166" s="2" t="s">
        <v>3088</v>
      </c>
      <c r="C1166" s="2" t="s">
        <v>16</v>
      </c>
      <c r="D1166" s="2" t="s">
        <v>17</v>
      </c>
      <c r="E1166" s="5">
        <v>-27351</v>
      </c>
      <c r="F1166" s="3" t="s">
        <v>132</v>
      </c>
      <c r="G1166" s="3" t="s">
        <v>19</v>
      </c>
      <c r="H1166" s="2" t="s">
        <v>20</v>
      </c>
      <c r="I1166" s="2" t="s">
        <v>3089</v>
      </c>
      <c r="J1166" s="3" t="str">
        <f>HYPERLINK("https://www.boe.es/gazeta/dias/1825/02/10/pdfs/GMD-1825-18.pdf#page=4","Abrir facsímil")</f>
        <v>Abrir facsímil</v>
      </c>
      <c r="K1166" s="3" t="s">
        <v>22</v>
      </c>
    </row>
    <row r="1167" spans="1:11" ht="42" customHeight="1">
      <c r="A1167" s="2" t="s">
        <v>3090</v>
      </c>
      <c r="B1167" s="2" t="s">
        <v>3090</v>
      </c>
      <c r="C1167" s="2" t="s">
        <v>32</v>
      </c>
      <c r="D1167" s="2" t="s">
        <v>33</v>
      </c>
      <c r="E1167" s="5">
        <v>-27108</v>
      </c>
      <c r="F1167" s="3" t="s">
        <v>2077</v>
      </c>
      <c r="G1167" s="3" t="s">
        <v>64</v>
      </c>
      <c r="H1167" s="2" t="s">
        <v>20</v>
      </c>
      <c r="I1167" s="2" t="s">
        <v>3091</v>
      </c>
      <c r="J1167" s="3" t="str">
        <f>HYPERLINK("https://www.boe.es/gazeta/dias/1825/10/11/pdfs/GMD-1825-123.pdf#page=2","Abrir facsímil")</f>
        <v>Abrir facsímil</v>
      </c>
      <c r="K1167" s="3" t="s">
        <v>22</v>
      </c>
    </row>
    <row r="1168" spans="1:11" ht="42" customHeight="1">
      <c r="A1168" s="2" t="s">
        <v>3092</v>
      </c>
      <c r="B1168" s="2" t="s">
        <v>3093</v>
      </c>
      <c r="C1168" s="2" t="s">
        <v>32</v>
      </c>
      <c r="D1168" s="2" t="s">
        <v>33</v>
      </c>
      <c r="E1168" s="5">
        <v>-27384</v>
      </c>
      <c r="F1168" s="3" t="s">
        <v>143</v>
      </c>
      <c r="G1168" s="3" t="s">
        <v>64</v>
      </c>
      <c r="H1168" s="2" t="s">
        <v>20</v>
      </c>
      <c r="I1168" s="2" t="s">
        <v>3094</v>
      </c>
      <c r="J1168" s="3" t="str">
        <f>HYPERLINK("https://www.boe.es/gazeta/dias/1825/01/08/pdfs/GMD-1825-4.pdf#page=2","Abrir facsímil")</f>
        <v>Abrir facsímil</v>
      </c>
      <c r="K1168" s="3" t="s">
        <v>22</v>
      </c>
    </row>
    <row r="1169" spans="1:11" ht="42" customHeight="1">
      <c r="A1169" s="2" t="s">
        <v>3095</v>
      </c>
      <c r="B1169" s="2" t="s">
        <v>3095</v>
      </c>
      <c r="C1169" s="2" t="s">
        <v>71</v>
      </c>
      <c r="D1169" s="2" t="s">
        <v>72</v>
      </c>
      <c r="E1169" s="5">
        <v>-27288</v>
      </c>
      <c r="F1169" s="3" t="s">
        <v>1321</v>
      </c>
      <c r="G1169" s="3" t="s">
        <v>19</v>
      </c>
      <c r="H1169" s="2" t="s">
        <v>20</v>
      </c>
      <c r="I1169" s="2" t="s">
        <v>3096</v>
      </c>
      <c r="J1169" s="3" t="str">
        <f>HYPERLINK("https://www.boe.es/gazeta/dias/1825/04/14/pdfs/GMD-1825-45.pdf#page=4","Abrir facsímil")</f>
        <v>Abrir facsímil</v>
      </c>
      <c r="K1169" s="3" t="s">
        <v>22</v>
      </c>
    </row>
    <row r="1170" spans="1:11" ht="42" customHeight="1">
      <c r="A1170" s="2" t="s">
        <v>3097</v>
      </c>
      <c r="B1170" s="2" t="s">
        <v>3098</v>
      </c>
      <c r="C1170" s="2" t="s">
        <v>25</v>
      </c>
      <c r="D1170" s="2" t="s">
        <v>17</v>
      </c>
      <c r="E1170" s="5">
        <v>-27232</v>
      </c>
      <c r="F1170" s="3" t="s">
        <v>94</v>
      </c>
      <c r="G1170" s="3" t="s">
        <v>19</v>
      </c>
      <c r="H1170" s="2" t="s">
        <v>20</v>
      </c>
      <c r="I1170" s="2" t="s">
        <v>3099</v>
      </c>
      <c r="J1170" s="3" t="str">
        <f>HYPERLINK("https://www.boe.es/gazeta/dias/1825/06/09/pdfs/GMD-1825-69.pdf#page=4","Abrir facsímil")</f>
        <v>Abrir facsímil</v>
      </c>
      <c r="K1170" s="3" t="s">
        <v>22</v>
      </c>
    </row>
    <row r="1171" spans="1:11" ht="42" customHeight="1">
      <c r="A1171" s="2" t="s">
        <v>3100</v>
      </c>
      <c r="B1171" s="2" t="s">
        <v>3101</v>
      </c>
      <c r="C1171" s="2" t="s">
        <v>16</v>
      </c>
      <c r="D1171" s="2" t="s">
        <v>17</v>
      </c>
      <c r="E1171" s="5">
        <v>-27363</v>
      </c>
      <c r="F1171" s="3" t="s">
        <v>152</v>
      </c>
      <c r="G1171" s="3" t="s">
        <v>39</v>
      </c>
      <c r="H1171" s="2" t="s">
        <v>20</v>
      </c>
      <c r="I1171" s="2" t="s">
        <v>3102</v>
      </c>
      <c r="J1171" s="3" t="str">
        <f>HYPERLINK("https://www.boe.es/gazeta/dias/1825/01/29/pdfs/GMD-1825-13.pdf#page=3","Abrir facsímil")</f>
        <v>Abrir facsímil</v>
      </c>
      <c r="K1171" s="3" t="s">
        <v>22</v>
      </c>
    </row>
    <row r="1172" spans="1:11" ht="42" customHeight="1">
      <c r="A1172" s="2" t="s">
        <v>3103</v>
      </c>
      <c r="B1172" s="2" t="s">
        <v>3103</v>
      </c>
      <c r="C1172" s="2" t="s">
        <v>32</v>
      </c>
      <c r="D1172" s="2" t="s">
        <v>33</v>
      </c>
      <c r="E1172" s="5">
        <v>-27104</v>
      </c>
      <c r="F1172" s="3" t="s">
        <v>310</v>
      </c>
      <c r="G1172" s="3" t="s">
        <v>64</v>
      </c>
      <c r="H1172" s="2" t="s">
        <v>20</v>
      </c>
      <c r="I1172" s="2" t="s">
        <v>3104</v>
      </c>
      <c r="J1172" s="3" t="str">
        <f>HYPERLINK("https://www.boe.es/gazeta/dias/1825/10/15/pdfs/GMD-1825-125.pdf#page=2","Abrir facsímil")</f>
        <v>Abrir facsímil</v>
      </c>
      <c r="K1172" s="3" t="s">
        <v>22</v>
      </c>
    </row>
    <row r="1173" spans="1:11" ht="42" customHeight="1">
      <c r="A1173" s="2" t="s">
        <v>3105</v>
      </c>
      <c r="B1173" s="2" t="s">
        <v>3106</v>
      </c>
      <c r="C1173" s="2" t="s">
        <v>32</v>
      </c>
      <c r="D1173" s="2" t="s">
        <v>33</v>
      </c>
      <c r="E1173" s="5">
        <v>-27346</v>
      </c>
      <c r="F1173" s="3" t="s">
        <v>3107</v>
      </c>
      <c r="G1173" s="3" t="s">
        <v>19</v>
      </c>
      <c r="H1173" s="2" t="s">
        <v>20</v>
      </c>
      <c r="I1173" s="2" t="s">
        <v>3108</v>
      </c>
      <c r="J1173" s="3" t="str">
        <f>HYPERLINK("https://www.boe.es/gazeta/dias/1825/02/15/pdfs/GMD-1825-20.pdf#page=4","Abrir facsímil")</f>
        <v>Abrir facsímil</v>
      </c>
      <c r="K1173" s="3" t="s">
        <v>22</v>
      </c>
    </row>
    <row r="1174" spans="1:11" ht="42" customHeight="1">
      <c r="A1174" s="2" t="s">
        <v>3109</v>
      </c>
      <c r="B1174" s="2" t="s">
        <v>3109</v>
      </c>
      <c r="C1174" s="2" t="s">
        <v>32</v>
      </c>
      <c r="D1174" s="2" t="s">
        <v>33</v>
      </c>
      <c r="E1174" s="5">
        <v>-27342</v>
      </c>
      <c r="F1174" s="3" t="s">
        <v>112</v>
      </c>
      <c r="G1174" s="3" t="s">
        <v>95</v>
      </c>
      <c r="H1174" s="2" t="s">
        <v>20</v>
      </c>
      <c r="I1174" s="2" t="s">
        <v>3110</v>
      </c>
      <c r="J1174" s="3" t="str">
        <f>HYPERLINK("https://www.boe.es/gazeta/dias/1825/02/19/pdfs/GMD-1825-22.pdf#page=1","Abrir facsímil")</f>
        <v>Abrir facsímil</v>
      </c>
      <c r="K1174" s="3" t="s">
        <v>22</v>
      </c>
    </row>
    <row r="1175" spans="1:11" ht="42" customHeight="1">
      <c r="A1175" s="2" t="s">
        <v>3109</v>
      </c>
      <c r="B1175" s="2" t="s">
        <v>3109</v>
      </c>
      <c r="C1175" s="2" t="s">
        <v>32</v>
      </c>
      <c r="D1175" s="2" t="s">
        <v>33</v>
      </c>
      <c r="E1175" s="5">
        <v>-27311</v>
      </c>
      <c r="F1175" s="3" t="s">
        <v>47</v>
      </c>
      <c r="G1175" s="3" t="s">
        <v>95</v>
      </c>
      <c r="H1175" s="2" t="s">
        <v>20</v>
      </c>
      <c r="I1175" s="2" t="s">
        <v>3111</v>
      </c>
      <c r="J1175" s="3" t="str">
        <f>HYPERLINK("https://www.boe.es/gazeta/dias/1825/03/22/pdfs/GMD-1825-35.pdf#page=1","Abrir facsímil")</f>
        <v>Abrir facsímil</v>
      </c>
      <c r="K1175" s="3" t="s">
        <v>22</v>
      </c>
    </row>
    <row r="1176" spans="1:11" ht="42" customHeight="1">
      <c r="A1176" s="2" t="s">
        <v>3112</v>
      </c>
      <c r="B1176" s="2" t="s">
        <v>3113</v>
      </c>
      <c r="C1176" s="2" t="s">
        <v>32</v>
      </c>
      <c r="D1176" s="2" t="s">
        <v>33</v>
      </c>
      <c r="E1176" s="5">
        <v>-27342</v>
      </c>
      <c r="F1176" s="3" t="s">
        <v>112</v>
      </c>
      <c r="G1176" s="3" t="s">
        <v>19</v>
      </c>
      <c r="H1176" s="2" t="s">
        <v>20</v>
      </c>
      <c r="I1176" s="2" t="s">
        <v>3114</v>
      </c>
      <c r="J1176" s="3" t="str">
        <f>HYPERLINK("https://www.boe.es/gazeta/dias/1825/02/19/pdfs/GMD-1825-22.pdf#page=4","Abrir facsímil")</f>
        <v>Abrir facsímil</v>
      </c>
      <c r="K1176" s="3" t="s">
        <v>22</v>
      </c>
    </row>
    <row r="1177" spans="1:11" ht="42" customHeight="1">
      <c r="A1177" s="2" t="s">
        <v>3115</v>
      </c>
      <c r="B1177" s="2" t="s">
        <v>3116</v>
      </c>
      <c r="C1177" s="2" t="s">
        <v>32</v>
      </c>
      <c r="D1177" s="2" t="s">
        <v>33</v>
      </c>
      <c r="E1177" s="5">
        <v>-27318</v>
      </c>
      <c r="F1177" s="3" t="s">
        <v>193</v>
      </c>
      <c r="G1177" s="3" t="s">
        <v>64</v>
      </c>
      <c r="H1177" s="2" t="s">
        <v>20</v>
      </c>
      <c r="I1177" s="2" t="s">
        <v>3117</v>
      </c>
      <c r="J1177" s="3" t="str">
        <f>HYPERLINK("https://www.boe.es/gazeta/dias/1825/03/15/pdfs/GMD-1825-32.pdf#page=2","Abrir facsímil")</f>
        <v>Abrir facsímil</v>
      </c>
      <c r="K1177" s="3" t="s">
        <v>22</v>
      </c>
    </row>
    <row r="1178" spans="1:11" ht="42" customHeight="1">
      <c r="A1178" s="2" t="s">
        <v>3118</v>
      </c>
      <c r="B1178" s="2" t="s">
        <v>3119</v>
      </c>
      <c r="C1178" s="2" t="s">
        <v>32</v>
      </c>
      <c r="D1178" s="2" t="s">
        <v>33</v>
      </c>
      <c r="E1178" s="5">
        <v>-27342</v>
      </c>
      <c r="F1178" s="3" t="s">
        <v>112</v>
      </c>
      <c r="G1178" s="3" t="s">
        <v>39</v>
      </c>
      <c r="H1178" s="2" t="s">
        <v>20</v>
      </c>
      <c r="I1178" s="2" t="s">
        <v>3120</v>
      </c>
      <c r="J1178" s="3" t="str">
        <f>HYPERLINK("https://www.boe.es/gazeta/dias/1825/02/19/pdfs/GMD-1825-22.pdf#page=3","Abrir facsímil")</f>
        <v>Abrir facsímil</v>
      </c>
      <c r="K1178" s="3" t="s">
        <v>22</v>
      </c>
    </row>
    <row r="1179" spans="1:11" ht="42" customHeight="1">
      <c r="A1179" s="2" t="s">
        <v>3121</v>
      </c>
      <c r="B1179" s="2" t="s">
        <v>3122</v>
      </c>
      <c r="C1179" s="2" t="s">
        <v>32</v>
      </c>
      <c r="D1179" s="2" t="s">
        <v>33</v>
      </c>
      <c r="E1179" s="5">
        <v>-27388</v>
      </c>
      <c r="F1179" s="3" t="s">
        <v>288</v>
      </c>
      <c r="G1179" s="3" t="s">
        <v>19</v>
      </c>
      <c r="H1179" s="2" t="s">
        <v>20</v>
      </c>
      <c r="I1179" s="2" t="s">
        <v>3123</v>
      </c>
      <c r="J1179" s="3" t="str">
        <f>HYPERLINK("https://www.boe.es/gazeta/dias/1825/01/04/pdfs/GMD-1825-2.pdf#page=4","Abrir facsímil")</f>
        <v>Abrir facsímil</v>
      </c>
      <c r="K1179" s="3" t="s">
        <v>22</v>
      </c>
    </row>
    <row r="1180" spans="1:11" ht="42" customHeight="1">
      <c r="A1180" s="2" t="s">
        <v>3124</v>
      </c>
      <c r="B1180" s="2" t="s">
        <v>3125</v>
      </c>
      <c r="C1180" s="2" t="s">
        <v>32</v>
      </c>
      <c r="D1180" s="2" t="s">
        <v>33</v>
      </c>
      <c r="E1180" s="5">
        <v>-27377</v>
      </c>
      <c r="F1180" s="3" t="s">
        <v>652</v>
      </c>
      <c r="G1180" s="3" t="s">
        <v>39</v>
      </c>
      <c r="H1180" s="2" t="s">
        <v>20</v>
      </c>
      <c r="I1180" s="2" t="s">
        <v>3126</v>
      </c>
      <c r="J1180" s="3" t="str">
        <f>HYPERLINK("https://www.boe.es/gazeta/dias/1825/01/15/pdfs/GMD-1825-7.pdf#page=3","Abrir facsímil")</f>
        <v>Abrir facsímil</v>
      </c>
      <c r="K1180" s="3" t="s">
        <v>22</v>
      </c>
    </row>
    <row r="1181" spans="1:11" ht="42" customHeight="1">
      <c r="A1181" s="2" t="s">
        <v>3127</v>
      </c>
      <c r="B1181" s="2" t="s">
        <v>3128</v>
      </c>
      <c r="C1181" s="2" t="s">
        <v>25</v>
      </c>
      <c r="D1181" s="2" t="s">
        <v>17</v>
      </c>
      <c r="E1181" s="5">
        <v>-27374</v>
      </c>
      <c r="F1181" s="3" t="s">
        <v>87</v>
      </c>
      <c r="G1181" s="3" t="s">
        <v>19</v>
      </c>
      <c r="H1181" s="2" t="s">
        <v>20</v>
      </c>
      <c r="I1181" s="2" t="s">
        <v>3129</v>
      </c>
      <c r="J1181" s="3" t="str">
        <f>HYPERLINK("https://www.boe.es/gazeta/dias/1825/01/18/pdfs/GMD-1825-8.pdf#page=4","Abrir facsímil")</f>
        <v>Abrir facsímil</v>
      </c>
      <c r="K1181" s="3" t="s">
        <v>22</v>
      </c>
    </row>
    <row r="1182" spans="1:11" ht="42" customHeight="1">
      <c r="A1182" s="2" t="s">
        <v>3130</v>
      </c>
      <c r="B1182" s="2" t="s">
        <v>3131</v>
      </c>
      <c r="C1182" s="2" t="s">
        <v>71</v>
      </c>
      <c r="D1182" s="2" t="s">
        <v>72</v>
      </c>
      <c r="E1182" s="5">
        <v>-27330</v>
      </c>
      <c r="F1182" s="3" t="s">
        <v>226</v>
      </c>
      <c r="G1182" s="3" t="s">
        <v>19</v>
      </c>
      <c r="H1182" s="2" t="s">
        <v>27</v>
      </c>
      <c r="I1182" s="2" t="s">
        <v>3132</v>
      </c>
      <c r="J1182" s="3" t="str">
        <f>HYPERLINK("https://www.boe.es/gazeta/dias/1825/03/03/pdfs/GMD-1825-27.pdf#page=4","Abrir facsímil")</f>
        <v>Abrir facsímil</v>
      </c>
      <c r="K1182" s="3" t="s">
        <v>29</v>
      </c>
    </row>
    <row r="1183" spans="1:11" ht="42" customHeight="1">
      <c r="A1183" s="2" t="s">
        <v>3133</v>
      </c>
      <c r="B1183" s="2" t="s">
        <v>3134</v>
      </c>
      <c r="C1183" s="2" t="s">
        <v>16</v>
      </c>
      <c r="D1183" s="2" t="s">
        <v>17</v>
      </c>
      <c r="E1183" s="5">
        <v>-27234</v>
      </c>
      <c r="F1183" s="3" t="s">
        <v>386</v>
      </c>
      <c r="G1183" s="3" t="s">
        <v>19</v>
      </c>
      <c r="H1183" s="2" t="s">
        <v>20</v>
      </c>
      <c r="I1183" s="2" t="s">
        <v>3135</v>
      </c>
      <c r="J1183" s="3" t="str">
        <f>HYPERLINK("https://www.boe.es/gazeta/dias/1825/06/07/pdfs/GMD-1825-68.pdf#page=4","Abrir facsímil")</f>
        <v>Abrir facsímil</v>
      </c>
      <c r="K1183" s="3" t="s">
        <v>22</v>
      </c>
    </row>
    <row r="1184" spans="1:11" ht="42" customHeight="1">
      <c r="A1184" s="2" t="s">
        <v>3133</v>
      </c>
      <c r="B1184" s="2" t="s">
        <v>3134</v>
      </c>
      <c r="C1184" s="2" t="s">
        <v>16</v>
      </c>
      <c r="D1184" s="2" t="s">
        <v>17</v>
      </c>
      <c r="E1184" s="5">
        <v>-27034</v>
      </c>
      <c r="F1184" s="3" t="s">
        <v>526</v>
      </c>
      <c r="G1184" s="3" t="s">
        <v>39</v>
      </c>
      <c r="H1184" s="2" t="s">
        <v>20</v>
      </c>
      <c r="I1184" s="2" t="s">
        <v>3136</v>
      </c>
      <c r="J1184" s="3" t="str">
        <f>HYPERLINK("https://www.boe.es/gazeta/dias/1825/12/24/pdfs/GMD-1825-155.pdf#page=3","Abrir facsímil")</f>
        <v>Abrir facsímil</v>
      </c>
      <c r="K1184" s="3" t="s">
        <v>22</v>
      </c>
    </row>
    <row r="1185" spans="1:11" ht="42" customHeight="1">
      <c r="A1185" s="2" t="s">
        <v>3137</v>
      </c>
      <c r="B1185" s="2" t="s">
        <v>3138</v>
      </c>
      <c r="C1185" s="2" t="s">
        <v>71</v>
      </c>
      <c r="D1185" s="2" t="s">
        <v>72</v>
      </c>
      <c r="E1185" s="5">
        <v>-27325</v>
      </c>
      <c r="F1185" s="3" t="s">
        <v>1253</v>
      </c>
      <c r="G1185" s="3" t="s">
        <v>19</v>
      </c>
      <c r="H1185" s="2" t="s">
        <v>27</v>
      </c>
      <c r="I1185" s="2" t="s">
        <v>3139</v>
      </c>
      <c r="J1185" s="3" t="str">
        <f>HYPERLINK("https://www.boe.es/gazeta/dias/1825/03/08/pdfs/GMD-1825-29.pdf#page=4","Abrir facsímil")</f>
        <v>Abrir facsímil</v>
      </c>
      <c r="K1185" s="3" t="s">
        <v>29</v>
      </c>
    </row>
    <row r="1186" spans="1:11" ht="42" customHeight="1">
      <c r="A1186" s="2" t="s">
        <v>3137</v>
      </c>
      <c r="B1186" s="2" t="s">
        <v>3138</v>
      </c>
      <c r="C1186" s="2" t="s">
        <v>32</v>
      </c>
      <c r="D1186" s="2" t="s">
        <v>33</v>
      </c>
      <c r="E1186" s="5">
        <v>-27195</v>
      </c>
      <c r="F1186" s="3" t="s">
        <v>558</v>
      </c>
      <c r="G1186" s="3" t="s">
        <v>19</v>
      </c>
      <c r="H1186" s="2" t="s">
        <v>27</v>
      </c>
      <c r="I1186" s="2" t="s">
        <v>3140</v>
      </c>
      <c r="J1186" s="3" t="str">
        <f>HYPERLINK("https://www.boe.es/gazeta/dias/1825/07/16/pdfs/GMD-1825-85.pdf#page=4","Abrir facsímil")</f>
        <v>Abrir facsímil</v>
      </c>
      <c r="K1186" s="3" t="s">
        <v>29</v>
      </c>
    </row>
    <row r="1187" spans="1:11" ht="42" customHeight="1">
      <c r="A1187" s="2" t="s">
        <v>3141</v>
      </c>
      <c r="B1187" s="2" t="s">
        <v>3142</v>
      </c>
      <c r="C1187" s="2" t="s">
        <v>71</v>
      </c>
      <c r="D1187" s="2" t="s">
        <v>72</v>
      </c>
      <c r="E1187" s="5">
        <v>-27178</v>
      </c>
      <c r="F1187" s="3" t="s">
        <v>118</v>
      </c>
      <c r="G1187" s="3" t="s">
        <v>119</v>
      </c>
      <c r="H1187" s="2" t="s">
        <v>27</v>
      </c>
      <c r="I1187" s="2" t="s">
        <v>3143</v>
      </c>
      <c r="J1187" s="3" t="str">
        <f>HYPERLINK("https://www.boe.es/gazeta/dias/1825/08/02/pdfs/GMD-1825-92.pdf#page=4","Abrir facsímil")</f>
        <v>Abrir facsímil</v>
      </c>
      <c r="K1187" s="3" t="s">
        <v>29</v>
      </c>
    </row>
    <row r="1188" spans="1:11" ht="42" customHeight="1">
      <c r="A1188" s="2" t="s">
        <v>3144</v>
      </c>
      <c r="B1188" s="2" t="s">
        <v>3145</v>
      </c>
      <c r="C1188" s="2" t="s">
        <v>71</v>
      </c>
      <c r="D1188" s="2" t="s">
        <v>72</v>
      </c>
      <c r="E1188" s="5">
        <v>-27069</v>
      </c>
      <c r="F1188" s="3" t="s">
        <v>73</v>
      </c>
      <c r="G1188" s="3" t="s">
        <v>74</v>
      </c>
      <c r="H1188" s="2" t="s">
        <v>20</v>
      </c>
      <c r="I1188" s="2" t="s">
        <v>3146</v>
      </c>
      <c r="J1188" s="3" t="str">
        <f>HYPERLINK("https://www.boe.es/gazeta/dias/1825/11/19/pdfs/GMD-1825-140.pdf#page=3","Abrir facsímil")</f>
        <v>Abrir facsímil</v>
      </c>
      <c r="K1188" s="3" t="s">
        <v>22</v>
      </c>
    </row>
    <row r="1189" spans="1:11" ht="42" customHeight="1">
      <c r="A1189" s="2" t="s">
        <v>3147</v>
      </c>
      <c r="B1189" s="2" t="s">
        <v>3148</v>
      </c>
      <c r="C1189" s="2" t="s">
        <v>32</v>
      </c>
      <c r="D1189" s="2" t="s">
        <v>33</v>
      </c>
      <c r="E1189" s="5">
        <v>-27318</v>
      </c>
      <c r="F1189" s="3" t="s">
        <v>193</v>
      </c>
      <c r="G1189" s="3" t="s">
        <v>39</v>
      </c>
      <c r="H1189" s="2" t="s">
        <v>20</v>
      </c>
      <c r="I1189" s="2" t="s">
        <v>3149</v>
      </c>
      <c r="J1189" s="3" t="str">
        <f>HYPERLINK("https://www.boe.es/gazeta/dias/1825/03/15/pdfs/GMD-1825-32.pdf#page=3","Abrir facsímil")</f>
        <v>Abrir facsímil</v>
      </c>
      <c r="K1189" s="3" t="s">
        <v>22</v>
      </c>
    </row>
    <row r="1190" spans="1:11" ht="42" customHeight="1">
      <c r="A1190" s="2" t="s">
        <v>3150</v>
      </c>
      <c r="B1190" s="2" t="s">
        <v>3150</v>
      </c>
      <c r="C1190" s="2" t="s">
        <v>25</v>
      </c>
      <c r="D1190" s="2" t="s">
        <v>17</v>
      </c>
      <c r="E1190" s="5">
        <v>-27232</v>
      </c>
      <c r="F1190" s="3" t="s">
        <v>94</v>
      </c>
      <c r="G1190" s="3" t="s">
        <v>39</v>
      </c>
      <c r="H1190" s="2" t="s">
        <v>20</v>
      </c>
      <c r="I1190" s="2" t="s">
        <v>3151</v>
      </c>
      <c r="J1190" s="3" t="str">
        <f>HYPERLINK("https://www.boe.es/gazeta/dias/1825/06/09/pdfs/GMD-1825-69.pdf#page=3","Abrir facsímil")</f>
        <v>Abrir facsímil</v>
      </c>
      <c r="K1190" s="3" t="s">
        <v>22</v>
      </c>
    </row>
    <row r="1191" spans="1:11" ht="42" customHeight="1">
      <c r="A1191" s="2" t="s">
        <v>3152</v>
      </c>
      <c r="B1191" s="2" t="s">
        <v>3153</v>
      </c>
      <c r="C1191" s="2" t="s">
        <v>46</v>
      </c>
      <c r="D1191" s="2" t="s">
        <v>17</v>
      </c>
      <c r="E1191" s="5">
        <v>-27304</v>
      </c>
      <c r="F1191" s="3" t="s">
        <v>128</v>
      </c>
      <c r="G1191" s="3" t="s">
        <v>19</v>
      </c>
      <c r="H1191" s="2" t="s">
        <v>20</v>
      </c>
      <c r="I1191" s="2" t="s">
        <v>3154</v>
      </c>
      <c r="J1191" s="3" t="str">
        <f>HYPERLINK("https://www.boe.es/gazeta/dias/1825/03/29/pdfs/GMD-1825-38.pdf#page=4","Abrir facsímil")</f>
        <v>Abrir facsímil</v>
      </c>
      <c r="K1191" s="3" t="s">
        <v>22</v>
      </c>
    </row>
    <row r="1192" spans="1:11" ht="42" customHeight="1">
      <c r="A1192" s="2" t="s">
        <v>3155</v>
      </c>
      <c r="B1192" s="2" t="s">
        <v>3156</v>
      </c>
      <c r="C1192" s="2" t="s">
        <v>238</v>
      </c>
      <c r="D1192" s="2" t="s">
        <v>17</v>
      </c>
      <c r="E1192" s="5">
        <v>-27302</v>
      </c>
      <c r="F1192" s="3" t="s">
        <v>369</v>
      </c>
      <c r="G1192" s="3" t="s">
        <v>95</v>
      </c>
      <c r="H1192" s="2" t="s">
        <v>20</v>
      </c>
      <c r="I1192" s="2" t="s">
        <v>3157</v>
      </c>
      <c r="J1192" s="3" t="str">
        <f>HYPERLINK("https://www.boe.es/gazeta/dias/1825/03/31/pdfs/GMD-1825-39.pdf#page=1","Abrir facsímil")</f>
        <v>Abrir facsímil</v>
      </c>
      <c r="K1192" s="3" t="s">
        <v>22</v>
      </c>
    </row>
    <row r="1193" spans="1:11" ht="42" customHeight="1">
      <c r="A1193" s="2" t="s">
        <v>3158</v>
      </c>
      <c r="B1193" s="2" t="s">
        <v>3159</v>
      </c>
      <c r="C1193" s="2" t="s">
        <v>16</v>
      </c>
      <c r="D1193" s="2" t="s">
        <v>17</v>
      </c>
      <c r="E1193" s="5">
        <v>-27351</v>
      </c>
      <c r="F1193" s="3" t="s">
        <v>132</v>
      </c>
      <c r="G1193" s="3" t="s">
        <v>19</v>
      </c>
      <c r="H1193" s="2" t="s">
        <v>20</v>
      </c>
      <c r="I1193" s="2" t="s">
        <v>3160</v>
      </c>
      <c r="J1193" s="3" t="str">
        <f>HYPERLINK("https://www.boe.es/gazeta/dias/1825/02/10/pdfs/GMD-1825-18.pdf#page=4","Abrir facsímil")</f>
        <v>Abrir facsímil</v>
      </c>
      <c r="K1193" s="3" t="s">
        <v>22</v>
      </c>
    </row>
    <row r="1194" spans="1:11" ht="42" customHeight="1">
      <c r="A1194" s="2" t="s">
        <v>3161</v>
      </c>
      <c r="B1194" s="2" t="s">
        <v>3161</v>
      </c>
      <c r="C1194" s="2" t="s">
        <v>16</v>
      </c>
      <c r="D1194" s="2" t="s">
        <v>17</v>
      </c>
      <c r="E1194" s="5">
        <v>-27146</v>
      </c>
      <c r="F1194" s="3" t="s">
        <v>2026</v>
      </c>
      <c r="G1194" s="3" t="s">
        <v>19</v>
      </c>
      <c r="H1194" s="2" t="s">
        <v>20</v>
      </c>
      <c r="I1194" s="2" t="s">
        <v>3162</v>
      </c>
      <c r="J1194" s="3" t="str">
        <f>HYPERLINK("https://www.boe.es/gazeta/dias/1825/09/03/pdfs/GMD-1825-107.pdf#page=4","Abrir facsímil")</f>
        <v>Abrir facsímil</v>
      </c>
      <c r="K1194" s="3" t="s">
        <v>22</v>
      </c>
    </row>
    <row r="1195" spans="1:11" ht="42" customHeight="1">
      <c r="A1195" s="2" t="s">
        <v>3163</v>
      </c>
      <c r="B1195" s="2" t="s">
        <v>3163</v>
      </c>
      <c r="C1195" s="2" t="s">
        <v>16</v>
      </c>
      <c r="D1195" s="2" t="s">
        <v>17</v>
      </c>
      <c r="E1195" s="5">
        <v>-27388</v>
      </c>
      <c r="F1195" s="3" t="s">
        <v>288</v>
      </c>
      <c r="G1195" s="3" t="s">
        <v>64</v>
      </c>
      <c r="H1195" s="2" t="s">
        <v>20</v>
      </c>
      <c r="I1195" s="2" t="s">
        <v>3164</v>
      </c>
      <c r="J1195" s="3" t="str">
        <f>HYPERLINK("https://www.boe.es/gazeta/dias/1825/01/04/pdfs/GMD-1825-2.pdf#page=2","Abrir facsímil")</f>
        <v>Abrir facsímil</v>
      </c>
      <c r="K1195" s="3" t="s">
        <v>22</v>
      </c>
    </row>
    <row r="1196" spans="1:11" ht="42" customHeight="1">
      <c r="A1196" s="2" t="s">
        <v>3165</v>
      </c>
      <c r="B1196" s="2" t="s">
        <v>3165</v>
      </c>
      <c r="C1196" s="2" t="s">
        <v>123</v>
      </c>
      <c r="D1196" s="2" t="s">
        <v>17</v>
      </c>
      <c r="E1196" s="5">
        <v>-27139</v>
      </c>
      <c r="F1196" s="3" t="s">
        <v>530</v>
      </c>
      <c r="G1196" s="3" t="s">
        <v>64</v>
      </c>
      <c r="H1196" s="2" t="s">
        <v>20</v>
      </c>
      <c r="I1196" s="2" t="s">
        <v>3166</v>
      </c>
      <c r="J1196" s="3" t="str">
        <f>HYPERLINK("https://www.boe.es/gazeta/dias/1825/09/10/pdfs/GMD-1825-110.pdf#page=2","Abrir facsímil")</f>
        <v>Abrir facsímil</v>
      </c>
      <c r="K1196" s="3" t="s">
        <v>22</v>
      </c>
    </row>
    <row r="1197" spans="1:11" ht="42" customHeight="1">
      <c r="A1197" s="2" t="s">
        <v>3167</v>
      </c>
      <c r="B1197" s="2" t="s">
        <v>3168</v>
      </c>
      <c r="C1197" s="2" t="s">
        <v>16</v>
      </c>
      <c r="D1197" s="2" t="s">
        <v>17</v>
      </c>
      <c r="E1197" s="5">
        <v>-27374</v>
      </c>
      <c r="F1197" s="3" t="s">
        <v>87</v>
      </c>
      <c r="G1197" s="3" t="s">
        <v>64</v>
      </c>
      <c r="H1197" s="2" t="s">
        <v>20</v>
      </c>
      <c r="I1197" s="2" t="s">
        <v>3169</v>
      </c>
      <c r="J1197" s="3" t="str">
        <f>HYPERLINK("https://www.boe.es/gazeta/dias/1825/01/18/pdfs/GMD-1825-8.pdf#page=2","Abrir facsímil")</f>
        <v>Abrir facsímil</v>
      </c>
      <c r="K1197" s="3" t="s">
        <v>22</v>
      </c>
    </row>
    <row r="1198" spans="1:11" ht="42" customHeight="1">
      <c r="A1198" s="2" t="s">
        <v>3170</v>
      </c>
      <c r="B1198" s="2" t="s">
        <v>3171</v>
      </c>
      <c r="C1198" s="2" t="s">
        <v>25</v>
      </c>
      <c r="D1198" s="2" t="s">
        <v>17</v>
      </c>
      <c r="E1198" s="5">
        <v>-27379</v>
      </c>
      <c r="F1198" s="3" t="s">
        <v>116</v>
      </c>
      <c r="G1198" s="3" t="s">
        <v>39</v>
      </c>
      <c r="H1198" s="2" t="s">
        <v>20</v>
      </c>
      <c r="I1198" s="2" t="s">
        <v>3172</v>
      </c>
      <c r="J1198" s="3" t="str">
        <f>HYPERLINK("https://www.boe.es/gazeta/dias/1825/01/13/pdfs/GMD-1825-6.pdf#page=3","Abrir facsímil")</f>
        <v>Abrir facsímil</v>
      </c>
      <c r="K1198" s="3" t="s">
        <v>22</v>
      </c>
    </row>
    <row r="1199" spans="1:11" ht="42" customHeight="1">
      <c r="A1199" s="2" t="s">
        <v>3173</v>
      </c>
      <c r="B1199" s="2" t="s">
        <v>3173</v>
      </c>
      <c r="C1199" s="2" t="s">
        <v>32</v>
      </c>
      <c r="D1199" s="2" t="s">
        <v>33</v>
      </c>
      <c r="E1199" s="5">
        <v>-27379</v>
      </c>
      <c r="F1199" s="3" t="s">
        <v>116</v>
      </c>
      <c r="G1199" s="3" t="s">
        <v>19</v>
      </c>
      <c r="H1199" s="2" t="s">
        <v>20</v>
      </c>
      <c r="I1199" s="2" t="s">
        <v>3174</v>
      </c>
      <c r="J1199" s="3" t="str">
        <f>HYPERLINK("https://www.boe.es/gazeta/dias/1825/01/13/pdfs/GMD-1825-6.pdf#page=4","Abrir facsímil")</f>
        <v>Abrir facsímil</v>
      </c>
      <c r="K1199" s="3" t="s">
        <v>22</v>
      </c>
    </row>
    <row r="1200" spans="1:11" ht="42" customHeight="1">
      <c r="A1200" s="2" t="s">
        <v>3173</v>
      </c>
      <c r="B1200" s="2" t="s">
        <v>3173</v>
      </c>
      <c r="C1200" s="2" t="s">
        <v>32</v>
      </c>
      <c r="D1200" s="2" t="s">
        <v>33</v>
      </c>
      <c r="E1200" s="5">
        <v>-27367</v>
      </c>
      <c r="F1200" s="3" t="s">
        <v>544</v>
      </c>
      <c r="G1200" s="3" t="s">
        <v>19</v>
      </c>
      <c r="H1200" s="2" t="s">
        <v>20</v>
      </c>
      <c r="I1200" s="2" t="s">
        <v>3175</v>
      </c>
      <c r="J1200" s="3" t="str">
        <f>HYPERLINK("https://www.boe.es/gazeta/dias/1825/01/25/pdfs/GMD-1825-11.pdf#page=4","Abrir facsímil")</f>
        <v>Abrir facsímil</v>
      </c>
      <c r="K1200" s="3" t="s">
        <v>22</v>
      </c>
    </row>
    <row r="1201" spans="1:11" ht="42" customHeight="1">
      <c r="A1201" s="2" t="s">
        <v>3173</v>
      </c>
      <c r="B1201" s="2" t="s">
        <v>3173</v>
      </c>
      <c r="C1201" s="2" t="s">
        <v>123</v>
      </c>
      <c r="D1201" s="2" t="s">
        <v>17</v>
      </c>
      <c r="E1201" s="5">
        <v>-27365</v>
      </c>
      <c r="F1201" s="3" t="s">
        <v>1749</v>
      </c>
      <c r="G1201" s="3" t="s">
        <v>19</v>
      </c>
      <c r="H1201" s="2" t="s">
        <v>20</v>
      </c>
      <c r="I1201" s="2" t="s">
        <v>3176</v>
      </c>
      <c r="J1201" s="3" t="str">
        <f>HYPERLINK("https://www.boe.es/gazeta/dias/1825/01/27/pdfs/GMD-1825-12.pdf#page=4","Abrir facsímil")</f>
        <v>Abrir facsímil</v>
      </c>
      <c r="K1201" s="3" t="s">
        <v>22</v>
      </c>
    </row>
    <row r="1202" spans="1:11" ht="42" customHeight="1">
      <c r="A1202" s="2" t="s">
        <v>3173</v>
      </c>
      <c r="B1202" s="2" t="s">
        <v>3173</v>
      </c>
      <c r="C1202" s="2" t="s">
        <v>32</v>
      </c>
      <c r="D1202" s="2" t="s">
        <v>33</v>
      </c>
      <c r="E1202" s="5">
        <v>-27337</v>
      </c>
      <c r="F1202" s="3" t="s">
        <v>203</v>
      </c>
      <c r="G1202" s="3" t="s">
        <v>19</v>
      </c>
      <c r="H1202" s="2" t="s">
        <v>20</v>
      </c>
      <c r="I1202" s="2" t="s">
        <v>3177</v>
      </c>
      <c r="J1202" s="3" t="str">
        <f>HYPERLINK("https://www.boe.es/gazeta/dias/1825/02/24/pdfs/GMD-1825-24.pdf#page=4","Abrir facsímil")</f>
        <v>Abrir facsímil</v>
      </c>
      <c r="K1202" s="3" t="s">
        <v>22</v>
      </c>
    </row>
    <row r="1203" spans="1:11" ht="42" customHeight="1">
      <c r="A1203" s="2" t="s">
        <v>3173</v>
      </c>
      <c r="B1203" s="2" t="s">
        <v>3173</v>
      </c>
      <c r="C1203" s="2" t="s">
        <v>25</v>
      </c>
      <c r="D1203" s="2" t="s">
        <v>17</v>
      </c>
      <c r="E1203" s="5">
        <v>-27323</v>
      </c>
      <c r="F1203" s="3" t="s">
        <v>1784</v>
      </c>
      <c r="G1203" s="3" t="s">
        <v>19</v>
      </c>
      <c r="H1203" s="2" t="s">
        <v>20</v>
      </c>
      <c r="I1203" s="2" t="s">
        <v>3178</v>
      </c>
      <c r="J1203" s="3" t="str">
        <f>HYPERLINK("https://www.boe.es/gazeta/dias/1825/03/10/pdfs/GMD-1825-30.pdf#page=4","Abrir facsímil")</f>
        <v>Abrir facsímil</v>
      </c>
      <c r="K1203" s="3" t="s">
        <v>22</v>
      </c>
    </row>
    <row r="1204" spans="1:11" ht="42" customHeight="1">
      <c r="A1204" s="2" t="s">
        <v>3173</v>
      </c>
      <c r="B1204" s="2" t="s">
        <v>3173</v>
      </c>
      <c r="C1204" s="2" t="s">
        <v>16</v>
      </c>
      <c r="D1204" s="2" t="s">
        <v>17</v>
      </c>
      <c r="E1204" s="5">
        <v>-27279</v>
      </c>
      <c r="F1204" s="3" t="s">
        <v>249</v>
      </c>
      <c r="G1204" s="3" t="s">
        <v>19</v>
      </c>
      <c r="H1204" s="2" t="s">
        <v>20</v>
      </c>
      <c r="I1204" s="2" t="s">
        <v>3179</v>
      </c>
      <c r="J1204" s="3" t="str">
        <f>HYPERLINK("https://www.boe.es/gazeta/dias/1825/04/23/pdfs/GMD-1825-49.pdf#page=4","Abrir facsímil")</f>
        <v>Abrir facsímil</v>
      </c>
      <c r="K1204" s="3" t="s">
        <v>22</v>
      </c>
    </row>
    <row r="1205" spans="1:11" ht="42" customHeight="1">
      <c r="A1205" s="2" t="s">
        <v>3173</v>
      </c>
      <c r="B1205" s="2" t="s">
        <v>3173</v>
      </c>
      <c r="C1205" s="2" t="s">
        <v>46</v>
      </c>
      <c r="D1205" s="2" t="s">
        <v>17</v>
      </c>
      <c r="E1205" s="5">
        <v>-27262</v>
      </c>
      <c r="F1205" s="3" t="s">
        <v>551</v>
      </c>
      <c r="G1205" s="3" t="s">
        <v>552</v>
      </c>
      <c r="H1205" s="2" t="s">
        <v>20</v>
      </c>
      <c r="I1205" s="2" t="s">
        <v>3180</v>
      </c>
      <c r="J1205" s="3" t="str">
        <f>HYPERLINK("https://www.boe.es/gazeta/dias/1825/05/10/pdfs/GMD-1825-56.pdf#page=4","Abrir facsímil")</f>
        <v>Abrir facsímil</v>
      </c>
      <c r="K1205" s="3" t="s">
        <v>22</v>
      </c>
    </row>
    <row r="1206" spans="1:11" ht="42" customHeight="1">
      <c r="A1206" s="2" t="s">
        <v>3173</v>
      </c>
      <c r="B1206" s="2" t="s">
        <v>3173</v>
      </c>
      <c r="C1206" s="2" t="s">
        <v>32</v>
      </c>
      <c r="D1206" s="2" t="s">
        <v>33</v>
      </c>
      <c r="E1206" s="5">
        <v>-27253</v>
      </c>
      <c r="F1206" s="3" t="s">
        <v>409</v>
      </c>
      <c r="G1206" s="3" t="s">
        <v>19</v>
      </c>
      <c r="H1206" s="2" t="s">
        <v>20</v>
      </c>
      <c r="I1206" s="2" t="s">
        <v>3181</v>
      </c>
      <c r="J1206" s="3" t="str">
        <f>HYPERLINK("https://www.boe.es/gazeta/dias/1825/05/19/pdfs/GMD-1825-60.pdf#page=4","Abrir facsímil")</f>
        <v>Abrir facsímil</v>
      </c>
      <c r="K1206" s="3" t="s">
        <v>22</v>
      </c>
    </row>
    <row r="1207" spans="1:11" ht="42" customHeight="1">
      <c r="A1207" s="2" t="s">
        <v>3173</v>
      </c>
      <c r="B1207" s="2" t="s">
        <v>3173</v>
      </c>
      <c r="C1207" s="2" t="s">
        <v>25</v>
      </c>
      <c r="D1207" s="2" t="s">
        <v>17</v>
      </c>
      <c r="E1207" s="5">
        <v>-27246</v>
      </c>
      <c r="F1207" s="3" t="s">
        <v>79</v>
      </c>
      <c r="G1207" s="3" t="s">
        <v>19</v>
      </c>
      <c r="H1207" s="2" t="s">
        <v>20</v>
      </c>
      <c r="I1207" s="2" t="s">
        <v>3182</v>
      </c>
      <c r="J1207" s="3" t="str">
        <f>HYPERLINK("https://www.boe.es/gazeta/dias/1825/05/26/pdfs/GMD-1825-63.pdf#page=4","Abrir facsímil")</f>
        <v>Abrir facsímil</v>
      </c>
      <c r="K1207" s="3" t="s">
        <v>22</v>
      </c>
    </row>
    <row r="1208" spans="1:11" ht="42" customHeight="1">
      <c r="A1208" s="2" t="s">
        <v>3173</v>
      </c>
      <c r="B1208" s="2" t="s">
        <v>3173</v>
      </c>
      <c r="C1208" s="2" t="s">
        <v>32</v>
      </c>
      <c r="D1208" s="2" t="s">
        <v>33</v>
      </c>
      <c r="E1208" s="5">
        <v>-27241</v>
      </c>
      <c r="F1208" s="3" t="s">
        <v>472</v>
      </c>
      <c r="G1208" s="3" t="s">
        <v>19</v>
      </c>
      <c r="H1208" s="2" t="s">
        <v>20</v>
      </c>
      <c r="I1208" s="2" t="s">
        <v>3183</v>
      </c>
      <c r="J1208" s="3" t="str">
        <f>HYPERLINK("https://www.boe.es/gazeta/dias/1825/05/31/pdfs/GMD-1825-65.pdf#page=4","Abrir facsímil")</f>
        <v>Abrir facsímil</v>
      </c>
      <c r="K1208" s="3" t="s">
        <v>22</v>
      </c>
    </row>
    <row r="1209" spans="1:11" ht="42" customHeight="1">
      <c r="A1209" s="2" t="s">
        <v>3173</v>
      </c>
      <c r="B1209" s="2" t="s">
        <v>3173</v>
      </c>
      <c r="C1209" s="2" t="s">
        <v>71</v>
      </c>
      <c r="D1209" s="2" t="s">
        <v>72</v>
      </c>
      <c r="E1209" s="5">
        <v>-27230</v>
      </c>
      <c r="F1209" s="3" t="s">
        <v>521</v>
      </c>
      <c r="G1209" s="3" t="s">
        <v>19</v>
      </c>
      <c r="H1209" s="2" t="s">
        <v>20</v>
      </c>
      <c r="I1209" s="2" t="s">
        <v>3184</v>
      </c>
      <c r="J1209" s="3" t="str">
        <f>HYPERLINK("https://www.boe.es/gazeta/dias/1825/06/11/pdfs/GMD-1825-70.pdf#page=4","Abrir facsímil")</f>
        <v>Abrir facsímil</v>
      </c>
      <c r="K1209" s="3" t="s">
        <v>22</v>
      </c>
    </row>
    <row r="1210" spans="1:11" ht="42" customHeight="1">
      <c r="A1210" s="2" t="s">
        <v>3173</v>
      </c>
      <c r="B1210" s="2" t="s">
        <v>3173</v>
      </c>
      <c r="C1210" s="2" t="s">
        <v>32</v>
      </c>
      <c r="D1210" s="2" t="s">
        <v>33</v>
      </c>
      <c r="E1210" s="5">
        <v>-27227</v>
      </c>
      <c r="F1210" s="3" t="s">
        <v>1733</v>
      </c>
      <c r="G1210" s="3" t="s">
        <v>19</v>
      </c>
      <c r="H1210" s="2" t="s">
        <v>20</v>
      </c>
      <c r="I1210" s="2" t="s">
        <v>3185</v>
      </c>
      <c r="J1210" s="3" t="str">
        <f>HYPERLINK("https://www.boe.es/gazeta/dias/1825/06/14/pdfs/GMD-1825-71.pdf#page=4","Abrir facsímil")</f>
        <v>Abrir facsímil</v>
      </c>
      <c r="K1210" s="3" t="s">
        <v>22</v>
      </c>
    </row>
    <row r="1211" spans="1:11" ht="42" customHeight="1">
      <c r="A1211" s="2" t="s">
        <v>3173</v>
      </c>
      <c r="B1211" s="2" t="s">
        <v>3173</v>
      </c>
      <c r="C1211" s="2" t="s">
        <v>25</v>
      </c>
      <c r="D1211" s="2" t="s">
        <v>17</v>
      </c>
      <c r="E1211" s="5">
        <v>-27225</v>
      </c>
      <c r="F1211" s="3" t="s">
        <v>540</v>
      </c>
      <c r="G1211" s="3" t="s">
        <v>19</v>
      </c>
      <c r="H1211" s="2" t="s">
        <v>20</v>
      </c>
      <c r="I1211" s="2" t="s">
        <v>3186</v>
      </c>
      <c r="J1211" s="3" t="str">
        <f>HYPERLINK("https://www.boe.es/gazeta/dias/1825/06/16/pdfs/GMD-1825-72.pdf#page=4","Abrir facsímil")</f>
        <v>Abrir facsímil</v>
      </c>
      <c r="K1211" s="3" t="s">
        <v>22</v>
      </c>
    </row>
    <row r="1212" spans="1:11" ht="42" customHeight="1">
      <c r="A1212" s="2" t="s">
        <v>3173</v>
      </c>
      <c r="B1212" s="2" t="s">
        <v>3173</v>
      </c>
      <c r="C1212" s="2" t="s">
        <v>71</v>
      </c>
      <c r="D1212" s="2" t="s">
        <v>72</v>
      </c>
      <c r="E1212" s="5">
        <v>-27216</v>
      </c>
      <c r="F1212" s="3" t="s">
        <v>751</v>
      </c>
      <c r="G1212" s="3" t="s">
        <v>19</v>
      </c>
      <c r="H1212" s="2" t="s">
        <v>20</v>
      </c>
      <c r="I1212" s="2" t="s">
        <v>3187</v>
      </c>
      <c r="J1212" s="3" t="str">
        <f>HYPERLINK("https://www.boe.es/gazeta/dias/1825/06/25/pdfs/GMD-1825-76.pdf#page=4","Abrir facsímil")</f>
        <v>Abrir facsímil</v>
      </c>
      <c r="K1212" s="3" t="s">
        <v>22</v>
      </c>
    </row>
    <row r="1213" spans="1:11" ht="42" customHeight="1">
      <c r="A1213" s="2" t="s">
        <v>3173</v>
      </c>
      <c r="B1213" s="2" t="s">
        <v>3173</v>
      </c>
      <c r="C1213" s="2" t="s">
        <v>25</v>
      </c>
      <c r="D1213" s="2" t="s">
        <v>17</v>
      </c>
      <c r="E1213" s="5">
        <v>-27209</v>
      </c>
      <c r="F1213" s="3" t="s">
        <v>482</v>
      </c>
      <c r="G1213" s="3" t="s">
        <v>1102</v>
      </c>
      <c r="H1213" s="2" t="s">
        <v>20</v>
      </c>
      <c r="I1213" s="2" t="s">
        <v>3188</v>
      </c>
      <c r="J1213" s="3" t="str">
        <f>HYPERLINK("https://www.boe.es/gazeta/dias/1825/07/02/pdfs/GMD-1825-79.pdf#page=4","Abrir facsímil")</f>
        <v>Abrir facsímil</v>
      </c>
      <c r="K1213" s="3" t="s">
        <v>22</v>
      </c>
    </row>
    <row r="1214" spans="1:11" ht="42" customHeight="1">
      <c r="A1214" s="2" t="s">
        <v>3173</v>
      </c>
      <c r="B1214" s="2" t="s">
        <v>3173</v>
      </c>
      <c r="C1214" s="2" t="s">
        <v>71</v>
      </c>
      <c r="D1214" s="2" t="s">
        <v>72</v>
      </c>
      <c r="E1214" s="5">
        <v>-27190</v>
      </c>
      <c r="F1214" s="3" t="s">
        <v>103</v>
      </c>
      <c r="G1214" s="3" t="s">
        <v>19</v>
      </c>
      <c r="H1214" s="2" t="s">
        <v>20</v>
      </c>
      <c r="I1214" s="2" t="s">
        <v>3189</v>
      </c>
      <c r="J1214" s="3" t="str">
        <f>HYPERLINK("https://www.boe.es/gazeta/dias/1825/07/21/pdfs/GMD-1825-87.pdf#page=4","Abrir facsímil")</f>
        <v>Abrir facsímil</v>
      </c>
      <c r="K1214" s="3" t="s">
        <v>22</v>
      </c>
    </row>
    <row r="1215" spans="1:11" ht="42" customHeight="1">
      <c r="A1215" s="2" t="s">
        <v>3173</v>
      </c>
      <c r="B1215" s="2" t="s">
        <v>3173</v>
      </c>
      <c r="C1215" s="2" t="s">
        <v>71</v>
      </c>
      <c r="D1215" s="2" t="s">
        <v>72</v>
      </c>
      <c r="E1215" s="5">
        <v>-27162</v>
      </c>
      <c r="F1215" s="3" t="s">
        <v>3028</v>
      </c>
      <c r="G1215" s="3" t="s">
        <v>19</v>
      </c>
      <c r="H1215" s="2" t="s">
        <v>20</v>
      </c>
      <c r="I1215" s="2" t="s">
        <v>3190</v>
      </c>
      <c r="J1215" s="3" t="str">
        <f>HYPERLINK("https://www.boe.es/gazeta/dias/1825/08/18/pdfs/GMD-1825-99.pdf#page=4","Abrir facsímil")</f>
        <v>Abrir facsímil</v>
      </c>
      <c r="K1215" s="3" t="s">
        <v>22</v>
      </c>
    </row>
    <row r="1216" spans="1:11" ht="42" customHeight="1">
      <c r="A1216" s="2" t="s">
        <v>3173</v>
      </c>
      <c r="B1216" s="2" t="s">
        <v>3173</v>
      </c>
      <c r="C1216" s="2" t="s">
        <v>71</v>
      </c>
      <c r="D1216" s="2" t="s">
        <v>72</v>
      </c>
      <c r="E1216" s="5">
        <v>-27150</v>
      </c>
      <c r="F1216" s="3" t="s">
        <v>392</v>
      </c>
      <c r="G1216" s="3" t="s">
        <v>393</v>
      </c>
      <c r="H1216" s="2" t="s">
        <v>20</v>
      </c>
      <c r="I1216" s="2" t="s">
        <v>3191</v>
      </c>
      <c r="J1216" s="3" t="str">
        <f>HYPERLINK("https://www.boe.es/gazeta/dias/1825/08/30/pdfs/GMD-1825-105.pdf#page=4","Abrir facsímil")</f>
        <v>Abrir facsímil</v>
      </c>
      <c r="K1216" s="3" t="s">
        <v>22</v>
      </c>
    </row>
    <row r="1217" spans="1:11" ht="42" customHeight="1">
      <c r="A1217" s="2" t="s">
        <v>3173</v>
      </c>
      <c r="B1217" s="2" t="s">
        <v>3173</v>
      </c>
      <c r="C1217" s="2" t="s">
        <v>59</v>
      </c>
      <c r="D1217" s="2" t="s">
        <v>17</v>
      </c>
      <c r="E1217" s="5">
        <v>-27134</v>
      </c>
      <c r="F1217" s="3" t="s">
        <v>308</v>
      </c>
      <c r="G1217" s="3" t="s">
        <v>19</v>
      </c>
      <c r="H1217" s="2" t="s">
        <v>20</v>
      </c>
      <c r="I1217" s="2" t="s">
        <v>3192</v>
      </c>
      <c r="J1217" s="3" t="str">
        <f>HYPERLINK("https://www.boe.es/gazeta/dias/1825/09/15/pdfs/GMD-1825-112.pdf#page=4","Abrir facsímil")</f>
        <v>Abrir facsímil</v>
      </c>
      <c r="K1217" s="3" t="s">
        <v>22</v>
      </c>
    </row>
    <row r="1218" spans="1:11" ht="42" customHeight="1">
      <c r="A1218" s="2" t="s">
        <v>3173</v>
      </c>
      <c r="B1218" s="2" t="s">
        <v>3173</v>
      </c>
      <c r="C1218" s="2" t="s">
        <v>16</v>
      </c>
      <c r="D1218" s="2" t="s">
        <v>17</v>
      </c>
      <c r="E1218" s="5">
        <v>-27101</v>
      </c>
      <c r="F1218" s="3" t="s">
        <v>83</v>
      </c>
      <c r="G1218" s="3" t="s">
        <v>19</v>
      </c>
      <c r="H1218" s="2" t="s">
        <v>20</v>
      </c>
      <c r="I1218" s="2" t="s">
        <v>3193</v>
      </c>
      <c r="J1218" s="3" t="str">
        <f>HYPERLINK("https://www.boe.es/gazeta/dias/1825/10/18/pdfs/GMD-1825-126.pdf#page=4","Abrir facsímil")</f>
        <v>Abrir facsímil</v>
      </c>
      <c r="K1218" s="3" t="s">
        <v>22</v>
      </c>
    </row>
    <row r="1219" spans="1:11" ht="42" customHeight="1">
      <c r="A1219" s="2" t="s">
        <v>3173</v>
      </c>
      <c r="B1219" s="2" t="s">
        <v>3173</v>
      </c>
      <c r="C1219" s="2" t="s">
        <v>25</v>
      </c>
      <c r="D1219" s="2" t="s">
        <v>17</v>
      </c>
      <c r="E1219" s="5">
        <v>-27099</v>
      </c>
      <c r="F1219" s="3" t="s">
        <v>431</v>
      </c>
      <c r="G1219" s="3" t="s">
        <v>432</v>
      </c>
      <c r="H1219" s="2" t="s">
        <v>20</v>
      </c>
      <c r="I1219" s="2" t="s">
        <v>3194</v>
      </c>
      <c r="J1219" s="3" t="str">
        <f>HYPERLINK("https://www.boe.es/gazeta/dias/1825/10/20/pdfs/GMD-1825-127.pdf#page=4","Abrir facsímil")</f>
        <v>Abrir facsímil</v>
      </c>
      <c r="K1219" s="3" t="s">
        <v>22</v>
      </c>
    </row>
    <row r="1220" spans="1:11" ht="42" customHeight="1">
      <c r="A1220" s="2" t="s">
        <v>3173</v>
      </c>
      <c r="B1220" s="2" t="s">
        <v>3173</v>
      </c>
      <c r="C1220" s="2" t="s">
        <v>25</v>
      </c>
      <c r="D1220" s="2" t="s">
        <v>17</v>
      </c>
      <c r="E1220" s="5">
        <v>-27094</v>
      </c>
      <c r="F1220" s="3" t="s">
        <v>763</v>
      </c>
      <c r="G1220" s="3" t="s">
        <v>19</v>
      </c>
      <c r="H1220" s="2" t="s">
        <v>20</v>
      </c>
      <c r="I1220" s="2" t="s">
        <v>3195</v>
      </c>
      <c r="J1220" s="3" t="str">
        <f>HYPERLINK("https://www.boe.es/gazeta/dias/1825/10/25/pdfs/GMD-1825-129.pdf#page=4","Abrir facsímil")</f>
        <v>Abrir facsímil</v>
      </c>
      <c r="K1220" s="3" t="s">
        <v>22</v>
      </c>
    </row>
    <row r="1221" spans="1:11" ht="42" customHeight="1">
      <c r="A1221" s="2" t="s">
        <v>3173</v>
      </c>
      <c r="B1221" s="2" t="s">
        <v>3173</v>
      </c>
      <c r="C1221" s="2" t="s">
        <v>71</v>
      </c>
      <c r="D1221" s="2" t="s">
        <v>72</v>
      </c>
      <c r="E1221" s="5">
        <v>-27062</v>
      </c>
      <c r="F1221" s="3" t="s">
        <v>694</v>
      </c>
      <c r="G1221" s="3" t="s">
        <v>19</v>
      </c>
      <c r="H1221" s="2" t="s">
        <v>20</v>
      </c>
      <c r="I1221" s="2" t="s">
        <v>3196</v>
      </c>
      <c r="J1221" s="3" t="str">
        <f>HYPERLINK("https://www.boe.es/gazeta/dias/1825/11/26/pdfs/GMD-1825-143.pdf#page=4","Abrir facsímil")</f>
        <v>Abrir facsímil</v>
      </c>
      <c r="K1221" s="3" t="s">
        <v>22</v>
      </c>
    </row>
    <row r="1222" spans="1:11" ht="42" customHeight="1">
      <c r="A1222" s="2" t="s">
        <v>3173</v>
      </c>
      <c r="B1222" s="2" t="s">
        <v>3173</v>
      </c>
      <c r="C1222" s="2" t="s">
        <v>71</v>
      </c>
      <c r="D1222" s="2" t="s">
        <v>72</v>
      </c>
      <c r="E1222" s="5">
        <v>-27027</v>
      </c>
      <c r="F1222" s="3" t="s">
        <v>181</v>
      </c>
      <c r="G1222" s="3" t="s">
        <v>19</v>
      </c>
      <c r="H1222" s="2" t="s">
        <v>20</v>
      </c>
      <c r="I1222" s="2" t="s">
        <v>3197</v>
      </c>
      <c r="J1222" s="3" t="str">
        <f>HYPERLINK("https://www.boe.es/gazeta/dias/1825/12/31/pdfs/GMD-1825-158.pdf#page=4","Abrir facsímil")</f>
        <v>Abrir facsímil</v>
      </c>
      <c r="K1222" s="3" t="s">
        <v>22</v>
      </c>
    </row>
    <row r="1223" spans="1:11" ht="42" customHeight="1">
      <c r="A1223" s="2" t="s">
        <v>3198</v>
      </c>
      <c r="B1223" s="2" t="s">
        <v>3198</v>
      </c>
      <c r="C1223" s="2" t="s">
        <v>16</v>
      </c>
      <c r="D1223" s="2" t="s">
        <v>17</v>
      </c>
      <c r="E1223" s="5">
        <v>-27265</v>
      </c>
      <c r="F1223" s="3" t="s">
        <v>42</v>
      </c>
      <c r="G1223" s="3" t="s">
        <v>19</v>
      </c>
      <c r="H1223" s="2" t="s">
        <v>20</v>
      </c>
      <c r="I1223" s="2" t="s">
        <v>3199</v>
      </c>
      <c r="J1223" s="3" t="str">
        <f>HYPERLINK("https://www.boe.es/gazeta/dias/1825/05/07/pdfs/GMD-1825-55.pdf#page=4","Abrir facsímil")</f>
        <v>Abrir facsímil</v>
      </c>
      <c r="K1223" s="3" t="s">
        <v>22</v>
      </c>
    </row>
    <row r="1224" spans="1:11" ht="42" customHeight="1">
      <c r="A1224" s="2" t="s">
        <v>3200</v>
      </c>
      <c r="B1224" s="2" t="s">
        <v>3201</v>
      </c>
      <c r="C1224" s="2" t="s">
        <v>16</v>
      </c>
      <c r="D1224" s="2" t="s">
        <v>17</v>
      </c>
      <c r="E1224" s="5">
        <v>-27090</v>
      </c>
      <c r="F1224" s="3" t="s">
        <v>189</v>
      </c>
      <c r="G1224" s="3" t="s">
        <v>19</v>
      </c>
      <c r="H1224" s="2" t="s">
        <v>20</v>
      </c>
      <c r="I1224" s="2" t="s">
        <v>3202</v>
      </c>
      <c r="J1224" s="3" t="str">
        <f>HYPERLINK("https://www.boe.es/gazeta/dias/1825/10/29/pdfs/GMD-1825-131.pdf#page=4","Abrir facsímil")</f>
        <v>Abrir facsímil</v>
      </c>
      <c r="K1224" s="3" t="s">
        <v>22</v>
      </c>
    </row>
    <row r="1225" spans="1:11" ht="42" customHeight="1">
      <c r="A1225" s="2" t="s">
        <v>3203</v>
      </c>
      <c r="B1225" s="2" t="s">
        <v>3204</v>
      </c>
      <c r="C1225" s="2" t="s">
        <v>46</v>
      </c>
      <c r="D1225" s="2" t="s">
        <v>17</v>
      </c>
      <c r="E1225" s="5">
        <v>-27316</v>
      </c>
      <c r="F1225" s="3" t="s">
        <v>314</v>
      </c>
      <c r="G1225" s="3" t="s">
        <v>19</v>
      </c>
      <c r="H1225" s="2" t="s">
        <v>20</v>
      </c>
      <c r="I1225" s="2" t="s">
        <v>3205</v>
      </c>
      <c r="J1225" s="3" t="str">
        <f>HYPERLINK("https://www.boe.es/gazeta/dias/1825/03/17/pdfs/GMD-1825-33.pdf#page=4","Abrir facsímil")</f>
        <v>Abrir facsímil</v>
      </c>
      <c r="K1225" s="3" t="s">
        <v>22</v>
      </c>
    </row>
    <row r="1226" spans="1:11" ht="42" customHeight="1">
      <c r="A1226" s="2" t="s">
        <v>3206</v>
      </c>
      <c r="B1226" s="2" t="s">
        <v>3207</v>
      </c>
      <c r="C1226" s="2" t="s">
        <v>32</v>
      </c>
      <c r="D1226" s="2" t="s">
        <v>33</v>
      </c>
      <c r="E1226" s="5">
        <v>-27295</v>
      </c>
      <c r="F1226" s="3" t="s">
        <v>156</v>
      </c>
      <c r="G1226" s="3" t="s">
        <v>39</v>
      </c>
      <c r="H1226" s="2" t="s">
        <v>20</v>
      </c>
      <c r="I1226" s="2" t="s">
        <v>3208</v>
      </c>
      <c r="J1226" s="3" t="str">
        <f>HYPERLINK("https://www.boe.es/gazeta/dias/1825/04/07/pdfs/GMD-1825-42.pdf#page=3","Abrir facsímil")</f>
        <v>Abrir facsímil</v>
      </c>
      <c r="K1226" s="3" t="s">
        <v>22</v>
      </c>
    </row>
    <row r="1227" spans="1:11" ht="42" customHeight="1">
      <c r="A1227" s="2" t="s">
        <v>3209</v>
      </c>
      <c r="B1227" s="2" t="s">
        <v>3210</v>
      </c>
      <c r="C1227" s="2" t="s">
        <v>71</v>
      </c>
      <c r="D1227" s="2" t="s">
        <v>72</v>
      </c>
      <c r="E1227" s="5">
        <v>-27332</v>
      </c>
      <c r="F1227" s="3" t="s">
        <v>239</v>
      </c>
      <c r="G1227" s="3" t="s">
        <v>39</v>
      </c>
      <c r="H1227" s="2" t="s">
        <v>20</v>
      </c>
      <c r="I1227" s="2" t="s">
        <v>3211</v>
      </c>
      <c r="J1227" s="3" t="str">
        <f>HYPERLINK("https://www.boe.es/gazeta/dias/1825/03/01/pdfs/GMD-1825-26.pdf#page=3","Abrir facsímil")</f>
        <v>Abrir facsímil</v>
      </c>
      <c r="K1227" s="3" t="s">
        <v>22</v>
      </c>
    </row>
    <row r="1228" spans="1:11" ht="42" customHeight="1">
      <c r="A1228" s="2" t="s">
        <v>3212</v>
      </c>
      <c r="B1228" s="2" t="s">
        <v>3212</v>
      </c>
      <c r="C1228" s="2" t="s">
        <v>32</v>
      </c>
      <c r="D1228" s="2" t="s">
        <v>33</v>
      </c>
      <c r="E1228" s="5">
        <v>-27293</v>
      </c>
      <c r="F1228" s="3" t="s">
        <v>267</v>
      </c>
      <c r="G1228" s="3" t="s">
        <v>19</v>
      </c>
      <c r="H1228" s="2" t="s">
        <v>20</v>
      </c>
      <c r="I1228" s="2" t="s">
        <v>3213</v>
      </c>
      <c r="J1228" s="3" t="str">
        <f>HYPERLINK("https://www.boe.es/gazeta/dias/1825/04/09/pdfs/GMD-1825-43.pdf#page=4","Abrir facsímil")</f>
        <v>Abrir facsímil</v>
      </c>
      <c r="K1228" s="3" t="s">
        <v>22</v>
      </c>
    </row>
    <row r="1229" spans="1:11" ht="42" customHeight="1">
      <c r="A1229" s="2" t="s">
        <v>3214</v>
      </c>
      <c r="B1229" s="2" t="s">
        <v>3215</v>
      </c>
      <c r="C1229" s="2" t="s">
        <v>16</v>
      </c>
      <c r="D1229" s="2" t="s">
        <v>17</v>
      </c>
      <c r="E1229" s="5">
        <v>-27293</v>
      </c>
      <c r="F1229" s="3" t="s">
        <v>267</v>
      </c>
      <c r="G1229" s="3" t="s">
        <v>19</v>
      </c>
      <c r="H1229" s="2" t="s">
        <v>20</v>
      </c>
      <c r="I1229" s="2" t="s">
        <v>3216</v>
      </c>
      <c r="J1229" s="3" t="str">
        <f>HYPERLINK("https://www.boe.es/gazeta/dias/1825/04/09/pdfs/GMD-1825-43.pdf#page=4","Abrir facsímil")</f>
        <v>Abrir facsímil</v>
      </c>
      <c r="K1229" s="3" t="s">
        <v>22</v>
      </c>
    </row>
    <row r="1230" spans="1:11" ht="42" customHeight="1">
      <c r="A1230" s="2" t="s">
        <v>3217</v>
      </c>
      <c r="B1230" s="2" t="s">
        <v>3218</v>
      </c>
      <c r="C1230" s="2" t="s">
        <v>16</v>
      </c>
      <c r="D1230" s="2" t="s">
        <v>17</v>
      </c>
      <c r="E1230" s="5">
        <v>-27286</v>
      </c>
      <c r="F1230" s="3" t="s">
        <v>257</v>
      </c>
      <c r="G1230" s="3" t="s">
        <v>19</v>
      </c>
      <c r="H1230" s="2" t="s">
        <v>20</v>
      </c>
      <c r="I1230" s="2" t="s">
        <v>3219</v>
      </c>
      <c r="J1230" s="3" t="str">
        <f>HYPERLINK("https://www.boe.es/gazeta/dias/1825/04/16/pdfs/GMD-1825-46.pdf#page=4","Abrir facsímil")</f>
        <v>Abrir facsímil</v>
      </c>
      <c r="K1230" s="3" t="s">
        <v>22</v>
      </c>
    </row>
    <row r="1231" spans="1:11" ht="42" customHeight="1">
      <c r="A1231" s="2" t="s">
        <v>3220</v>
      </c>
      <c r="B1231" s="2" t="s">
        <v>3221</v>
      </c>
      <c r="C1231" s="2" t="s">
        <v>16</v>
      </c>
      <c r="D1231" s="2" t="s">
        <v>17</v>
      </c>
      <c r="E1231" s="5">
        <v>-27318</v>
      </c>
      <c r="F1231" s="3" t="s">
        <v>193</v>
      </c>
      <c r="G1231" s="3" t="s">
        <v>64</v>
      </c>
      <c r="H1231" s="2" t="s">
        <v>20</v>
      </c>
      <c r="I1231" s="2" t="s">
        <v>3222</v>
      </c>
      <c r="J1231" s="3" t="str">
        <f>HYPERLINK("https://www.boe.es/gazeta/dias/1825/03/15/pdfs/GMD-1825-32.pdf#page=2","Abrir facsímil")</f>
        <v>Abrir facsímil</v>
      </c>
      <c r="K1231" s="3" t="s">
        <v>22</v>
      </c>
    </row>
    <row r="1232" spans="1:11" ht="42" customHeight="1">
      <c r="A1232" s="2" t="s">
        <v>3223</v>
      </c>
      <c r="B1232" s="2" t="s">
        <v>3224</v>
      </c>
      <c r="C1232" s="2" t="s">
        <v>32</v>
      </c>
      <c r="D1232" s="2" t="s">
        <v>33</v>
      </c>
      <c r="E1232" s="5">
        <v>-27293</v>
      </c>
      <c r="F1232" s="3" t="s">
        <v>267</v>
      </c>
      <c r="G1232" s="3" t="s">
        <v>19</v>
      </c>
      <c r="H1232" s="2" t="s">
        <v>20</v>
      </c>
      <c r="I1232" s="2" t="s">
        <v>3225</v>
      </c>
      <c r="J1232" s="3" t="str">
        <f>HYPERLINK("https://www.boe.es/gazeta/dias/1825/04/09/pdfs/GMD-1825-43.pdf#page=4","Abrir facsímil")</f>
        <v>Abrir facsímil</v>
      </c>
      <c r="K1232" s="3" t="s">
        <v>22</v>
      </c>
    </row>
    <row r="1233" spans="1:11" ht="42" customHeight="1">
      <c r="A1233" s="2" t="s">
        <v>3226</v>
      </c>
      <c r="B1233" s="2" t="s">
        <v>3227</v>
      </c>
      <c r="C1233" s="2" t="s">
        <v>32</v>
      </c>
      <c r="D1233" s="2" t="s">
        <v>33</v>
      </c>
      <c r="E1233" s="5">
        <v>-27225</v>
      </c>
      <c r="F1233" s="3" t="s">
        <v>540</v>
      </c>
      <c r="G1233" s="3" t="s">
        <v>19</v>
      </c>
      <c r="H1233" s="2" t="s">
        <v>20</v>
      </c>
      <c r="I1233" s="2" t="s">
        <v>3228</v>
      </c>
      <c r="J1233" s="3" t="str">
        <f>HYPERLINK("https://www.boe.es/gazeta/dias/1825/06/16/pdfs/GMD-1825-72.pdf#page=4","Abrir facsímil")</f>
        <v>Abrir facsímil</v>
      </c>
      <c r="K1233" s="3" t="s">
        <v>22</v>
      </c>
    </row>
    <row r="1234" spans="1:11" ht="42" customHeight="1">
      <c r="A1234" s="2" t="s">
        <v>3229</v>
      </c>
      <c r="B1234" s="2" t="s">
        <v>3230</v>
      </c>
      <c r="C1234" s="2" t="s">
        <v>32</v>
      </c>
      <c r="D1234" s="2" t="s">
        <v>33</v>
      </c>
      <c r="E1234" s="5">
        <v>-27384</v>
      </c>
      <c r="F1234" s="3" t="s">
        <v>143</v>
      </c>
      <c r="G1234" s="3" t="s">
        <v>64</v>
      </c>
      <c r="H1234" s="2" t="s">
        <v>20</v>
      </c>
      <c r="I1234" s="2" t="s">
        <v>3231</v>
      </c>
      <c r="J1234" s="3" t="str">
        <f>HYPERLINK("https://www.boe.es/gazeta/dias/1825/01/08/pdfs/GMD-1825-4.pdf#page=2","Abrir facsímil")</f>
        <v>Abrir facsímil</v>
      </c>
      <c r="K1234" s="3" t="s">
        <v>22</v>
      </c>
    </row>
    <row r="1235" spans="1:11" ht="42" customHeight="1">
      <c r="A1235" s="2" t="s">
        <v>3232</v>
      </c>
      <c r="B1235" s="2" t="s">
        <v>3233</v>
      </c>
      <c r="C1235" s="2" t="s">
        <v>25</v>
      </c>
      <c r="D1235" s="2" t="s">
        <v>17</v>
      </c>
      <c r="E1235" s="5">
        <v>-27328</v>
      </c>
      <c r="F1235" s="3" t="s">
        <v>211</v>
      </c>
      <c r="G1235" s="3" t="s">
        <v>64</v>
      </c>
      <c r="H1235" s="2" t="s">
        <v>20</v>
      </c>
      <c r="I1235" s="2" t="s">
        <v>3234</v>
      </c>
      <c r="J1235" s="3" t="str">
        <f>HYPERLINK("https://www.boe.es/gazeta/dias/1825/03/05/pdfs/GMD-1825-28.pdf#page=2","Abrir facsímil")</f>
        <v>Abrir facsímil</v>
      </c>
      <c r="K1235" s="3" t="s">
        <v>22</v>
      </c>
    </row>
    <row r="1236" spans="1:11" ht="42" customHeight="1">
      <c r="A1236" s="2" t="s">
        <v>3235</v>
      </c>
      <c r="B1236" s="2" t="s">
        <v>3236</v>
      </c>
      <c r="C1236" s="2" t="s">
        <v>16</v>
      </c>
      <c r="D1236" s="2" t="s">
        <v>17</v>
      </c>
      <c r="E1236" s="5">
        <v>-27129</v>
      </c>
      <c r="F1236" s="3" t="s">
        <v>173</v>
      </c>
      <c r="G1236" s="3" t="s">
        <v>39</v>
      </c>
      <c r="H1236" s="2" t="s">
        <v>27</v>
      </c>
      <c r="I1236" s="2" t="s">
        <v>3237</v>
      </c>
      <c r="J1236" s="3" t="str">
        <f>HYPERLINK("https://www.boe.es/gazeta/dias/1825/09/20/pdfs/GMD-1825-114.pdf#page=3","Abrir facsímil")</f>
        <v>Abrir facsímil</v>
      </c>
      <c r="K1236" s="3" t="s">
        <v>29</v>
      </c>
    </row>
    <row r="1237" spans="1:11" ht="42" customHeight="1">
      <c r="A1237" s="2" t="s">
        <v>3238</v>
      </c>
      <c r="B1237" s="2" t="s">
        <v>3239</v>
      </c>
      <c r="C1237" s="2" t="s">
        <v>32</v>
      </c>
      <c r="D1237" s="2" t="s">
        <v>33</v>
      </c>
      <c r="E1237" s="5">
        <v>-27342</v>
      </c>
      <c r="F1237" s="3" t="s">
        <v>112</v>
      </c>
      <c r="G1237" s="3" t="s">
        <v>19</v>
      </c>
      <c r="H1237" s="2" t="s">
        <v>20</v>
      </c>
      <c r="I1237" s="2" t="s">
        <v>3240</v>
      </c>
      <c r="J1237" s="3" t="str">
        <f>HYPERLINK("https://www.boe.es/gazeta/dias/1825/02/19/pdfs/GMD-1825-22.pdf#page=4","Abrir facsímil")</f>
        <v>Abrir facsímil</v>
      </c>
      <c r="K1237" s="3" t="s">
        <v>22</v>
      </c>
    </row>
    <row r="1238" spans="1:11" ht="42" customHeight="1">
      <c r="A1238" s="2" t="s">
        <v>3241</v>
      </c>
      <c r="B1238" s="2" t="s">
        <v>3241</v>
      </c>
      <c r="C1238" s="2" t="s">
        <v>32</v>
      </c>
      <c r="D1238" s="2" t="s">
        <v>33</v>
      </c>
      <c r="E1238" s="5">
        <v>-27136</v>
      </c>
      <c r="F1238" s="3" t="s">
        <v>523</v>
      </c>
      <c r="G1238" s="3" t="s">
        <v>64</v>
      </c>
      <c r="H1238" s="2" t="s">
        <v>20</v>
      </c>
      <c r="I1238" s="2" t="s">
        <v>3242</v>
      </c>
      <c r="J1238" s="3" t="str">
        <f>HYPERLINK("https://www.boe.es/gazeta/dias/1825/09/13/pdfs/GMD-1825-111.pdf#page=2","Abrir facsímil")</f>
        <v>Abrir facsímil</v>
      </c>
      <c r="K1238" s="3" t="s">
        <v>22</v>
      </c>
    </row>
    <row r="1239" spans="1:11" ht="42" customHeight="1">
      <c r="A1239" s="2" t="s">
        <v>3243</v>
      </c>
      <c r="B1239" s="2" t="s">
        <v>3244</v>
      </c>
      <c r="C1239" s="2" t="s">
        <v>16</v>
      </c>
      <c r="D1239" s="2" t="s">
        <v>17</v>
      </c>
      <c r="E1239" s="5">
        <v>-27330</v>
      </c>
      <c r="F1239" s="3" t="s">
        <v>226</v>
      </c>
      <c r="G1239" s="3" t="s">
        <v>19</v>
      </c>
      <c r="H1239" s="2" t="s">
        <v>20</v>
      </c>
      <c r="I1239" s="2" t="s">
        <v>3245</v>
      </c>
      <c r="J1239" s="3" t="str">
        <f>HYPERLINK("https://www.boe.es/gazeta/dias/1825/03/03/pdfs/GMD-1825-27.pdf#page=4","Abrir facsímil")</f>
        <v>Abrir facsímil</v>
      </c>
      <c r="K1239" s="3" t="s">
        <v>22</v>
      </c>
    </row>
    <row r="1240" spans="1:11" ht="42" customHeight="1">
      <c r="A1240" s="2" t="s">
        <v>3246</v>
      </c>
      <c r="B1240" s="2" t="s">
        <v>3247</v>
      </c>
      <c r="C1240" s="2" t="s">
        <v>32</v>
      </c>
      <c r="D1240" s="2" t="s">
        <v>33</v>
      </c>
      <c r="E1240" s="5">
        <v>-27351</v>
      </c>
      <c r="F1240" s="3" t="s">
        <v>132</v>
      </c>
      <c r="G1240" s="3" t="s">
        <v>39</v>
      </c>
      <c r="H1240" s="2" t="s">
        <v>20</v>
      </c>
      <c r="I1240" s="2" t="s">
        <v>3248</v>
      </c>
      <c r="J1240" s="3" t="str">
        <f>HYPERLINK("https://www.boe.es/gazeta/dias/1825/02/10/pdfs/GMD-1825-18.pdf#page=3","Abrir facsímil")</f>
        <v>Abrir facsímil</v>
      </c>
      <c r="K1240" s="3" t="s">
        <v>22</v>
      </c>
    </row>
    <row r="1241" spans="1:11" ht="42" customHeight="1">
      <c r="A1241" s="2" t="s">
        <v>3249</v>
      </c>
      <c r="B1241" s="2" t="s">
        <v>3250</v>
      </c>
      <c r="C1241" s="2" t="s">
        <v>32</v>
      </c>
      <c r="D1241" s="2" t="s">
        <v>33</v>
      </c>
      <c r="E1241" s="5">
        <v>-27384</v>
      </c>
      <c r="F1241" s="3" t="s">
        <v>143</v>
      </c>
      <c r="G1241" s="3" t="s">
        <v>64</v>
      </c>
      <c r="H1241" s="2" t="s">
        <v>20</v>
      </c>
      <c r="I1241" s="2" t="s">
        <v>3251</v>
      </c>
      <c r="J1241" s="3" t="str">
        <f>HYPERLINK("https://www.boe.es/gazeta/dias/1825/01/08/pdfs/GMD-1825-4.pdf#page=2","Abrir facsímil")</f>
        <v>Abrir facsímil</v>
      </c>
      <c r="K1241" s="3" t="s">
        <v>22</v>
      </c>
    </row>
    <row r="1242" spans="1:11" ht="42" customHeight="1">
      <c r="A1242" s="2" t="s">
        <v>3252</v>
      </c>
      <c r="B1242" s="2" t="s">
        <v>3253</v>
      </c>
      <c r="C1242" s="2" t="s">
        <v>16</v>
      </c>
      <c r="D1242" s="2" t="s">
        <v>17</v>
      </c>
      <c r="E1242" s="5">
        <v>-27323</v>
      </c>
      <c r="F1242" s="3" t="s">
        <v>1784</v>
      </c>
      <c r="G1242" s="3" t="s">
        <v>39</v>
      </c>
      <c r="H1242" s="2" t="s">
        <v>20</v>
      </c>
      <c r="I1242" s="2" t="s">
        <v>3254</v>
      </c>
      <c r="J1242" s="3" t="str">
        <f>HYPERLINK("https://www.boe.es/gazeta/dias/1825/03/10/pdfs/GMD-1825-30.pdf#page=3","Abrir facsímil")</f>
        <v>Abrir facsímil</v>
      </c>
      <c r="K1242" s="3" t="s">
        <v>22</v>
      </c>
    </row>
    <row r="1243" spans="1:11" ht="42" customHeight="1">
      <c r="A1243" s="2" t="s">
        <v>3255</v>
      </c>
      <c r="B1243" s="2" t="s">
        <v>3256</v>
      </c>
      <c r="C1243" s="2" t="s">
        <v>59</v>
      </c>
      <c r="D1243" s="2" t="s">
        <v>17</v>
      </c>
      <c r="E1243" s="5">
        <v>-27076</v>
      </c>
      <c r="F1243" s="3" t="s">
        <v>416</v>
      </c>
      <c r="G1243" s="3" t="s">
        <v>19</v>
      </c>
      <c r="H1243" s="2" t="s">
        <v>20</v>
      </c>
      <c r="I1243" s="2" t="s">
        <v>3257</v>
      </c>
      <c r="J1243" s="3" t="str">
        <f>HYPERLINK("https://www.boe.es/gazeta/dias/1825/11/12/pdfs/GMD-1825-137.pdf#page=4","Abrir facsímil")</f>
        <v>Abrir facsímil</v>
      </c>
      <c r="K1243" s="3" t="s">
        <v>22</v>
      </c>
    </row>
    <row r="1244" spans="1:11" ht="42" customHeight="1">
      <c r="A1244" s="2" t="s">
        <v>3258</v>
      </c>
      <c r="B1244" s="2" t="s">
        <v>3259</v>
      </c>
      <c r="C1244" s="2" t="s">
        <v>32</v>
      </c>
      <c r="D1244" s="2" t="s">
        <v>33</v>
      </c>
      <c r="E1244" s="5">
        <v>-27363</v>
      </c>
      <c r="F1244" s="3" t="s">
        <v>152</v>
      </c>
      <c r="G1244" s="3" t="s">
        <v>39</v>
      </c>
      <c r="H1244" s="2" t="s">
        <v>20</v>
      </c>
      <c r="I1244" s="2" t="s">
        <v>3260</v>
      </c>
      <c r="J1244" s="3" t="str">
        <f>HYPERLINK("https://www.boe.es/gazeta/dias/1825/01/29/pdfs/GMD-1825-13.pdf#page=3","Abrir facsímil")</f>
        <v>Abrir facsímil</v>
      </c>
      <c r="K1244" s="3" t="s">
        <v>22</v>
      </c>
    </row>
    <row r="1245" spans="1:11" ht="42" customHeight="1">
      <c r="A1245" s="2" t="s">
        <v>3258</v>
      </c>
      <c r="B1245" s="2" t="s">
        <v>3259</v>
      </c>
      <c r="C1245" s="2" t="s">
        <v>46</v>
      </c>
      <c r="D1245" s="2" t="s">
        <v>17</v>
      </c>
      <c r="E1245" s="5">
        <v>-27342</v>
      </c>
      <c r="F1245" s="3" t="s">
        <v>112</v>
      </c>
      <c r="G1245" s="3" t="s">
        <v>39</v>
      </c>
      <c r="H1245" s="2" t="s">
        <v>20</v>
      </c>
      <c r="I1245" s="2" t="s">
        <v>3261</v>
      </c>
      <c r="J1245" s="3" t="str">
        <f>HYPERLINK("https://www.boe.es/gazeta/dias/1825/02/19/pdfs/GMD-1825-22.pdf#page=3","Abrir facsímil")</f>
        <v>Abrir facsímil</v>
      </c>
      <c r="K1245" s="3" t="s">
        <v>22</v>
      </c>
    </row>
    <row r="1246" spans="1:11" ht="42" customHeight="1">
      <c r="A1246" s="2" t="s">
        <v>3262</v>
      </c>
      <c r="B1246" s="2" t="s">
        <v>3263</v>
      </c>
      <c r="C1246" s="2" t="s">
        <v>123</v>
      </c>
      <c r="D1246" s="2" t="s">
        <v>17</v>
      </c>
      <c r="E1246" s="5">
        <v>-27085</v>
      </c>
      <c r="F1246" s="3" t="s">
        <v>215</v>
      </c>
      <c r="G1246" s="3" t="s">
        <v>19</v>
      </c>
      <c r="H1246" s="2" t="s">
        <v>20</v>
      </c>
      <c r="I1246" s="2" t="s">
        <v>3264</v>
      </c>
      <c r="J1246" s="3" t="str">
        <f>HYPERLINK("https://www.boe.es/gazeta/dias/1825/11/03/pdfs/GMD-1825-133.pdf#page=4","Abrir facsímil")</f>
        <v>Abrir facsímil</v>
      </c>
      <c r="K1246" s="3" t="s">
        <v>22</v>
      </c>
    </row>
    <row r="1247" spans="1:11" ht="42" customHeight="1">
      <c r="A1247" s="2" t="s">
        <v>3265</v>
      </c>
      <c r="B1247" s="2" t="s">
        <v>3266</v>
      </c>
      <c r="C1247" s="2" t="s">
        <v>46</v>
      </c>
      <c r="D1247" s="2" t="s">
        <v>17</v>
      </c>
      <c r="E1247" s="5">
        <v>-27092</v>
      </c>
      <c r="F1247" s="3" t="s">
        <v>324</v>
      </c>
      <c r="G1247" s="3" t="s">
        <v>19</v>
      </c>
      <c r="H1247" s="2" t="s">
        <v>20</v>
      </c>
      <c r="I1247" s="2" t="s">
        <v>3267</v>
      </c>
      <c r="J1247" s="3" t="str">
        <f>HYPERLINK("https://www.boe.es/gazeta/dias/1825/10/27/pdfs/GMD-1825-130.pdf#page=4","Abrir facsímil")</f>
        <v>Abrir facsímil</v>
      </c>
      <c r="K1247" s="3" t="s">
        <v>22</v>
      </c>
    </row>
    <row r="1248" spans="1:11" ht="42" customHeight="1">
      <c r="A1248" s="2" t="s">
        <v>3268</v>
      </c>
      <c r="B1248" s="2" t="s">
        <v>3269</v>
      </c>
      <c r="C1248" s="2" t="s">
        <v>16</v>
      </c>
      <c r="D1248" s="2" t="s">
        <v>17</v>
      </c>
      <c r="E1248" s="5">
        <v>-27381</v>
      </c>
      <c r="F1248" s="3" t="s">
        <v>586</v>
      </c>
      <c r="G1248" s="3" t="s">
        <v>39</v>
      </c>
      <c r="H1248" s="2" t="s">
        <v>20</v>
      </c>
      <c r="I1248" s="2" t="s">
        <v>3270</v>
      </c>
      <c r="J1248" s="3" t="str">
        <f>HYPERLINK("https://www.boe.es/gazeta/dias/1825/01/11/pdfs/GMD-1825-5.pdf#page=3","Abrir facsímil")</f>
        <v>Abrir facsímil</v>
      </c>
      <c r="K1248" s="3" t="s">
        <v>22</v>
      </c>
    </row>
    <row r="1249" spans="1:11" ht="42" customHeight="1">
      <c r="A1249" s="2" t="s">
        <v>3271</v>
      </c>
      <c r="B1249" s="2" t="s">
        <v>3272</v>
      </c>
      <c r="C1249" s="2" t="s">
        <v>32</v>
      </c>
      <c r="D1249" s="2" t="s">
        <v>33</v>
      </c>
      <c r="E1249" s="5">
        <v>-27370</v>
      </c>
      <c r="F1249" s="3" t="s">
        <v>222</v>
      </c>
      <c r="G1249" s="3" t="s">
        <v>19</v>
      </c>
      <c r="H1249" s="2" t="s">
        <v>20</v>
      </c>
      <c r="I1249" s="2" t="s">
        <v>3273</v>
      </c>
      <c r="J1249" s="3" t="str">
        <f>HYPERLINK("https://www.boe.es/gazeta/dias/1825/01/22/pdfs/GMD-1825-10.pdf#page=4","Abrir facsímil")</f>
        <v>Abrir facsímil</v>
      </c>
      <c r="K1249" s="3" t="s">
        <v>22</v>
      </c>
    </row>
    <row r="1250" spans="1:11" ht="42" customHeight="1">
      <c r="A1250" s="2" t="s">
        <v>3274</v>
      </c>
      <c r="B1250" s="2" t="s">
        <v>3275</v>
      </c>
      <c r="C1250" s="2" t="s">
        <v>32</v>
      </c>
      <c r="D1250" s="2" t="s">
        <v>33</v>
      </c>
      <c r="E1250" s="5">
        <v>-27293</v>
      </c>
      <c r="F1250" s="3" t="s">
        <v>267</v>
      </c>
      <c r="G1250" s="3" t="s">
        <v>39</v>
      </c>
      <c r="H1250" s="2" t="s">
        <v>20</v>
      </c>
      <c r="I1250" s="2" t="s">
        <v>3276</v>
      </c>
      <c r="J1250" s="3" t="str">
        <f>HYPERLINK("https://www.boe.es/gazeta/dias/1825/04/09/pdfs/GMD-1825-43.pdf#page=3","Abrir facsímil")</f>
        <v>Abrir facsímil</v>
      </c>
      <c r="K1250" s="3" t="s">
        <v>22</v>
      </c>
    </row>
    <row r="1251" spans="1:11" ht="42" customHeight="1">
      <c r="A1251" s="2" t="s">
        <v>3277</v>
      </c>
      <c r="B1251" s="2" t="s">
        <v>3278</v>
      </c>
      <c r="C1251" s="2" t="s">
        <v>32</v>
      </c>
      <c r="D1251" s="2" t="s">
        <v>33</v>
      </c>
      <c r="E1251" s="5">
        <v>-27027</v>
      </c>
      <c r="F1251" s="3" t="s">
        <v>181</v>
      </c>
      <c r="G1251" s="3" t="s">
        <v>95</v>
      </c>
      <c r="H1251" s="2" t="s">
        <v>20</v>
      </c>
      <c r="I1251" s="2" t="s">
        <v>3279</v>
      </c>
      <c r="J1251" s="3" t="str">
        <f>HYPERLINK("https://www.boe.es/gazeta/dias/1825/12/31/pdfs/GMD-1825-158.pdf#page=1","Abrir facsímil")</f>
        <v>Abrir facsímil</v>
      </c>
      <c r="K1251" s="3" t="s">
        <v>22</v>
      </c>
    </row>
    <row r="1252" spans="1:11" ht="42" customHeight="1">
      <c r="A1252" s="2" t="s">
        <v>3280</v>
      </c>
      <c r="B1252" s="2" t="s">
        <v>3281</v>
      </c>
      <c r="C1252" s="2" t="s">
        <v>123</v>
      </c>
      <c r="D1252" s="2" t="s">
        <v>17</v>
      </c>
      <c r="E1252" s="5">
        <v>-27365</v>
      </c>
      <c r="F1252" s="3" t="s">
        <v>1749</v>
      </c>
      <c r="G1252" s="3" t="s">
        <v>39</v>
      </c>
      <c r="H1252" s="2" t="s">
        <v>20</v>
      </c>
      <c r="I1252" s="2" t="s">
        <v>3282</v>
      </c>
      <c r="J1252" s="3" t="str">
        <f>HYPERLINK("https://www.boe.es/gazeta/dias/1825/01/27/pdfs/GMD-1825-12.pdf#page=3","Abrir facsímil")</f>
        <v>Abrir facsímil</v>
      </c>
      <c r="K1252" s="3" t="s">
        <v>22</v>
      </c>
    </row>
    <row r="1253" spans="1:11" ht="42" customHeight="1">
      <c r="A1253" s="2" t="s">
        <v>3283</v>
      </c>
      <c r="B1253" s="2" t="s">
        <v>3284</v>
      </c>
      <c r="C1253" s="2" t="s">
        <v>71</v>
      </c>
      <c r="D1253" s="2" t="s">
        <v>72</v>
      </c>
      <c r="E1253" s="5">
        <v>-27281</v>
      </c>
      <c r="F1253" s="3" t="s">
        <v>306</v>
      </c>
      <c r="G1253" s="3" t="s">
        <v>95</v>
      </c>
      <c r="H1253" s="2" t="s">
        <v>20</v>
      </c>
      <c r="I1253" s="2" t="s">
        <v>3285</v>
      </c>
      <c r="J1253" s="3" t="str">
        <f>HYPERLINK("https://www.boe.es/gazeta/dias/1825/04/21/pdfs/GMD-1825-48.pdf#page=1","Abrir facsímil")</f>
        <v>Abrir facsímil</v>
      </c>
      <c r="K1253" s="3" t="s">
        <v>22</v>
      </c>
    </row>
    <row r="1254" spans="1:11" ht="42" customHeight="1">
      <c r="A1254" s="2" t="s">
        <v>3286</v>
      </c>
      <c r="B1254" s="2" t="s">
        <v>3287</v>
      </c>
      <c r="C1254" s="2" t="s">
        <v>32</v>
      </c>
      <c r="D1254" s="2" t="s">
        <v>33</v>
      </c>
      <c r="E1254" s="5">
        <v>-27318</v>
      </c>
      <c r="F1254" s="3" t="s">
        <v>193</v>
      </c>
      <c r="G1254" s="3" t="s">
        <v>19</v>
      </c>
      <c r="H1254" s="2" t="s">
        <v>20</v>
      </c>
      <c r="I1254" s="2" t="s">
        <v>3288</v>
      </c>
      <c r="J1254" s="3" t="str">
        <f>HYPERLINK("https://www.boe.es/gazeta/dias/1825/03/15/pdfs/GMD-1825-32.pdf#page=4","Abrir facsímil")</f>
        <v>Abrir facsímil</v>
      </c>
      <c r="K1254" s="3" t="s">
        <v>22</v>
      </c>
    </row>
    <row r="1255" spans="1:11" ht="42" customHeight="1">
      <c r="A1255" s="2" t="s">
        <v>3289</v>
      </c>
      <c r="B1255" s="2" t="s">
        <v>3290</v>
      </c>
      <c r="C1255" s="2" t="s">
        <v>123</v>
      </c>
      <c r="D1255" s="2" t="s">
        <v>17</v>
      </c>
      <c r="E1255" s="5">
        <v>-27085</v>
      </c>
      <c r="F1255" s="3" t="s">
        <v>215</v>
      </c>
      <c r="G1255" s="3" t="s">
        <v>19</v>
      </c>
      <c r="H1255" s="2" t="s">
        <v>20</v>
      </c>
      <c r="I1255" s="2" t="s">
        <v>3291</v>
      </c>
      <c r="J1255" s="3" t="str">
        <f>HYPERLINK("https://www.boe.es/gazeta/dias/1825/11/03/pdfs/GMD-1825-133.pdf#page=4","Abrir facsímil")</f>
        <v>Abrir facsímil</v>
      </c>
      <c r="K1255" s="3" t="s">
        <v>22</v>
      </c>
    </row>
    <row r="1256" spans="1:11" ht="42" customHeight="1">
      <c r="A1256" s="2" t="s">
        <v>3292</v>
      </c>
      <c r="B1256" s="2" t="s">
        <v>3293</v>
      </c>
      <c r="C1256" s="2" t="s">
        <v>32</v>
      </c>
      <c r="D1256" s="2" t="s">
        <v>33</v>
      </c>
      <c r="E1256" s="5">
        <v>-27370</v>
      </c>
      <c r="F1256" s="3" t="s">
        <v>222</v>
      </c>
      <c r="G1256" s="3" t="s">
        <v>19</v>
      </c>
      <c r="H1256" s="2" t="s">
        <v>20</v>
      </c>
      <c r="I1256" s="2" t="s">
        <v>3294</v>
      </c>
      <c r="J1256" s="3" t="str">
        <f>HYPERLINK("https://www.boe.es/gazeta/dias/1825/01/22/pdfs/GMD-1825-10.pdf#page=4","Abrir facsímil")</f>
        <v>Abrir facsímil</v>
      </c>
      <c r="K1256" s="3" t="s">
        <v>22</v>
      </c>
    </row>
    <row r="1257" spans="1:11" ht="42" customHeight="1">
      <c r="A1257" s="2" t="s">
        <v>3295</v>
      </c>
      <c r="B1257" s="2" t="s">
        <v>3296</v>
      </c>
      <c r="C1257" s="2" t="s">
        <v>32</v>
      </c>
      <c r="D1257" s="2" t="s">
        <v>33</v>
      </c>
      <c r="E1257" s="5">
        <v>-27344</v>
      </c>
      <c r="F1257" s="3" t="s">
        <v>146</v>
      </c>
      <c r="G1257" s="3" t="s">
        <v>39</v>
      </c>
      <c r="H1257" s="2" t="s">
        <v>20</v>
      </c>
      <c r="I1257" s="2" t="s">
        <v>3297</v>
      </c>
      <c r="J1257" s="3" t="str">
        <f>HYPERLINK("https://www.boe.es/gazeta/dias/1825/02/17/pdfs/GMD-1825-21.pdf#page=3","Abrir facsímil")</f>
        <v>Abrir facsímil</v>
      </c>
      <c r="K1257" s="3" t="s">
        <v>22</v>
      </c>
    </row>
    <row r="1258" spans="1:11" ht="42" customHeight="1">
      <c r="A1258" s="2" t="s">
        <v>3298</v>
      </c>
      <c r="B1258" s="2" t="s">
        <v>3299</v>
      </c>
      <c r="C1258" s="2" t="s">
        <v>25</v>
      </c>
      <c r="D1258" s="2" t="s">
        <v>17</v>
      </c>
      <c r="E1258" s="5">
        <v>-27178</v>
      </c>
      <c r="F1258" s="3" t="s">
        <v>118</v>
      </c>
      <c r="G1258" s="3" t="s">
        <v>119</v>
      </c>
      <c r="H1258" s="2" t="s">
        <v>20</v>
      </c>
      <c r="I1258" s="2" t="s">
        <v>3300</v>
      </c>
      <c r="J1258" s="3" t="str">
        <f>HYPERLINK("https://www.boe.es/gazeta/dias/1825/08/02/pdfs/GMD-1825-92.pdf#page=4","Abrir facsímil")</f>
        <v>Abrir facsímil</v>
      </c>
      <c r="K1258" s="3" t="s">
        <v>22</v>
      </c>
    </row>
    <row r="1259" spans="1:11" ht="42" customHeight="1">
      <c r="A1259" s="2" t="s">
        <v>3301</v>
      </c>
      <c r="B1259" s="2" t="s">
        <v>3302</v>
      </c>
      <c r="C1259" s="2" t="s">
        <v>71</v>
      </c>
      <c r="D1259" s="2" t="s">
        <v>72</v>
      </c>
      <c r="E1259" s="5">
        <v>-27363</v>
      </c>
      <c r="F1259" s="3" t="s">
        <v>152</v>
      </c>
      <c r="G1259" s="3" t="s">
        <v>19</v>
      </c>
      <c r="H1259" s="2" t="s">
        <v>20</v>
      </c>
      <c r="I1259" s="2" t="s">
        <v>3303</v>
      </c>
      <c r="J1259" s="3" t="str">
        <f>HYPERLINK("https://www.boe.es/gazeta/dias/1825/01/29/pdfs/GMD-1825-13.pdf#page=4","Abrir facsímil")</f>
        <v>Abrir facsímil</v>
      </c>
      <c r="K1259" s="3" t="s">
        <v>22</v>
      </c>
    </row>
    <row r="1260" spans="1:11" ht="42" customHeight="1">
      <c r="A1260" s="2" t="s">
        <v>3304</v>
      </c>
      <c r="B1260" s="2" t="s">
        <v>3305</v>
      </c>
      <c r="C1260" s="2" t="s">
        <v>59</v>
      </c>
      <c r="D1260" s="2" t="s">
        <v>17</v>
      </c>
      <c r="E1260" s="5">
        <v>-27304</v>
      </c>
      <c r="F1260" s="3" t="s">
        <v>128</v>
      </c>
      <c r="G1260" s="3" t="s">
        <v>19</v>
      </c>
      <c r="H1260" s="2" t="s">
        <v>20</v>
      </c>
      <c r="I1260" s="2" t="s">
        <v>3306</v>
      </c>
      <c r="J1260" s="3" t="str">
        <f>HYPERLINK("https://www.boe.es/gazeta/dias/1825/03/29/pdfs/GMD-1825-38.pdf#page=4","Abrir facsímil")</f>
        <v>Abrir facsímil</v>
      </c>
      <c r="K1260" s="3" t="s">
        <v>22</v>
      </c>
    </row>
    <row r="1261" spans="1:11" ht="42" customHeight="1">
      <c r="A1261" s="2" t="s">
        <v>3307</v>
      </c>
      <c r="B1261" s="2" t="s">
        <v>3308</v>
      </c>
      <c r="C1261" s="2" t="s">
        <v>32</v>
      </c>
      <c r="D1261" s="2" t="s">
        <v>33</v>
      </c>
      <c r="E1261" s="5">
        <v>-27388</v>
      </c>
      <c r="F1261" s="3" t="s">
        <v>288</v>
      </c>
      <c r="G1261" s="3" t="s">
        <v>19</v>
      </c>
      <c r="H1261" s="2" t="s">
        <v>20</v>
      </c>
      <c r="I1261" s="2" t="s">
        <v>3309</v>
      </c>
      <c r="J1261" s="3" t="str">
        <f>HYPERLINK("https://www.boe.es/gazeta/dias/1825/01/04/pdfs/GMD-1825-2.pdf#page=4","Abrir facsímil")</f>
        <v>Abrir facsímil</v>
      </c>
      <c r="K1261" s="3" t="s">
        <v>22</v>
      </c>
    </row>
    <row r="1262" spans="1:11" ht="42" customHeight="1">
      <c r="A1262" s="2" t="s">
        <v>3310</v>
      </c>
      <c r="B1262" s="2" t="s">
        <v>3311</v>
      </c>
      <c r="C1262" s="2" t="s">
        <v>71</v>
      </c>
      <c r="D1262" s="2" t="s">
        <v>72</v>
      </c>
      <c r="E1262" s="5">
        <v>-27178</v>
      </c>
      <c r="F1262" s="3" t="s">
        <v>118</v>
      </c>
      <c r="G1262" s="3" t="s">
        <v>119</v>
      </c>
      <c r="H1262" s="2" t="s">
        <v>20</v>
      </c>
      <c r="I1262" s="2" t="s">
        <v>3312</v>
      </c>
      <c r="J1262" s="3" t="str">
        <f>HYPERLINK("https://www.boe.es/gazeta/dias/1825/08/02/pdfs/GMD-1825-92.pdf#page=4","Abrir facsímil")</f>
        <v>Abrir facsímil</v>
      </c>
      <c r="K1262" s="3" t="s">
        <v>22</v>
      </c>
    </row>
    <row r="1263" spans="1:11" ht="42" customHeight="1">
      <c r="A1263" s="2" t="s">
        <v>3313</v>
      </c>
      <c r="B1263" s="2" t="s">
        <v>3314</v>
      </c>
      <c r="C1263" s="2" t="s">
        <v>32</v>
      </c>
      <c r="D1263" s="2" t="s">
        <v>33</v>
      </c>
      <c r="E1263" s="5">
        <v>-27318</v>
      </c>
      <c r="F1263" s="3" t="s">
        <v>193</v>
      </c>
      <c r="G1263" s="3" t="s">
        <v>39</v>
      </c>
      <c r="H1263" s="2" t="s">
        <v>20</v>
      </c>
      <c r="I1263" s="2" t="s">
        <v>3315</v>
      </c>
      <c r="J1263" s="3" t="str">
        <f>HYPERLINK("https://www.boe.es/gazeta/dias/1825/03/15/pdfs/GMD-1825-32.pdf#page=3","Abrir facsímil")</f>
        <v>Abrir facsímil</v>
      </c>
      <c r="K1263" s="3" t="s">
        <v>22</v>
      </c>
    </row>
    <row r="1264" spans="1:11" ht="42" customHeight="1">
      <c r="A1264" s="2" t="s">
        <v>3316</v>
      </c>
      <c r="B1264" s="2" t="s">
        <v>3317</v>
      </c>
      <c r="C1264" s="2" t="s">
        <v>32</v>
      </c>
      <c r="D1264" s="2" t="s">
        <v>33</v>
      </c>
      <c r="E1264" s="5">
        <v>-27344</v>
      </c>
      <c r="F1264" s="3" t="s">
        <v>146</v>
      </c>
      <c r="G1264" s="3" t="s">
        <v>39</v>
      </c>
      <c r="H1264" s="2" t="s">
        <v>20</v>
      </c>
      <c r="I1264" s="2" t="s">
        <v>3318</v>
      </c>
      <c r="J1264" s="3" t="str">
        <f>HYPERLINK("https://www.boe.es/gazeta/dias/1825/02/17/pdfs/GMD-1825-21.pdf#page=3","Abrir facsímil")</f>
        <v>Abrir facsímil</v>
      </c>
      <c r="K1264" s="3" t="s">
        <v>22</v>
      </c>
    </row>
    <row r="1265" spans="1:11" ht="42" customHeight="1">
      <c r="A1265" s="2" t="s">
        <v>3319</v>
      </c>
      <c r="B1265" s="2" t="s">
        <v>3320</v>
      </c>
      <c r="C1265" s="2" t="s">
        <v>32</v>
      </c>
      <c r="D1265" s="2" t="s">
        <v>33</v>
      </c>
      <c r="E1265" s="5">
        <v>-27388</v>
      </c>
      <c r="F1265" s="3" t="s">
        <v>288</v>
      </c>
      <c r="G1265" s="3" t="s">
        <v>19</v>
      </c>
      <c r="H1265" s="2" t="s">
        <v>20</v>
      </c>
      <c r="I1265" s="2" t="s">
        <v>3321</v>
      </c>
      <c r="J1265" s="3" t="str">
        <f>HYPERLINK("https://www.boe.es/gazeta/dias/1825/01/04/pdfs/GMD-1825-2.pdf#page=4","Abrir facsímil")</f>
        <v>Abrir facsímil</v>
      </c>
      <c r="K1265" s="3" t="s">
        <v>22</v>
      </c>
    </row>
    <row r="1266" spans="1:11" ht="42" customHeight="1">
      <c r="A1266" s="2" t="s">
        <v>3322</v>
      </c>
      <c r="B1266" s="2" t="s">
        <v>3323</v>
      </c>
      <c r="C1266" s="2" t="s">
        <v>16</v>
      </c>
      <c r="D1266" s="2" t="s">
        <v>17</v>
      </c>
      <c r="E1266" s="5">
        <v>-27384</v>
      </c>
      <c r="F1266" s="3" t="s">
        <v>143</v>
      </c>
      <c r="G1266" s="3" t="s">
        <v>64</v>
      </c>
      <c r="H1266" s="2" t="s">
        <v>20</v>
      </c>
      <c r="I1266" s="2" t="s">
        <v>3324</v>
      </c>
      <c r="J1266" s="3" t="str">
        <f>HYPERLINK("https://www.boe.es/gazeta/dias/1825/01/08/pdfs/GMD-1825-4.pdf#page=2","Abrir facsímil")</f>
        <v>Abrir facsímil</v>
      </c>
      <c r="K1266" s="3" t="s">
        <v>22</v>
      </c>
    </row>
    <row r="1267" spans="1:11" ht="42" customHeight="1">
      <c r="A1267" s="2" t="s">
        <v>3325</v>
      </c>
      <c r="B1267" s="2" t="s">
        <v>3326</v>
      </c>
      <c r="C1267" s="2" t="s">
        <v>16</v>
      </c>
      <c r="D1267" s="2" t="s">
        <v>17</v>
      </c>
      <c r="E1267" s="5">
        <v>-27351</v>
      </c>
      <c r="F1267" s="3" t="s">
        <v>132</v>
      </c>
      <c r="G1267" s="3" t="s">
        <v>19</v>
      </c>
      <c r="H1267" s="2" t="s">
        <v>20</v>
      </c>
      <c r="I1267" s="2" t="s">
        <v>3327</v>
      </c>
      <c r="J1267" s="3" t="str">
        <f>HYPERLINK("https://www.boe.es/gazeta/dias/1825/02/10/pdfs/GMD-1825-18.pdf#page=4","Abrir facsímil")</f>
        <v>Abrir facsímil</v>
      </c>
      <c r="K1267" s="3" t="s">
        <v>22</v>
      </c>
    </row>
    <row r="1268" spans="1:11" ht="42" customHeight="1">
      <c r="A1268" s="2" t="s">
        <v>3328</v>
      </c>
      <c r="B1268" s="2" t="s">
        <v>3329</v>
      </c>
      <c r="C1268" s="2" t="s">
        <v>25</v>
      </c>
      <c r="D1268" s="2" t="s">
        <v>17</v>
      </c>
      <c r="E1268" s="5">
        <v>-27234</v>
      </c>
      <c r="F1268" s="3" t="s">
        <v>386</v>
      </c>
      <c r="G1268" s="3" t="s">
        <v>19</v>
      </c>
      <c r="H1268" s="2" t="s">
        <v>20</v>
      </c>
      <c r="I1268" s="2" t="s">
        <v>3330</v>
      </c>
      <c r="J1268" s="3" t="str">
        <f>HYPERLINK("https://www.boe.es/gazeta/dias/1825/06/07/pdfs/GMD-1825-68.pdf#page=4","Abrir facsímil")</f>
        <v>Abrir facsímil</v>
      </c>
      <c r="K1268" s="3" t="s">
        <v>22</v>
      </c>
    </row>
    <row r="1269" spans="1:11" ht="42" customHeight="1">
      <c r="A1269" s="2" t="s">
        <v>3331</v>
      </c>
      <c r="B1269" s="2" t="s">
        <v>3332</v>
      </c>
      <c r="C1269" s="2" t="s">
        <v>16</v>
      </c>
      <c r="D1269" s="2" t="s">
        <v>17</v>
      </c>
      <c r="E1269" s="5">
        <v>-27323</v>
      </c>
      <c r="F1269" s="3" t="s">
        <v>1784</v>
      </c>
      <c r="G1269" s="3" t="s">
        <v>39</v>
      </c>
      <c r="H1269" s="2" t="s">
        <v>20</v>
      </c>
      <c r="I1269" s="2" t="s">
        <v>3333</v>
      </c>
      <c r="J1269" s="3" t="str">
        <f>HYPERLINK("https://www.boe.es/gazeta/dias/1825/03/10/pdfs/GMD-1825-30.pdf#page=3","Abrir facsímil")</f>
        <v>Abrir facsímil</v>
      </c>
      <c r="K1269" s="3" t="s">
        <v>22</v>
      </c>
    </row>
    <row r="1270" spans="1:11" ht="42" customHeight="1">
      <c r="A1270" s="2" t="s">
        <v>3334</v>
      </c>
      <c r="B1270" s="2" t="s">
        <v>3335</v>
      </c>
      <c r="C1270" s="2" t="s">
        <v>32</v>
      </c>
      <c r="D1270" s="2" t="s">
        <v>33</v>
      </c>
      <c r="E1270" s="5">
        <v>-27134</v>
      </c>
      <c r="F1270" s="3" t="s">
        <v>308</v>
      </c>
      <c r="G1270" s="3" t="s">
        <v>95</v>
      </c>
      <c r="H1270" s="2" t="s">
        <v>20</v>
      </c>
      <c r="I1270" s="2" t="s">
        <v>3336</v>
      </c>
      <c r="J1270" s="3" t="str">
        <f>HYPERLINK("https://www.boe.es/gazeta/dias/1825/09/15/pdfs/GMD-1825-112.pdf#page=1","Abrir facsímil")</f>
        <v>Abrir facsímil</v>
      </c>
      <c r="K1270" s="3" t="s">
        <v>22</v>
      </c>
    </row>
    <row r="1271" spans="1:11" ht="42" customHeight="1">
      <c r="A1271" s="2" t="s">
        <v>3337</v>
      </c>
      <c r="B1271" s="2" t="s">
        <v>3338</v>
      </c>
      <c r="C1271" s="2" t="s">
        <v>32</v>
      </c>
      <c r="D1271" s="2" t="s">
        <v>33</v>
      </c>
      <c r="E1271" s="5">
        <v>-27388</v>
      </c>
      <c r="F1271" s="3" t="s">
        <v>288</v>
      </c>
      <c r="G1271" s="3" t="s">
        <v>39</v>
      </c>
      <c r="H1271" s="2" t="s">
        <v>20</v>
      </c>
      <c r="I1271" s="2" t="s">
        <v>3339</v>
      </c>
      <c r="J1271" s="3" t="str">
        <f>HYPERLINK("https://www.boe.es/gazeta/dias/1825/01/04/pdfs/GMD-1825-2.pdf#page=3","Abrir facsímil")</f>
        <v>Abrir facsímil</v>
      </c>
      <c r="K1271" s="3" t="s">
        <v>22</v>
      </c>
    </row>
    <row r="1272" spans="1:11" ht="42" customHeight="1">
      <c r="A1272" s="2" t="s">
        <v>3340</v>
      </c>
      <c r="B1272" s="2" t="s">
        <v>3341</v>
      </c>
      <c r="C1272" s="2" t="s">
        <v>25</v>
      </c>
      <c r="D1272" s="2" t="s">
        <v>17</v>
      </c>
      <c r="E1272" s="5">
        <v>-27085</v>
      </c>
      <c r="F1272" s="3" t="s">
        <v>215</v>
      </c>
      <c r="G1272" s="3" t="s">
        <v>19</v>
      </c>
      <c r="H1272" s="2" t="s">
        <v>20</v>
      </c>
      <c r="I1272" s="2" t="s">
        <v>3342</v>
      </c>
      <c r="J1272" s="3" t="str">
        <f>HYPERLINK("https://www.boe.es/gazeta/dias/1825/11/03/pdfs/GMD-1825-133.pdf#page=4","Abrir facsímil")</f>
        <v>Abrir facsímil</v>
      </c>
      <c r="K1272" s="3" t="s">
        <v>22</v>
      </c>
    </row>
    <row r="1273" spans="1:11" ht="42" customHeight="1">
      <c r="A1273" s="2" t="s">
        <v>3343</v>
      </c>
      <c r="B1273" s="2" t="s">
        <v>3344</v>
      </c>
      <c r="C1273" s="2" t="s">
        <v>71</v>
      </c>
      <c r="D1273" s="2" t="s">
        <v>72</v>
      </c>
      <c r="E1273" s="5">
        <v>-27384</v>
      </c>
      <c r="F1273" s="3" t="s">
        <v>143</v>
      </c>
      <c r="G1273" s="3" t="s">
        <v>177</v>
      </c>
      <c r="H1273" s="2" t="s">
        <v>27</v>
      </c>
      <c r="I1273" s="2" t="s">
        <v>3345</v>
      </c>
      <c r="J1273" s="3" t="str">
        <f>HYPERLINK("https://www.boe.es/gazeta/dias/1825/01/08/pdfs/GMD-1825-4.pdf#page=3","Abrir facsímil")</f>
        <v>Abrir facsímil</v>
      </c>
      <c r="K1273" s="3" t="s">
        <v>29</v>
      </c>
    </row>
    <row r="1274" spans="1:11" ht="42" customHeight="1">
      <c r="A1274" s="2" t="s">
        <v>3346</v>
      </c>
      <c r="B1274" s="2" t="s">
        <v>3347</v>
      </c>
      <c r="C1274" s="2" t="s">
        <v>71</v>
      </c>
      <c r="D1274" s="2" t="s">
        <v>72</v>
      </c>
      <c r="E1274" s="5">
        <v>-27318</v>
      </c>
      <c r="F1274" s="3" t="s">
        <v>193</v>
      </c>
      <c r="G1274" s="3" t="s">
        <v>64</v>
      </c>
      <c r="H1274" s="2" t="s">
        <v>20</v>
      </c>
      <c r="I1274" s="2" t="s">
        <v>3348</v>
      </c>
      <c r="J1274" s="3" t="str">
        <f>HYPERLINK("https://www.boe.es/gazeta/dias/1825/03/15/pdfs/GMD-1825-32.pdf#page=2","Abrir facsímil")</f>
        <v>Abrir facsímil</v>
      </c>
      <c r="K1274" s="3" t="s">
        <v>22</v>
      </c>
    </row>
    <row r="1275" spans="1:11" ht="42" customHeight="1">
      <c r="A1275" s="2" t="s">
        <v>3349</v>
      </c>
      <c r="B1275" s="2" t="s">
        <v>3350</v>
      </c>
      <c r="C1275" s="2" t="s">
        <v>32</v>
      </c>
      <c r="D1275" s="2" t="s">
        <v>33</v>
      </c>
      <c r="E1275" s="5">
        <v>-27281</v>
      </c>
      <c r="F1275" s="3" t="s">
        <v>306</v>
      </c>
      <c r="G1275" s="3" t="s">
        <v>19</v>
      </c>
      <c r="H1275" s="2" t="s">
        <v>20</v>
      </c>
      <c r="I1275" s="2" t="s">
        <v>3351</v>
      </c>
      <c r="J1275" s="3" t="str">
        <f>HYPERLINK("https://www.boe.es/gazeta/dias/1825/04/21/pdfs/GMD-1825-48.pdf#page=4","Abrir facsímil")</f>
        <v>Abrir facsímil</v>
      </c>
      <c r="K1275" s="3" t="s">
        <v>22</v>
      </c>
    </row>
    <row r="1276" spans="1:11" ht="42" customHeight="1">
      <c r="A1276" s="2" t="s">
        <v>3352</v>
      </c>
      <c r="B1276" s="2" t="s">
        <v>3353</v>
      </c>
      <c r="C1276" s="2" t="s">
        <v>71</v>
      </c>
      <c r="D1276" s="2" t="s">
        <v>72</v>
      </c>
      <c r="E1276" s="5">
        <v>-27286</v>
      </c>
      <c r="F1276" s="3" t="s">
        <v>257</v>
      </c>
      <c r="G1276" s="3" t="s">
        <v>19</v>
      </c>
      <c r="H1276" s="2" t="s">
        <v>20</v>
      </c>
      <c r="I1276" s="2" t="s">
        <v>3354</v>
      </c>
      <c r="J1276" s="3" t="str">
        <f>HYPERLINK("https://www.boe.es/gazeta/dias/1825/04/16/pdfs/GMD-1825-46.pdf#page=4","Abrir facsímil")</f>
        <v>Abrir facsímil</v>
      </c>
      <c r="K1276" s="3" t="s">
        <v>22</v>
      </c>
    </row>
    <row r="1277" spans="1:11" ht="42" customHeight="1">
      <c r="A1277" s="2" t="s">
        <v>3355</v>
      </c>
      <c r="B1277" s="2" t="s">
        <v>3355</v>
      </c>
      <c r="C1277" s="2" t="s">
        <v>32</v>
      </c>
      <c r="D1277" s="2" t="s">
        <v>33</v>
      </c>
      <c r="E1277" s="5">
        <v>-27248</v>
      </c>
      <c r="F1277" s="3" t="s">
        <v>1214</v>
      </c>
      <c r="G1277" s="3" t="s">
        <v>64</v>
      </c>
      <c r="H1277" s="2" t="s">
        <v>20</v>
      </c>
      <c r="I1277" s="2" t="s">
        <v>3356</v>
      </c>
      <c r="J1277" s="3" t="str">
        <f>HYPERLINK("https://www.boe.es/gazeta/dias/1825/05/24/pdfs/GMD-1825-62.pdf#page=2","Abrir facsímil")</f>
        <v>Abrir facsímil</v>
      </c>
      <c r="K1277" s="3" t="s">
        <v>22</v>
      </c>
    </row>
    <row r="1278" spans="1:11" ht="42" customHeight="1">
      <c r="A1278" s="2" t="s">
        <v>3357</v>
      </c>
      <c r="B1278" s="2" t="s">
        <v>3358</v>
      </c>
      <c r="C1278" s="2" t="s">
        <v>123</v>
      </c>
      <c r="D1278" s="2" t="s">
        <v>17</v>
      </c>
      <c r="E1278" s="5">
        <v>-27365</v>
      </c>
      <c r="F1278" s="3" t="s">
        <v>1749</v>
      </c>
      <c r="G1278" s="3" t="s">
        <v>19</v>
      </c>
      <c r="H1278" s="2" t="s">
        <v>20</v>
      </c>
      <c r="I1278" s="2" t="s">
        <v>3359</v>
      </c>
      <c r="J1278" s="3" t="str">
        <f>HYPERLINK("https://www.boe.es/gazeta/dias/1825/01/27/pdfs/GMD-1825-12.pdf#page=4","Abrir facsímil")</f>
        <v>Abrir facsímil</v>
      </c>
      <c r="K1278" s="3" t="s">
        <v>22</v>
      </c>
    </row>
    <row r="1279" spans="1:11" ht="42" customHeight="1">
      <c r="A1279" s="2" t="s">
        <v>3360</v>
      </c>
      <c r="B1279" s="2" t="s">
        <v>3360</v>
      </c>
      <c r="C1279" s="2" t="s">
        <v>32</v>
      </c>
      <c r="D1279" s="2" t="s">
        <v>33</v>
      </c>
      <c r="E1279" s="5">
        <v>-27342</v>
      </c>
      <c r="F1279" s="3" t="s">
        <v>112</v>
      </c>
      <c r="G1279" s="3" t="s">
        <v>39</v>
      </c>
      <c r="H1279" s="2" t="s">
        <v>20</v>
      </c>
      <c r="I1279" s="2" t="s">
        <v>3361</v>
      </c>
      <c r="J1279" s="3" t="str">
        <f>HYPERLINK("https://www.boe.es/gazeta/dias/1825/02/19/pdfs/GMD-1825-22.pdf#page=3","Abrir facsímil")</f>
        <v>Abrir facsímil</v>
      </c>
      <c r="K1279" s="3" t="s">
        <v>22</v>
      </c>
    </row>
    <row r="1280" spans="1:11" ht="42" customHeight="1">
      <c r="A1280" s="2" t="s">
        <v>3362</v>
      </c>
      <c r="B1280" s="2" t="s">
        <v>3363</v>
      </c>
      <c r="C1280" s="2" t="s">
        <v>32</v>
      </c>
      <c r="D1280" s="2" t="s">
        <v>33</v>
      </c>
      <c r="E1280" s="5">
        <v>-27360</v>
      </c>
      <c r="F1280" s="3" t="s">
        <v>468</v>
      </c>
      <c r="G1280" s="3" t="s">
        <v>39</v>
      </c>
      <c r="H1280" s="2" t="s">
        <v>20</v>
      </c>
      <c r="I1280" s="2" t="s">
        <v>3364</v>
      </c>
      <c r="J1280" s="3" t="str">
        <f>HYPERLINK("https://www.boe.es/gazeta/dias/1825/02/01/pdfs/GMD-1825-14.pdf#page=3","Abrir facsímil")</f>
        <v>Abrir facsímil</v>
      </c>
      <c r="K1280" s="3" t="s">
        <v>22</v>
      </c>
    </row>
    <row r="1281" spans="1:11" ht="42" customHeight="1">
      <c r="A1281" s="2" t="s">
        <v>3365</v>
      </c>
      <c r="B1281" s="2" t="s">
        <v>3366</v>
      </c>
      <c r="C1281" s="2" t="s">
        <v>59</v>
      </c>
      <c r="D1281" s="2" t="s">
        <v>17</v>
      </c>
      <c r="E1281" s="5">
        <v>-27281</v>
      </c>
      <c r="F1281" s="3" t="s">
        <v>306</v>
      </c>
      <c r="G1281" s="3" t="s">
        <v>19</v>
      </c>
      <c r="H1281" s="2" t="s">
        <v>27</v>
      </c>
      <c r="I1281" s="2" t="s">
        <v>3367</v>
      </c>
      <c r="J1281" s="3" t="str">
        <f>HYPERLINK("https://www.boe.es/gazeta/dias/1825/04/21/pdfs/GMD-1825-48.pdf#page=4","Abrir facsímil")</f>
        <v>Abrir facsímil</v>
      </c>
      <c r="K1281" s="3" t="s">
        <v>29</v>
      </c>
    </row>
    <row r="1282" spans="1:11" ht="42" customHeight="1">
      <c r="A1282" s="2" t="s">
        <v>3368</v>
      </c>
      <c r="B1282" s="2" t="s">
        <v>3368</v>
      </c>
      <c r="C1282" s="2" t="s">
        <v>16</v>
      </c>
      <c r="D1282" s="2" t="s">
        <v>17</v>
      </c>
      <c r="E1282" s="5">
        <v>-27351</v>
      </c>
      <c r="F1282" s="3" t="s">
        <v>132</v>
      </c>
      <c r="G1282" s="3" t="s">
        <v>64</v>
      </c>
      <c r="H1282" s="2" t="s">
        <v>20</v>
      </c>
      <c r="I1282" s="2" t="s">
        <v>3369</v>
      </c>
      <c r="J1282" s="3" t="str">
        <f>HYPERLINK("https://www.boe.es/gazeta/dias/1825/02/10/pdfs/GMD-1825-18.pdf#page=2","Abrir facsímil")</f>
        <v>Abrir facsímil</v>
      </c>
      <c r="K1282" s="3" t="s">
        <v>22</v>
      </c>
    </row>
    <row r="1283" spans="1:11" ht="42" customHeight="1">
      <c r="A1283" s="2" t="s">
        <v>3370</v>
      </c>
      <c r="B1283" s="2" t="s">
        <v>3371</v>
      </c>
      <c r="C1283" s="2" t="s">
        <v>71</v>
      </c>
      <c r="D1283" s="2" t="s">
        <v>72</v>
      </c>
      <c r="E1283" s="5">
        <v>-27281</v>
      </c>
      <c r="F1283" s="3" t="s">
        <v>306</v>
      </c>
      <c r="G1283" s="3" t="s">
        <v>19</v>
      </c>
      <c r="H1283" s="2" t="s">
        <v>20</v>
      </c>
      <c r="I1283" s="2" t="s">
        <v>3372</v>
      </c>
      <c r="J1283" s="3" t="str">
        <f>HYPERLINK("https://www.boe.es/gazeta/dias/1825/04/21/pdfs/GMD-1825-48.pdf#page=4","Abrir facsímil")</f>
        <v>Abrir facsímil</v>
      </c>
      <c r="K1283" s="3" t="s">
        <v>22</v>
      </c>
    </row>
    <row r="1284" spans="1:11" ht="42" customHeight="1">
      <c r="A1284" s="2" t="s">
        <v>3373</v>
      </c>
      <c r="B1284" s="2" t="s">
        <v>3374</v>
      </c>
      <c r="C1284" s="2" t="s">
        <v>32</v>
      </c>
      <c r="D1284" s="2" t="s">
        <v>33</v>
      </c>
      <c r="E1284" s="5">
        <v>-27328</v>
      </c>
      <c r="F1284" s="3" t="s">
        <v>211</v>
      </c>
      <c r="G1284" s="3" t="s">
        <v>39</v>
      </c>
      <c r="H1284" s="2" t="s">
        <v>20</v>
      </c>
      <c r="I1284" s="2" t="s">
        <v>3375</v>
      </c>
      <c r="J1284" s="3" t="str">
        <f>HYPERLINK("https://www.boe.es/gazeta/dias/1825/03/05/pdfs/GMD-1825-28.pdf#page=3","Abrir facsímil")</f>
        <v>Abrir facsímil</v>
      </c>
      <c r="K1284" s="3" t="s">
        <v>22</v>
      </c>
    </row>
    <row r="1285" spans="1:11" ht="42" customHeight="1">
      <c r="A1285" s="2" t="s">
        <v>3376</v>
      </c>
      <c r="B1285" s="2" t="s">
        <v>3377</v>
      </c>
      <c r="C1285" s="2" t="s">
        <v>32</v>
      </c>
      <c r="D1285" s="2" t="s">
        <v>33</v>
      </c>
      <c r="E1285" s="5">
        <v>-27230</v>
      </c>
      <c r="F1285" s="3" t="s">
        <v>521</v>
      </c>
      <c r="G1285" s="3" t="s">
        <v>39</v>
      </c>
      <c r="H1285" s="2" t="s">
        <v>20</v>
      </c>
      <c r="I1285" s="2" t="s">
        <v>3378</v>
      </c>
      <c r="J1285" s="3" t="str">
        <f>HYPERLINK("https://www.boe.es/gazeta/dias/1825/06/11/pdfs/GMD-1825-70.pdf#page=3","Abrir facsímil")</f>
        <v>Abrir facsímil</v>
      </c>
      <c r="K1285" s="3" t="s">
        <v>22</v>
      </c>
    </row>
    <row r="1286" spans="1:11" ht="42" customHeight="1">
      <c r="A1286" s="2" t="s">
        <v>3379</v>
      </c>
      <c r="B1286" s="2" t="s">
        <v>3379</v>
      </c>
      <c r="C1286" s="2" t="s">
        <v>32</v>
      </c>
      <c r="D1286" s="2" t="s">
        <v>33</v>
      </c>
      <c r="E1286" s="5">
        <v>-27370</v>
      </c>
      <c r="F1286" s="3" t="s">
        <v>222</v>
      </c>
      <c r="G1286" s="3" t="s">
        <v>39</v>
      </c>
      <c r="H1286" s="2" t="s">
        <v>20</v>
      </c>
      <c r="I1286" s="2" t="s">
        <v>3380</v>
      </c>
      <c r="J1286" s="3" t="str">
        <f>HYPERLINK("https://www.boe.es/gazeta/dias/1825/01/22/pdfs/GMD-1825-10.pdf#page=3","Abrir facsímil")</f>
        <v>Abrir facsímil</v>
      </c>
      <c r="K1286" s="3" t="s">
        <v>22</v>
      </c>
    </row>
    <row r="1287" spans="1:11" ht="42" customHeight="1">
      <c r="A1287" s="2" t="s">
        <v>3381</v>
      </c>
      <c r="B1287" s="2" t="s">
        <v>3381</v>
      </c>
      <c r="C1287" s="2" t="s">
        <v>16</v>
      </c>
      <c r="D1287" s="2" t="s">
        <v>17</v>
      </c>
      <c r="E1287" s="5">
        <v>-27199</v>
      </c>
      <c r="F1287" s="3" t="s">
        <v>645</v>
      </c>
      <c r="G1287" s="3" t="s">
        <v>19</v>
      </c>
      <c r="H1287" s="2" t="s">
        <v>20</v>
      </c>
      <c r="I1287" s="2" t="s">
        <v>3382</v>
      </c>
      <c r="J1287" s="3" t="str">
        <f>HYPERLINK("https://www.boe.es/gazeta/dias/1825/07/12/pdfs/GMD-1825-83.pdf#page=4","Abrir facsímil")</f>
        <v>Abrir facsímil</v>
      </c>
      <c r="K1287" s="3" t="s">
        <v>22</v>
      </c>
    </row>
    <row r="1288" spans="1:11" ht="42" customHeight="1">
      <c r="A1288" s="2" t="s">
        <v>3383</v>
      </c>
      <c r="B1288" s="2" t="s">
        <v>3384</v>
      </c>
      <c r="C1288" s="2" t="s">
        <v>32</v>
      </c>
      <c r="D1288" s="2" t="s">
        <v>33</v>
      </c>
      <c r="E1288" s="5">
        <v>-27388</v>
      </c>
      <c r="F1288" s="3" t="s">
        <v>288</v>
      </c>
      <c r="G1288" s="3" t="s">
        <v>19</v>
      </c>
      <c r="H1288" s="2" t="s">
        <v>20</v>
      </c>
      <c r="I1288" s="2" t="s">
        <v>3385</v>
      </c>
      <c r="J1288" s="3" t="str">
        <f>HYPERLINK("https://www.boe.es/gazeta/dias/1825/01/04/pdfs/GMD-1825-2.pdf#page=4","Abrir facsímil")</f>
        <v>Abrir facsímil</v>
      </c>
      <c r="K1288" s="3" t="s">
        <v>22</v>
      </c>
    </row>
    <row r="1289" spans="1:11" ht="42" customHeight="1">
      <c r="A1289" s="2" t="s">
        <v>3386</v>
      </c>
      <c r="B1289" s="2" t="s">
        <v>3387</v>
      </c>
      <c r="C1289" s="2" t="s">
        <v>32</v>
      </c>
      <c r="D1289" s="2" t="s">
        <v>33</v>
      </c>
      <c r="E1289" s="5">
        <v>-27360</v>
      </c>
      <c r="F1289" s="3" t="s">
        <v>468</v>
      </c>
      <c r="G1289" s="3" t="s">
        <v>19</v>
      </c>
      <c r="H1289" s="2" t="s">
        <v>20</v>
      </c>
      <c r="I1289" s="2" t="s">
        <v>3388</v>
      </c>
      <c r="J1289" s="3" t="str">
        <f>HYPERLINK("https://www.boe.es/gazeta/dias/1825/02/01/pdfs/GMD-1825-14.pdf#page=4","Abrir facsímil")</f>
        <v>Abrir facsímil</v>
      </c>
      <c r="K1289" s="3" t="s">
        <v>22</v>
      </c>
    </row>
    <row r="1290" spans="1:11" ht="42" customHeight="1">
      <c r="A1290" s="2" t="s">
        <v>3386</v>
      </c>
      <c r="B1290" s="2" t="s">
        <v>3387</v>
      </c>
      <c r="C1290" s="2" t="s">
        <v>32</v>
      </c>
      <c r="D1290" s="2" t="s">
        <v>33</v>
      </c>
      <c r="E1290" s="5">
        <v>-27351</v>
      </c>
      <c r="F1290" s="3" t="s">
        <v>132</v>
      </c>
      <c r="G1290" s="3" t="s">
        <v>19</v>
      </c>
      <c r="H1290" s="2" t="s">
        <v>20</v>
      </c>
      <c r="I1290" s="2" t="s">
        <v>3389</v>
      </c>
      <c r="J1290" s="3" t="str">
        <f>HYPERLINK("https://www.boe.es/gazeta/dias/1825/02/10/pdfs/GMD-1825-18.pdf#page=4","Abrir facsímil")</f>
        <v>Abrir facsímil</v>
      </c>
      <c r="K1290" s="3" t="s">
        <v>22</v>
      </c>
    </row>
    <row r="1291" spans="1:11" ht="42" customHeight="1">
      <c r="A1291" s="2" t="s">
        <v>3390</v>
      </c>
      <c r="B1291" s="2" t="s">
        <v>3391</v>
      </c>
      <c r="C1291" s="2" t="s">
        <v>59</v>
      </c>
      <c r="D1291" s="2" t="s">
        <v>17</v>
      </c>
      <c r="E1291" s="5">
        <v>-27234</v>
      </c>
      <c r="F1291" s="3" t="s">
        <v>386</v>
      </c>
      <c r="G1291" s="3" t="s">
        <v>19</v>
      </c>
      <c r="H1291" s="2" t="s">
        <v>20</v>
      </c>
      <c r="I1291" s="2" t="s">
        <v>3392</v>
      </c>
      <c r="J1291" s="3" t="str">
        <f>HYPERLINK("https://www.boe.es/gazeta/dias/1825/06/07/pdfs/GMD-1825-68.pdf#page=4","Abrir facsímil")</f>
        <v>Abrir facsímil</v>
      </c>
      <c r="K1291" s="3" t="s">
        <v>22</v>
      </c>
    </row>
    <row r="1292" spans="1:11" ht="42" customHeight="1">
      <c r="A1292" s="2" t="s">
        <v>3393</v>
      </c>
      <c r="B1292" s="2" t="s">
        <v>3394</v>
      </c>
      <c r="C1292" s="2" t="s">
        <v>32</v>
      </c>
      <c r="D1292" s="2" t="s">
        <v>33</v>
      </c>
      <c r="E1292" s="5">
        <v>-27374</v>
      </c>
      <c r="F1292" s="3" t="s">
        <v>87</v>
      </c>
      <c r="G1292" s="3" t="s">
        <v>64</v>
      </c>
      <c r="H1292" s="2" t="s">
        <v>20</v>
      </c>
      <c r="I1292" s="2" t="s">
        <v>3395</v>
      </c>
      <c r="J1292" s="3" t="str">
        <f>HYPERLINK("https://www.boe.es/gazeta/dias/1825/01/18/pdfs/GMD-1825-8.pdf#page=2","Abrir facsímil")</f>
        <v>Abrir facsímil</v>
      </c>
      <c r="K1292" s="3" t="s">
        <v>22</v>
      </c>
    </row>
    <row r="1293" spans="1:11" ht="42" customHeight="1">
      <c r="A1293" s="2" t="s">
        <v>3396</v>
      </c>
      <c r="B1293" s="2" t="s">
        <v>3396</v>
      </c>
      <c r="C1293" s="2" t="s">
        <v>32</v>
      </c>
      <c r="D1293" s="2" t="s">
        <v>33</v>
      </c>
      <c r="E1293" s="5">
        <v>-27379</v>
      </c>
      <c r="F1293" s="3" t="s">
        <v>116</v>
      </c>
      <c r="G1293" s="3" t="s">
        <v>39</v>
      </c>
      <c r="H1293" s="2" t="s">
        <v>20</v>
      </c>
      <c r="I1293" s="2" t="s">
        <v>3397</v>
      </c>
      <c r="J1293" s="3" t="str">
        <f>HYPERLINK("https://www.boe.es/gazeta/dias/1825/01/13/pdfs/GMD-1825-6.pdf#page=3","Abrir facsímil")</f>
        <v>Abrir facsímil</v>
      </c>
      <c r="K1293" s="3" t="s">
        <v>22</v>
      </c>
    </row>
    <row r="1294" spans="1:11" ht="42" customHeight="1">
      <c r="A1294" s="2" t="s">
        <v>3398</v>
      </c>
      <c r="B1294" s="2" t="s">
        <v>3398</v>
      </c>
      <c r="C1294" s="2" t="s">
        <v>32</v>
      </c>
      <c r="D1294" s="2" t="s">
        <v>33</v>
      </c>
      <c r="E1294" s="5">
        <v>-27367</v>
      </c>
      <c r="F1294" s="3" t="s">
        <v>544</v>
      </c>
      <c r="G1294" s="3" t="s">
        <v>19</v>
      </c>
      <c r="H1294" s="2" t="s">
        <v>20</v>
      </c>
      <c r="I1294" s="2" t="s">
        <v>3399</v>
      </c>
      <c r="J1294" s="3" t="str">
        <f>HYPERLINK("https://www.boe.es/gazeta/dias/1825/01/25/pdfs/GMD-1825-11.pdf#page=4","Abrir facsímil")</f>
        <v>Abrir facsímil</v>
      </c>
      <c r="K1294" s="3" t="s">
        <v>22</v>
      </c>
    </row>
    <row r="1295" spans="1:11" ht="42" customHeight="1">
      <c r="A1295" s="2" t="s">
        <v>3398</v>
      </c>
      <c r="B1295" s="2" t="s">
        <v>3398</v>
      </c>
      <c r="C1295" s="2" t="s">
        <v>32</v>
      </c>
      <c r="D1295" s="2" t="s">
        <v>33</v>
      </c>
      <c r="E1295" s="5">
        <v>-27356</v>
      </c>
      <c r="F1295" s="3" t="s">
        <v>591</v>
      </c>
      <c r="G1295" s="3" t="s">
        <v>19</v>
      </c>
      <c r="H1295" s="2" t="s">
        <v>20</v>
      </c>
      <c r="I1295" s="2" t="s">
        <v>3400</v>
      </c>
      <c r="J1295" s="3" t="str">
        <f>HYPERLINK("https://www.boe.es/gazeta/dias/1825/02/05/pdfs/GMD-1825-16.pdf#page=4","Abrir facsímil")</f>
        <v>Abrir facsímil</v>
      </c>
      <c r="K1295" s="3" t="s">
        <v>22</v>
      </c>
    </row>
    <row r="1296" spans="1:11" ht="42" customHeight="1">
      <c r="A1296" s="2" t="s">
        <v>3398</v>
      </c>
      <c r="B1296" s="2" t="s">
        <v>3398</v>
      </c>
      <c r="C1296" s="2" t="s">
        <v>32</v>
      </c>
      <c r="D1296" s="2" t="s">
        <v>33</v>
      </c>
      <c r="E1296" s="5">
        <v>-27318</v>
      </c>
      <c r="F1296" s="3" t="s">
        <v>193</v>
      </c>
      <c r="G1296" s="3" t="s">
        <v>39</v>
      </c>
      <c r="H1296" s="2" t="s">
        <v>20</v>
      </c>
      <c r="I1296" s="2" t="s">
        <v>3401</v>
      </c>
      <c r="J1296" s="3" t="str">
        <f>HYPERLINK("https://www.boe.es/gazeta/dias/1825/03/15/pdfs/GMD-1825-32.pdf#page=3","Abrir facsímil")</f>
        <v>Abrir facsímil</v>
      </c>
      <c r="K1296" s="3" t="s">
        <v>22</v>
      </c>
    </row>
    <row r="1297" spans="1:11" ht="42" customHeight="1">
      <c r="A1297" s="2" t="s">
        <v>3398</v>
      </c>
      <c r="B1297" s="2" t="s">
        <v>3398</v>
      </c>
      <c r="C1297" s="2" t="s">
        <v>32</v>
      </c>
      <c r="D1297" s="2" t="s">
        <v>33</v>
      </c>
      <c r="E1297" s="5">
        <v>-27318</v>
      </c>
      <c r="F1297" s="3" t="s">
        <v>193</v>
      </c>
      <c r="G1297" s="3" t="s">
        <v>19</v>
      </c>
      <c r="H1297" s="2" t="s">
        <v>20</v>
      </c>
      <c r="I1297" s="2" t="s">
        <v>3402</v>
      </c>
      <c r="J1297" s="3" t="str">
        <f>HYPERLINK("https://www.boe.es/gazeta/dias/1825/03/15/pdfs/GMD-1825-32.pdf#page=4","Abrir facsímil")</f>
        <v>Abrir facsímil</v>
      </c>
      <c r="K1297" s="3" t="s">
        <v>22</v>
      </c>
    </row>
    <row r="1298" spans="1:11" ht="42" customHeight="1">
      <c r="A1298" s="2" t="s">
        <v>3398</v>
      </c>
      <c r="B1298" s="2" t="s">
        <v>3398</v>
      </c>
      <c r="C1298" s="2" t="s">
        <v>32</v>
      </c>
      <c r="D1298" s="2" t="s">
        <v>33</v>
      </c>
      <c r="E1298" s="5">
        <v>-27104</v>
      </c>
      <c r="F1298" s="3" t="s">
        <v>310</v>
      </c>
      <c r="G1298" s="3" t="s">
        <v>39</v>
      </c>
      <c r="H1298" s="2" t="s">
        <v>20</v>
      </c>
      <c r="I1298" s="2" t="s">
        <v>3403</v>
      </c>
      <c r="J1298" s="3" t="str">
        <f>HYPERLINK("https://www.boe.es/gazeta/dias/1825/10/15/pdfs/GMD-1825-125.pdf#page=3","Abrir facsímil")</f>
        <v>Abrir facsímil</v>
      </c>
      <c r="K1298" s="3" t="s">
        <v>22</v>
      </c>
    </row>
    <row r="1299" spans="1:11" ht="42" customHeight="1">
      <c r="A1299" s="2" t="s">
        <v>3404</v>
      </c>
      <c r="B1299" s="2" t="s">
        <v>3405</v>
      </c>
      <c r="C1299" s="2" t="s">
        <v>32</v>
      </c>
      <c r="D1299" s="2" t="s">
        <v>33</v>
      </c>
      <c r="E1299" s="5">
        <v>-27379</v>
      </c>
      <c r="F1299" s="3" t="s">
        <v>116</v>
      </c>
      <c r="G1299" s="3" t="s">
        <v>39</v>
      </c>
      <c r="H1299" s="2" t="s">
        <v>20</v>
      </c>
      <c r="I1299" s="2" t="s">
        <v>3406</v>
      </c>
      <c r="J1299" s="3" t="str">
        <f>HYPERLINK("https://www.boe.es/gazeta/dias/1825/01/13/pdfs/GMD-1825-6.pdf#page=3","Abrir facsímil")</f>
        <v>Abrir facsímil</v>
      </c>
      <c r="K1299" s="3" t="s">
        <v>22</v>
      </c>
    </row>
    <row r="1300" spans="1:11" ht="42" customHeight="1">
      <c r="A1300" s="2" t="s">
        <v>3407</v>
      </c>
      <c r="B1300" s="2" t="s">
        <v>3408</v>
      </c>
      <c r="C1300" s="2" t="s">
        <v>25</v>
      </c>
      <c r="D1300" s="2" t="s">
        <v>17</v>
      </c>
      <c r="E1300" s="5">
        <v>-27178</v>
      </c>
      <c r="F1300" s="3" t="s">
        <v>118</v>
      </c>
      <c r="G1300" s="3" t="s">
        <v>119</v>
      </c>
      <c r="H1300" s="2" t="s">
        <v>20</v>
      </c>
      <c r="I1300" s="2" t="s">
        <v>3409</v>
      </c>
      <c r="J1300" s="3" t="str">
        <f>HYPERLINK("https://www.boe.es/gazeta/dias/1825/08/02/pdfs/GMD-1825-92.pdf#page=4","Abrir facsímil")</f>
        <v>Abrir facsímil</v>
      </c>
      <c r="K1300" s="3" t="s">
        <v>22</v>
      </c>
    </row>
    <row r="1301" spans="1:11" ht="42" customHeight="1">
      <c r="A1301" s="2" t="s">
        <v>3410</v>
      </c>
      <c r="B1301" s="2" t="s">
        <v>3410</v>
      </c>
      <c r="C1301" s="2" t="s">
        <v>71</v>
      </c>
      <c r="D1301" s="2" t="s">
        <v>72</v>
      </c>
      <c r="E1301" s="5">
        <v>-27330</v>
      </c>
      <c r="F1301" s="3" t="s">
        <v>226</v>
      </c>
      <c r="G1301" s="3" t="s">
        <v>19</v>
      </c>
      <c r="H1301" s="2" t="s">
        <v>20</v>
      </c>
      <c r="I1301" s="2" t="s">
        <v>3411</v>
      </c>
      <c r="J1301" s="3" t="str">
        <f>HYPERLINK("https://www.boe.es/gazeta/dias/1825/03/03/pdfs/GMD-1825-27.pdf#page=4","Abrir facsímil")</f>
        <v>Abrir facsímil</v>
      </c>
      <c r="K1301" s="3" t="s">
        <v>22</v>
      </c>
    </row>
    <row r="1302" spans="1:11" ht="42" customHeight="1">
      <c r="A1302" s="2" t="s">
        <v>3412</v>
      </c>
      <c r="B1302" s="2" t="s">
        <v>3412</v>
      </c>
      <c r="C1302" s="2" t="s">
        <v>78</v>
      </c>
      <c r="D1302" s="2" t="s">
        <v>72</v>
      </c>
      <c r="E1302" s="5">
        <v>-27139</v>
      </c>
      <c r="F1302" s="3" t="s">
        <v>530</v>
      </c>
      <c r="G1302" s="3" t="s">
        <v>19</v>
      </c>
      <c r="H1302" s="2" t="s">
        <v>20</v>
      </c>
      <c r="I1302" s="2" t="s">
        <v>3413</v>
      </c>
      <c r="J1302" s="3" t="str">
        <f>HYPERLINK("https://www.boe.es/gazeta/dias/1825/09/10/pdfs/GMD-1825-110.pdf#page=4","Abrir facsímil")</f>
        <v>Abrir facsímil</v>
      </c>
      <c r="K1302" s="3" t="s">
        <v>22</v>
      </c>
    </row>
    <row r="1303" spans="1:11" ht="42" customHeight="1">
      <c r="A1303" s="2" t="s">
        <v>3412</v>
      </c>
      <c r="B1303" s="2" t="s">
        <v>3412</v>
      </c>
      <c r="C1303" s="2" t="s">
        <v>16</v>
      </c>
      <c r="D1303" s="2" t="s">
        <v>17</v>
      </c>
      <c r="E1303" s="5">
        <v>-27069</v>
      </c>
      <c r="F1303" s="3" t="s">
        <v>73</v>
      </c>
      <c r="G1303" s="3" t="s">
        <v>19</v>
      </c>
      <c r="H1303" s="2" t="s">
        <v>20</v>
      </c>
      <c r="I1303" s="2" t="s">
        <v>3414</v>
      </c>
      <c r="J1303" s="3" t="str">
        <f>HYPERLINK("https://www.boe.es/gazeta/dias/1825/11/19/pdfs/GMD-1825-140.pdf#page=4","Abrir facsímil")</f>
        <v>Abrir facsímil</v>
      </c>
      <c r="K1303" s="3" t="s">
        <v>22</v>
      </c>
    </row>
    <row r="1304" spans="1:11" ht="42" customHeight="1">
      <c r="A1304" s="2" t="s">
        <v>3415</v>
      </c>
      <c r="B1304" s="2" t="s">
        <v>3415</v>
      </c>
      <c r="C1304" s="2" t="s">
        <v>32</v>
      </c>
      <c r="D1304" s="2" t="s">
        <v>33</v>
      </c>
      <c r="E1304" s="5">
        <v>-27279</v>
      </c>
      <c r="F1304" s="3" t="s">
        <v>249</v>
      </c>
      <c r="G1304" s="3" t="s">
        <v>64</v>
      </c>
      <c r="H1304" s="2" t="s">
        <v>20</v>
      </c>
      <c r="I1304" s="2" t="s">
        <v>3416</v>
      </c>
      <c r="J1304" s="3" t="str">
        <f>HYPERLINK("https://www.boe.es/gazeta/dias/1825/04/23/pdfs/GMD-1825-49.pdf#page=2","Abrir facsímil")</f>
        <v>Abrir facsímil</v>
      </c>
      <c r="K1304" s="3" t="s">
        <v>22</v>
      </c>
    </row>
    <row r="1305" spans="1:11" ht="42" customHeight="1">
      <c r="A1305" s="2" t="s">
        <v>3417</v>
      </c>
      <c r="B1305" s="2" t="s">
        <v>3418</v>
      </c>
      <c r="C1305" s="2" t="s">
        <v>71</v>
      </c>
      <c r="D1305" s="2" t="s">
        <v>72</v>
      </c>
      <c r="E1305" s="5">
        <v>-27246</v>
      </c>
      <c r="F1305" s="3" t="s">
        <v>79</v>
      </c>
      <c r="G1305" s="3" t="s">
        <v>19</v>
      </c>
      <c r="H1305" s="2" t="s">
        <v>20</v>
      </c>
      <c r="I1305" s="2" t="s">
        <v>3419</v>
      </c>
      <c r="J1305" s="3" t="str">
        <f>HYPERLINK("https://www.boe.es/gazeta/dias/1825/05/26/pdfs/GMD-1825-63.pdf#page=4","Abrir facsímil")</f>
        <v>Abrir facsímil</v>
      </c>
      <c r="K1305" s="3" t="s">
        <v>22</v>
      </c>
    </row>
    <row r="1306" spans="1:11" ht="42" customHeight="1">
      <c r="A1306" s="2" t="s">
        <v>3420</v>
      </c>
      <c r="B1306" s="2" t="s">
        <v>3421</v>
      </c>
      <c r="C1306" s="2" t="s">
        <v>59</v>
      </c>
      <c r="D1306" s="2" t="s">
        <v>17</v>
      </c>
      <c r="E1306" s="5">
        <v>-27316</v>
      </c>
      <c r="F1306" s="3" t="s">
        <v>314</v>
      </c>
      <c r="G1306" s="3" t="s">
        <v>19</v>
      </c>
      <c r="H1306" s="2" t="s">
        <v>20</v>
      </c>
      <c r="I1306" s="2" t="s">
        <v>3422</v>
      </c>
      <c r="J1306" s="3" t="str">
        <f>HYPERLINK("https://www.boe.es/gazeta/dias/1825/03/17/pdfs/GMD-1825-33.pdf#page=4","Abrir facsímil")</f>
        <v>Abrir facsímil</v>
      </c>
      <c r="K1306" s="3" t="s">
        <v>22</v>
      </c>
    </row>
    <row r="1307" spans="1:11" ht="42" customHeight="1">
      <c r="A1307" s="2" t="s">
        <v>3423</v>
      </c>
      <c r="B1307" s="2" t="s">
        <v>3424</v>
      </c>
      <c r="C1307" s="2" t="s">
        <v>32</v>
      </c>
      <c r="D1307" s="2" t="s">
        <v>33</v>
      </c>
      <c r="E1307" s="5">
        <v>-27286</v>
      </c>
      <c r="F1307" s="3" t="s">
        <v>257</v>
      </c>
      <c r="G1307" s="3" t="s">
        <v>95</v>
      </c>
      <c r="H1307" s="2" t="s">
        <v>20</v>
      </c>
      <c r="I1307" s="2" t="s">
        <v>3425</v>
      </c>
      <c r="J1307" s="3" t="str">
        <f>HYPERLINK("https://www.boe.es/gazeta/dias/1825/04/16/pdfs/GMD-1825-46.pdf#page=1","Abrir facsímil")</f>
        <v>Abrir facsímil</v>
      </c>
      <c r="K1307" s="3" t="s">
        <v>22</v>
      </c>
    </row>
    <row r="1308" spans="1:11" ht="42" customHeight="1">
      <c r="A1308" s="2" t="s">
        <v>3426</v>
      </c>
      <c r="B1308" s="2" t="s">
        <v>3427</v>
      </c>
      <c r="C1308" s="2" t="s">
        <v>32</v>
      </c>
      <c r="D1308" s="2" t="s">
        <v>33</v>
      </c>
      <c r="E1308" s="5">
        <v>-27209</v>
      </c>
      <c r="F1308" s="3" t="s">
        <v>482</v>
      </c>
      <c r="G1308" s="3" t="s">
        <v>1102</v>
      </c>
      <c r="H1308" s="2" t="s">
        <v>20</v>
      </c>
      <c r="I1308" s="2" t="s">
        <v>3428</v>
      </c>
      <c r="J1308" s="3" t="str">
        <f>HYPERLINK("https://www.boe.es/gazeta/dias/1825/07/02/pdfs/GMD-1825-79.pdf#page=4","Abrir facsímil")</f>
        <v>Abrir facsímil</v>
      </c>
      <c r="K1308" s="3" t="s">
        <v>22</v>
      </c>
    </row>
    <row r="1309" spans="1:11" ht="42" customHeight="1">
      <c r="A1309" s="2" t="s">
        <v>3429</v>
      </c>
      <c r="B1309" s="2" t="s">
        <v>3429</v>
      </c>
      <c r="C1309" s="2" t="s">
        <v>32</v>
      </c>
      <c r="D1309" s="2" t="s">
        <v>33</v>
      </c>
      <c r="E1309" s="5">
        <v>-27283</v>
      </c>
      <c r="F1309" s="3" t="s">
        <v>26</v>
      </c>
      <c r="G1309" s="3" t="s">
        <v>19</v>
      </c>
      <c r="H1309" s="2" t="s">
        <v>20</v>
      </c>
      <c r="I1309" s="2" t="s">
        <v>3430</v>
      </c>
      <c r="J1309" s="3" t="str">
        <f>HYPERLINK("https://www.boe.es/gazeta/dias/1825/04/19/pdfs/GMD-1825-47.pdf#page=4","Abrir facsímil")</f>
        <v>Abrir facsímil</v>
      </c>
      <c r="K1309" s="3" t="s">
        <v>22</v>
      </c>
    </row>
    <row r="1310" spans="1:11" ht="42" customHeight="1">
      <c r="A1310" s="2" t="s">
        <v>3431</v>
      </c>
      <c r="B1310" s="2" t="s">
        <v>3432</v>
      </c>
      <c r="C1310" s="2" t="s">
        <v>16</v>
      </c>
      <c r="D1310" s="2" t="s">
        <v>17</v>
      </c>
      <c r="E1310" s="5">
        <v>-27360</v>
      </c>
      <c r="F1310" s="3" t="s">
        <v>468</v>
      </c>
      <c r="G1310" s="3" t="s">
        <v>39</v>
      </c>
      <c r="H1310" s="2" t="s">
        <v>20</v>
      </c>
      <c r="I1310" s="2" t="s">
        <v>3433</v>
      </c>
      <c r="J1310" s="3" t="str">
        <f>HYPERLINK("https://www.boe.es/gazeta/dias/1825/02/01/pdfs/GMD-1825-14.pdf#page=3","Abrir facsímil")</f>
        <v>Abrir facsímil</v>
      </c>
      <c r="K1310" s="3" t="s">
        <v>22</v>
      </c>
    </row>
    <row r="1311" spans="1:11" ht="42" customHeight="1">
      <c r="A1311" s="2" t="s">
        <v>3434</v>
      </c>
      <c r="B1311" s="2" t="s">
        <v>3434</v>
      </c>
      <c r="C1311" s="2" t="s">
        <v>71</v>
      </c>
      <c r="D1311" s="2" t="s">
        <v>72</v>
      </c>
      <c r="E1311" s="5">
        <v>-27358</v>
      </c>
      <c r="F1311" s="3" t="s">
        <v>63</v>
      </c>
      <c r="G1311" s="3" t="s">
        <v>95</v>
      </c>
      <c r="H1311" s="2" t="s">
        <v>20</v>
      </c>
      <c r="I1311" s="2" t="s">
        <v>3435</v>
      </c>
      <c r="J1311" s="3" t="str">
        <f>HYPERLINK("https://www.boe.es/gazeta/dias/1825/02/03/pdfs/GMD-1825-15.pdf#page=1","Abrir facsímil")</f>
        <v>Abrir facsímil</v>
      </c>
      <c r="K1311" s="3" t="s">
        <v>22</v>
      </c>
    </row>
    <row r="1312" spans="1:11" ht="42" customHeight="1">
      <c r="A1312" s="2" t="s">
        <v>3436</v>
      </c>
      <c r="B1312" s="2" t="s">
        <v>3437</v>
      </c>
      <c r="C1312" s="2" t="s">
        <v>32</v>
      </c>
      <c r="D1312" s="2" t="s">
        <v>33</v>
      </c>
      <c r="E1312" s="5">
        <v>-27342</v>
      </c>
      <c r="F1312" s="3" t="s">
        <v>112</v>
      </c>
      <c r="G1312" s="3" t="s">
        <v>39</v>
      </c>
      <c r="H1312" s="2" t="s">
        <v>20</v>
      </c>
      <c r="I1312" s="2" t="s">
        <v>3438</v>
      </c>
      <c r="J1312" s="3" t="str">
        <f>HYPERLINK("https://www.boe.es/gazeta/dias/1825/02/19/pdfs/GMD-1825-22.pdf#page=3","Abrir facsímil")</f>
        <v>Abrir facsímil</v>
      </c>
      <c r="K1312" s="3" t="s">
        <v>22</v>
      </c>
    </row>
    <row r="1313" spans="1:11" ht="42" customHeight="1">
      <c r="A1313" s="2" t="s">
        <v>3439</v>
      </c>
      <c r="B1313" s="2" t="s">
        <v>3440</v>
      </c>
      <c r="C1313" s="2" t="s">
        <v>46</v>
      </c>
      <c r="D1313" s="2" t="s">
        <v>17</v>
      </c>
      <c r="E1313" s="5">
        <v>-27080</v>
      </c>
      <c r="F1313" s="3" t="s">
        <v>2218</v>
      </c>
      <c r="G1313" s="3" t="s">
        <v>19</v>
      </c>
      <c r="H1313" s="2" t="s">
        <v>20</v>
      </c>
      <c r="I1313" s="2" t="s">
        <v>3441</v>
      </c>
      <c r="J1313" s="3" t="str">
        <f>HYPERLINK("https://www.boe.es/gazeta/dias/1825/11/08/pdfs/GMD-1825-135.pdf#page=4","Abrir facsímil")</f>
        <v>Abrir facsímil</v>
      </c>
      <c r="K1313" s="3" t="s">
        <v>22</v>
      </c>
    </row>
    <row r="1314" spans="1:11" ht="42" customHeight="1">
      <c r="A1314" s="2" t="s">
        <v>3442</v>
      </c>
      <c r="B1314" s="2" t="s">
        <v>3442</v>
      </c>
      <c r="C1314" s="2" t="s">
        <v>71</v>
      </c>
      <c r="D1314" s="2" t="s">
        <v>72</v>
      </c>
      <c r="E1314" s="5">
        <v>-27300</v>
      </c>
      <c r="F1314" s="3" t="s">
        <v>502</v>
      </c>
      <c r="G1314" s="3" t="s">
        <v>95</v>
      </c>
      <c r="H1314" s="2" t="s">
        <v>20</v>
      </c>
      <c r="I1314" s="2" t="s">
        <v>3443</v>
      </c>
      <c r="J1314" s="3" t="str">
        <f>HYPERLINK("https://www.boe.es/gazeta/dias/1825/04/02/pdfs/GMD-1825-40.pdf#page=1","Abrir facsímil")</f>
        <v>Abrir facsímil</v>
      </c>
      <c r="K1314" s="3" t="s">
        <v>22</v>
      </c>
    </row>
    <row r="1315" spans="1:11" ht="42" customHeight="1">
      <c r="A1315" s="2" t="s">
        <v>3444</v>
      </c>
      <c r="B1315" s="2" t="s">
        <v>3444</v>
      </c>
      <c r="C1315" s="2" t="s">
        <v>32</v>
      </c>
      <c r="D1315" s="2" t="s">
        <v>33</v>
      </c>
      <c r="E1315" s="5">
        <v>-27176</v>
      </c>
      <c r="F1315" s="3" t="s">
        <v>849</v>
      </c>
      <c r="G1315" s="3" t="s">
        <v>95</v>
      </c>
      <c r="H1315" s="2" t="s">
        <v>20</v>
      </c>
      <c r="I1315" s="2" t="s">
        <v>3445</v>
      </c>
      <c r="J1315" s="3" t="str">
        <f>HYPERLINK("https://www.boe.es/gazeta/dias/1825/08/04/pdfs/GMD-1825-93.pdf#page=1","Abrir facsímil")</f>
        <v>Abrir facsímil</v>
      </c>
      <c r="K1315" s="3" t="s">
        <v>22</v>
      </c>
    </row>
    <row r="1316" spans="1:11" ht="42" customHeight="1">
      <c r="A1316" s="2" t="s">
        <v>3446</v>
      </c>
      <c r="B1316" s="2" t="s">
        <v>3446</v>
      </c>
      <c r="C1316" s="2" t="s">
        <v>71</v>
      </c>
      <c r="D1316" s="2" t="s">
        <v>72</v>
      </c>
      <c r="E1316" s="5">
        <v>-27384</v>
      </c>
      <c r="F1316" s="3" t="s">
        <v>143</v>
      </c>
      <c r="G1316" s="3" t="s">
        <v>1156</v>
      </c>
      <c r="H1316" s="2" t="s">
        <v>20</v>
      </c>
      <c r="I1316" s="2" t="s">
        <v>3447</v>
      </c>
      <c r="J1316" s="3" t="str">
        <f>HYPERLINK("https://www.boe.es/gazeta/dias/1825/01/08/pdfs/GMD-1825-4.pdf#page=4","Abrir facsímil")</f>
        <v>Abrir facsímil</v>
      </c>
      <c r="K1316" s="3" t="s">
        <v>22</v>
      </c>
    </row>
    <row r="1317" spans="1:11" ht="42" customHeight="1">
      <c r="A1317" s="2" t="s">
        <v>3446</v>
      </c>
      <c r="B1317" s="2" t="s">
        <v>3446</v>
      </c>
      <c r="C1317" s="2" t="s">
        <v>32</v>
      </c>
      <c r="D1317" s="2" t="s">
        <v>33</v>
      </c>
      <c r="E1317" s="5">
        <v>-27244</v>
      </c>
      <c r="F1317" s="3" t="s">
        <v>613</v>
      </c>
      <c r="G1317" s="3" t="s">
        <v>95</v>
      </c>
      <c r="H1317" s="2" t="s">
        <v>20</v>
      </c>
      <c r="I1317" s="2" t="s">
        <v>3448</v>
      </c>
      <c r="J1317" s="3" t="str">
        <f>HYPERLINK("https://www.boe.es/gazeta/dias/1825/05/28/pdfs/GMD-1825-64.pdf#page=1","Abrir facsímil")</f>
        <v>Abrir facsímil</v>
      </c>
      <c r="K1317" s="3" t="s">
        <v>22</v>
      </c>
    </row>
    <row r="1318" spans="1:11" ht="42" customHeight="1">
      <c r="A1318" s="2" t="s">
        <v>3446</v>
      </c>
      <c r="B1318" s="2" t="s">
        <v>3446</v>
      </c>
      <c r="C1318" s="2" t="s">
        <v>71</v>
      </c>
      <c r="D1318" s="2" t="s">
        <v>72</v>
      </c>
      <c r="E1318" s="5">
        <v>-27141</v>
      </c>
      <c r="F1318" s="3" t="s">
        <v>1218</v>
      </c>
      <c r="G1318" s="3" t="s">
        <v>39</v>
      </c>
      <c r="H1318" s="2" t="s">
        <v>20</v>
      </c>
      <c r="I1318" s="2" t="s">
        <v>3449</v>
      </c>
      <c r="J1318" s="3" t="str">
        <f>HYPERLINK("https://www.boe.es/gazeta/dias/1825/09/08/pdfs/GMD-1825-109.pdf#page=3","Abrir facsímil")</f>
        <v>Abrir facsímil</v>
      </c>
      <c r="K1318" s="3" t="s">
        <v>22</v>
      </c>
    </row>
    <row r="1319" spans="1:11" ht="42" customHeight="1">
      <c r="A1319" s="2" t="s">
        <v>3446</v>
      </c>
      <c r="B1319" s="2" t="s">
        <v>3446</v>
      </c>
      <c r="C1319" s="2" t="s">
        <v>16</v>
      </c>
      <c r="D1319" s="2" t="s">
        <v>17</v>
      </c>
      <c r="E1319" s="5">
        <v>-27080</v>
      </c>
      <c r="F1319" s="3" t="s">
        <v>2218</v>
      </c>
      <c r="G1319" s="3" t="s">
        <v>64</v>
      </c>
      <c r="H1319" s="2" t="s">
        <v>20</v>
      </c>
      <c r="I1319" s="2" t="s">
        <v>3450</v>
      </c>
      <c r="J1319" s="3" t="str">
        <f>HYPERLINK("https://www.boe.es/gazeta/dias/1825/11/08/pdfs/GMD-1825-135.pdf#page=2","Abrir facsímil")</f>
        <v>Abrir facsímil</v>
      </c>
      <c r="K1319" s="3" t="s">
        <v>22</v>
      </c>
    </row>
    <row r="1320" spans="1:11" ht="42" customHeight="1">
      <c r="A1320" s="2" t="s">
        <v>3451</v>
      </c>
      <c r="B1320" s="2" t="s">
        <v>3452</v>
      </c>
      <c r="C1320" s="2" t="s">
        <v>238</v>
      </c>
      <c r="D1320" s="2" t="s">
        <v>17</v>
      </c>
      <c r="E1320" s="5">
        <v>-27129</v>
      </c>
      <c r="F1320" s="3" t="s">
        <v>173</v>
      </c>
      <c r="G1320" s="3" t="s">
        <v>39</v>
      </c>
      <c r="H1320" s="2" t="s">
        <v>20</v>
      </c>
      <c r="I1320" s="2" t="s">
        <v>3453</v>
      </c>
      <c r="J1320" s="3" t="str">
        <f>HYPERLINK("https://www.boe.es/gazeta/dias/1825/09/20/pdfs/GMD-1825-114.pdf#page=3","Abrir facsímil")</f>
        <v>Abrir facsímil</v>
      </c>
      <c r="K1320" s="3" t="s">
        <v>22</v>
      </c>
    </row>
    <row r="1321" spans="1:11" ht="42" customHeight="1">
      <c r="A1321" s="2" t="s">
        <v>3454</v>
      </c>
      <c r="B1321" s="2" t="s">
        <v>3455</v>
      </c>
      <c r="C1321" s="2" t="s">
        <v>32</v>
      </c>
      <c r="D1321" s="2" t="s">
        <v>33</v>
      </c>
      <c r="E1321" s="5">
        <v>-27069</v>
      </c>
      <c r="F1321" s="3" t="s">
        <v>73</v>
      </c>
      <c r="G1321" s="3" t="s">
        <v>74</v>
      </c>
      <c r="H1321" s="2" t="s">
        <v>20</v>
      </c>
      <c r="I1321" s="2" t="s">
        <v>3456</v>
      </c>
      <c r="J1321" s="3" t="str">
        <f>HYPERLINK("https://www.boe.es/gazeta/dias/1825/11/19/pdfs/GMD-1825-140.pdf#page=3","Abrir facsímil")</f>
        <v>Abrir facsímil</v>
      </c>
      <c r="K1321" s="3" t="s">
        <v>22</v>
      </c>
    </row>
    <row r="1322" spans="1:11" ht="42" customHeight="1">
      <c r="A1322" s="2" t="s">
        <v>3457</v>
      </c>
      <c r="B1322" s="2" t="s">
        <v>3458</v>
      </c>
      <c r="C1322" s="2" t="s">
        <v>32</v>
      </c>
      <c r="D1322" s="2" t="s">
        <v>33</v>
      </c>
      <c r="E1322" s="5">
        <v>-27069</v>
      </c>
      <c r="F1322" s="3" t="s">
        <v>73</v>
      </c>
      <c r="G1322" s="3" t="s">
        <v>74</v>
      </c>
      <c r="H1322" s="2" t="s">
        <v>20</v>
      </c>
      <c r="I1322" s="2" t="s">
        <v>3459</v>
      </c>
      <c r="J1322" s="3" t="str">
        <f>HYPERLINK("https://www.boe.es/gazeta/dias/1825/11/19/pdfs/GMD-1825-140.pdf#page=3","Abrir facsímil")</f>
        <v>Abrir facsímil</v>
      </c>
      <c r="K1322" s="3" t="s">
        <v>22</v>
      </c>
    </row>
    <row r="1323" spans="1:11" ht="42" customHeight="1">
      <c r="A1323" s="2" t="s">
        <v>3460</v>
      </c>
      <c r="B1323" s="2" t="s">
        <v>3461</v>
      </c>
      <c r="C1323" s="2" t="s">
        <v>32</v>
      </c>
      <c r="D1323" s="2" t="s">
        <v>33</v>
      </c>
      <c r="E1323" s="5">
        <v>-27377</v>
      </c>
      <c r="F1323" s="3" t="s">
        <v>652</v>
      </c>
      <c r="G1323" s="3" t="s">
        <v>39</v>
      </c>
      <c r="H1323" s="2" t="s">
        <v>20</v>
      </c>
      <c r="I1323" s="2" t="s">
        <v>3462</v>
      </c>
      <c r="J1323" s="3" t="str">
        <f>HYPERLINK("https://www.boe.es/gazeta/dias/1825/01/15/pdfs/GMD-1825-7.pdf#page=3","Abrir facsímil")</f>
        <v>Abrir facsímil</v>
      </c>
      <c r="K1323" s="3" t="s">
        <v>22</v>
      </c>
    </row>
    <row r="1324" spans="1:11" ht="42" customHeight="1">
      <c r="A1324" s="2" t="s">
        <v>3463</v>
      </c>
      <c r="B1324" s="2" t="s">
        <v>3463</v>
      </c>
      <c r="C1324" s="2" t="s">
        <v>32</v>
      </c>
      <c r="D1324" s="2" t="s">
        <v>33</v>
      </c>
      <c r="E1324" s="5">
        <v>-27353</v>
      </c>
      <c r="F1324" s="3" t="s">
        <v>2061</v>
      </c>
      <c r="G1324" s="3" t="s">
        <v>39</v>
      </c>
      <c r="H1324" s="2" t="s">
        <v>20</v>
      </c>
      <c r="I1324" s="2" t="s">
        <v>3464</v>
      </c>
      <c r="J1324" s="3" t="str">
        <f>HYPERLINK("https://www.boe.es/gazeta/dias/1825/02/08/pdfs/GMD-1825-17.pdf#page=3","Abrir facsímil")</f>
        <v>Abrir facsímil</v>
      </c>
      <c r="K1324" s="3" t="s">
        <v>22</v>
      </c>
    </row>
    <row r="1325" spans="1:11" ht="42" customHeight="1">
      <c r="A1325" s="2" t="s">
        <v>3465</v>
      </c>
      <c r="B1325" s="2" t="s">
        <v>3466</v>
      </c>
      <c r="C1325" s="2" t="s">
        <v>32</v>
      </c>
      <c r="D1325" s="2" t="s">
        <v>33</v>
      </c>
      <c r="E1325" s="5">
        <v>-27192</v>
      </c>
      <c r="F1325" s="3" t="s">
        <v>420</v>
      </c>
      <c r="G1325" s="3" t="s">
        <v>39</v>
      </c>
      <c r="H1325" s="2" t="s">
        <v>20</v>
      </c>
      <c r="I1325" s="2" t="s">
        <v>3467</v>
      </c>
      <c r="J1325" s="3" t="str">
        <f>HYPERLINK("https://www.boe.es/gazeta/dias/1825/07/19/pdfs/GMD-1825-86.pdf#page=3","Abrir facsímil")</f>
        <v>Abrir facsímil</v>
      </c>
      <c r="K1325" s="3" t="s">
        <v>22</v>
      </c>
    </row>
    <row r="1326" spans="1:11" ht="42" customHeight="1">
      <c r="A1326" s="2" t="s">
        <v>3468</v>
      </c>
      <c r="B1326" s="2" t="s">
        <v>3468</v>
      </c>
      <c r="C1326" s="2" t="s">
        <v>32</v>
      </c>
      <c r="D1326" s="2" t="s">
        <v>33</v>
      </c>
      <c r="E1326" s="5">
        <v>-27225</v>
      </c>
      <c r="F1326" s="3" t="s">
        <v>540</v>
      </c>
      <c r="G1326" s="3" t="s">
        <v>95</v>
      </c>
      <c r="H1326" s="2" t="s">
        <v>20</v>
      </c>
      <c r="I1326" s="2" t="s">
        <v>3469</v>
      </c>
      <c r="J1326" s="3" t="str">
        <f>HYPERLINK("https://www.boe.es/gazeta/dias/1825/06/16/pdfs/GMD-1825-72.pdf#page=1","Abrir facsímil")</f>
        <v>Abrir facsímil</v>
      </c>
      <c r="K1326" s="3" t="s">
        <v>22</v>
      </c>
    </row>
    <row r="1327" spans="1:11" ht="42" customHeight="1">
      <c r="A1327" s="2" t="s">
        <v>3470</v>
      </c>
      <c r="B1327" s="2" t="s">
        <v>3470</v>
      </c>
      <c r="C1327" s="2" t="s">
        <v>32</v>
      </c>
      <c r="D1327" s="2" t="s">
        <v>33</v>
      </c>
      <c r="E1327" s="5">
        <v>-27225</v>
      </c>
      <c r="F1327" s="3" t="s">
        <v>540</v>
      </c>
      <c r="G1327" s="3" t="s">
        <v>39</v>
      </c>
      <c r="H1327" s="2" t="s">
        <v>20</v>
      </c>
      <c r="I1327" s="2" t="s">
        <v>3471</v>
      </c>
      <c r="J1327" s="3" t="str">
        <f>HYPERLINK("https://www.boe.es/gazeta/dias/1825/06/16/pdfs/GMD-1825-72.pdf#page=3","Abrir facsímil")</f>
        <v>Abrir facsímil</v>
      </c>
      <c r="K1327" s="3" t="s">
        <v>22</v>
      </c>
    </row>
    <row r="1328" spans="1:11" ht="42" customHeight="1">
      <c r="A1328" s="2" t="s">
        <v>3472</v>
      </c>
      <c r="B1328" s="2" t="s">
        <v>3473</v>
      </c>
      <c r="C1328" s="2" t="s">
        <v>46</v>
      </c>
      <c r="D1328" s="2" t="s">
        <v>17</v>
      </c>
      <c r="E1328" s="5">
        <v>-27293</v>
      </c>
      <c r="F1328" s="3" t="s">
        <v>267</v>
      </c>
      <c r="G1328" s="3" t="s">
        <v>39</v>
      </c>
      <c r="H1328" s="2" t="s">
        <v>20</v>
      </c>
      <c r="I1328" s="2" t="s">
        <v>3474</v>
      </c>
      <c r="J1328" s="3" t="str">
        <f>HYPERLINK("https://www.boe.es/gazeta/dias/1825/04/09/pdfs/GMD-1825-43.pdf#page=3","Abrir facsímil")</f>
        <v>Abrir facsímil</v>
      </c>
      <c r="K1328" s="3" t="s">
        <v>22</v>
      </c>
    </row>
    <row r="1329" spans="1:11" ht="42" customHeight="1">
      <c r="A1329" s="2" t="s">
        <v>3475</v>
      </c>
      <c r="B1329" s="2" t="s">
        <v>3476</v>
      </c>
      <c r="C1329" s="2" t="s">
        <v>71</v>
      </c>
      <c r="D1329" s="2" t="s">
        <v>72</v>
      </c>
      <c r="E1329" s="5">
        <v>-27178</v>
      </c>
      <c r="F1329" s="3" t="s">
        <v>118</v>
      </c>
      <c r="G1329" s="3" t="s">
        <v>119</v>
      </c>
      <c r="H1329" s="2" t="s">
        <v>20</v>
      </c>
      <c r="I1329" s="2" t="s">
        <v>3477</v>
      </c>
      <c r="J1329" s="3" t="str">
        <f>HYPERLINK("https://www.boe.es/gazeta/dias/1825/08/02/pdfs/GMD-1825-92.pdf#page=4","Abrir facsímil")</f>
        <v>Abrir facsímil</v>
      </c>
      <c r="K1329" s="3" t="s">
        <v>22</v>
      </c>
    </row>
    <row r="1330" spans="1:11" ht="42" customHeight="1">
      <c r="A1330" s="2" t="s">
        <v>3478</v>
      </c>
      <c r="B1330" s="2" t="s">
        <v>3479</v>
      </c>
      <c r="C1330" s="2" t="s">
        <v>16</v>
      </c>
      <c r="D1330" s="2" t="s">
        <v>17</v>
      </c>
      <c r="E1330" s="5">
        <v>-27318</v>
      </c>
      <c r="F1330" s="3" t="s">
        <v>193</v>
      </c>
      <c r="G1330" s="3" t="s">
        <v>64</v>
      </c>
      <c r="H1330" s="2" t="s">
        <v>20</v>
      </c>
      <c r="I1330" s="2" t="s">
        <v>3480</v>
      </c>
      <c r="J1330" s="3" t="str">
        <f>HYPERLINK("https://www.boe.es/gazeta/dias/1825/03/15/pdfs/GMD-1825-32.pdf#page=2","Abrir facsímil")</f>
        <v>Abrir facsímil</v>
      </c>
      <c r="K1330" s="3" t="s">
        <v>22</v>
      </c>
    </row>
    <row r="1331" spans="1:11" ht="42" customHeight="1">
      <c r="A1331" s="2" t="s">
        <v>3481</v>
      </c>
      <c r="B1331" s="2" t="s">
        <v>3482</v>
      </c>
      <c r="C1331" s="2" t="s">
        <v>123</v>
      </c>
      <c r="D1331" s="2" t="s">
        <v>17</v>
      </c>
      <c r="E1331" s="5">
        <v>-27251</v>
      </c>
      <c r="F1331" s="3" t="s">
        <v>555</v>
      </c>
      <c r="G1331" s="3" t="s">
        <v>19</v>
      </c>
      <c r="H1331" s="2" t="s">
        <v>20</v>
      </c>
      <c r="I1331" s="2" t="s">
        <v>3483</v>
      </c>
      <c r="J1331" s="3" t="str">
        <f>HYPERLINK("https://www.boe.es/gazeta/dias/1825/05/21/pdfs/GMD-1825-61.pdf#page=4","Abrir facsímil")</f>
        <v>Abrir facsímil</v>
      </c>
      <c r="K1331" s="3" t="s">
        <v>22</v>
      </c>
    </row>
    <row r="1332" spans="1:11" ht="42" customHeight="1">
      <c r="A1332" s="2" t="s">
        <v>3484</v>
      </c>
      <c r="B1332" s="2" t="s">
        <v>3485</v>
      </c>
      <c r="C1332" s="2" t="s">
        <v>46</v>
      </c>
      <c r="D1332" s="2" t="s">
        <v>17</v>
      </c>
      <c r="E1332" s="5">
        <v>-27314</v>
      </c>
      <c r="F1332" s="3" t="s">
        <v>60</v>
      </c>
      <c r="G1332" s="3" t="s">
        <v>19</v>
      </c>
      <c r="H1332" s="2" t="s">
        <v>20</v>
      </c>
      <c r="I1332" s="2" t="s">
        <v>3486</v>
      </c>
      <c r="J1332" s="3" t="str">
        <f>HYPERLINK("https://www.boe.es/gazeta/dias/1825/03/19/pdfs/GMD-1825-34.pdf#page=4","Abrir facsímil")</f>
        <v>Abrir facsímil</v>
      </c>
      <c r="K1332" s="3" t="s">
        <v>22</v>
      </c>
    </row>
    <row r="1333" spans="1:11" ht="42" customHeight="1">
      <c r="A1333" s="2" t="s">
        <v>3487</v>
      </c>
      <c r="B1333" s="2" t="s">
        <v>3488</v>
      </c>
      <c r="C1333" s="2" t="s">
        <v>16</v>
      </c>
      <c r="D1333" s="2" t="s">
        <v>17</v>
      </c>
      <c r="E1333" s="5">
        <v>-27101</v>
      </c>
      <c r="F1333" s="3" t="s">
        <v>83</v>
      </c>
      <c r="G1333" s="3" t="s">
        <v>39</v>
      </c>
      <c r="H1333" s="2" t="s">
        <v>20</v>
      </c>
      <c r="I1333" s="2" t="s">
        <v>3489</v>
      </c>
      <c r="J1333" s="3" t="str">
        <f>HYPERLINK("https://www.boe.es/gazeta/dias/1825/10/18/pdfs/GMD-1825-126.pdf#page=3","Abrir facsímil")</f>
        <v>Abrir facsímil</v>
      </c>
      <c r="K1333" s="3" t="s">
        <v>22</v>
      </c>
    </row>
    <row r="1334" spans="1:11" ht="42" customHeight="1">
      <c r="A1334" s="2" t="s">
        <v>3490</v>
      </c>
      <c r="B1334" s="2" t="s">
        <v>3491</v>
      </c>
      <c r="C1334" s="2" t="s">
        <v>25</v>
      </c>
      <c r="D1334" s="2" t="s">
        <v>17</v>
      </c>
      <c r="E1334" s="5">
        <v>-27356</v>
      </c>
      <c r="F1334" s="3" t="s">
        <v>591</v>
      </c>
      <c r="G1334" s="3" t="s">
        <v>592</v>
      </c>
      <c r="H1334" s="2" t="s">
        <v>20</v>
      </c>
      <c r="I1334" s="2" t="s">
        <v>3492</v>
      </c>
      <c r="J1334" s="3" t="str">
        <f>HYPERLINK("https://www.boe.es/gazeta/dias/1825/02/05/pdfs/GMD-1825-16.pdf#page=3","Abrir facsímil")</f>
        <v>Abrir facsímil</v>
      </c>
      <c r="K1334" s="3" t="s">
        <v>22</v>
      </c>
    </row>
    <row r="1335" spans="1:11" ht="42" customHeight="1">
      <c r="A1335" s="2" t="s">
        <v>3493</v>
      </c>
      <c r="B1335" s="2" t="s">
        <v>3494</v>
      </c>
      <c r="C1335" s="2" t="s">
        <v>16</v>
      </c>
      <c r="D1335" s="2" t="s">
        <v>17</v>
      </c>
      <c r="E1335" s="5">
        <v>-27351</v>
      </c>
      <c r="F1335" s="3" t="s">
        <v>132</v>
      </c>
      <c r="G1335" s="3" t="s">
        <v>19</v>
      </c>
      <c r="H1335" s="2" t="s">
        <v>20</v>
      </c>
      <c r="I1335" s="2" t="s">
        <v>3495</v>
      </c>
      <c r="J1335" s="3" t="str">
        <f>HYPERLINK("https://www.boe.es/gazeta/dias/1825/02/10/pdfs/GMD-1825-18.pdf#page=4","Abrir facsímil")</f>
        <v>Abrir facsímil</v>
      </c>
      <c r="K1335" s="3" t="s">
        <v>22</v>
      </c>
    </row>
    <row r="1336" spans="1:11" ht="42" customHeight="1">
      <c r="A1336" s="2" t="s">
        <v>3496</v>
      </c>
      <c r="B1336" s="2" t="s">
        <v>3497</v>
      </c>
      <c r="C1336" s="2" t="s">
        <v>16</v>
      </c>
      <c r="D1336" s="2" t="s">
        <v>17</v>
      </c>
      <c r="E1336" s="5">
        <v>-27388</v>
      </c>
      <c r="F1336" s="3" t="s">
        <v>288</v>
      </c>
      <c r="G1336" s="3" t="s">
        <v>19</v>
      </c>
      <c r="H1336" s="2" t="s">
        <v>20</v>
      </c>
      <c r="I1336" s="2" t="s">
        <v>3498</v>
      </c>
      <c r="J1336" s="3" t="str">
        <f>HYPERLINK("https://www.boe.es/gazeta/dias/1825/01/04/pdfs/GMD-1825-2.pdf#page=4","Abrir facsímil")</f>
        <v>Abrir facsímil</v>
      </c>
      <c r="K1336" s="3" t="s">
        <v>22</v>
      </c>
    </row>
    <row r="1337" spans="1:11" ht="42" customHeight="1">
      <c r="A1337" s="2" t="s">
        <v>3499</v>
      </c>
      <c r="B1337" s="2" t="s">
        <v>3500</v>
      </c>
      <c r="C1337" s="2" t="s">
        <v>25</v>
      </c>
      <c r="D1337" s="2" t="s">
        <v>17</v>
      </c>
      <c r="E1337" s="5">
        <v>-27293</v>
      </c>
      <c r="F1337" s="3" t="s">
        <v>267</v>
      </c>
      <c r="G1337" s="3" t="s">
        <v>39</v>
      </c>
      <c r="H1337" s="2" t="s">
        <v>20</v>
      </c>
      <c r="I1337" s="2" t="s">
        <v>3501</v>
      </c>
      <c r="J1337" s="3" t="str">
        <f>HYPERLINK("https://www.boe.es/gazeta/dias/1825/04/09/pdfs/GMD-1825-43.pdf#page=3","Abrir facsímil")</f>
        <v>Abrir facsímil</v>
      </c>
      <c r="K1337" s="3" t="s">
        <v>22</v>
      </c>
    </row>
    <row r="1338" spans="1:11" ht="42" customHeight="1">
      <c r="A1338" s="2" t="s">
        <v>3502</v>
      </c>
      <c r="B1338" s="2" t="s">
        <v>3503</v>
      </c>
      <c r="C1338" s="2" t="s">
        <v>25</v>
      </c>
      <c r="D1338" s="2" t="s">
        <v>17</v>
      </c>
      <c r="E1338" s="5">
        <v>-27150</v>
      </c>
      <c r="F1338" s="3" t="s">
        <v>392</v>
      </c>
      <c r="G1338" s="3" t="s">
        <v>39</v>
      </c>
      <c r="H1338" s="2" t="s">
        <v>20</v>
      </c>
      <c r="I1338" s="2" t="s">
        <v>3504</v>
      </c>
      <c r="J1338" s="3" t="str">
        <f>HYPERLINK("https://www.boe.es/gazeta/dias/1825/08/30/pdfs/GMD-1825-105.pdf#page=3","Abrir facsímil")</f>
        <v>Abrir facsímil</v>
      </c>
      <c r="K1338" s="3" t="s">
        <v>22</v>
      </c>
    </row>
    <row r="1339" spans="1:11" ht="42" customHeight="1">
      <c r="A1339" s="2" t="s">
        <v>3505</v>
      </c>
      <c r="B1339" s="2" t="s">
        <v>3506</v>
      </c>
      <c r="C1339" s="2" t="s">
        <v>25</v>
      </c>
      <c r="D1339" s="2" t="s">
        <v>17</v>
      </c>
      <c r="E1339" s="5">
        <v>-27241</v>
      </c>
      <c r="F1339" s="3" t="s">
        <v>472</v>
      </c>
      <c r="G1339" s="3" t="s">
        <v>39</v>
      </c>
      <c r="H1339" s="2" t="s">
        <v>20</v>
      </c>
      <c r="I1339" s="2" t="s">
        <v>3507</v>
      </c>
      <c r="J1339" s="3" t="str">
        <f>HYPERLINK("https://www.boe.es/gazeta/dias/1825/05/31/pdfs/GMD-1825-65.pdf#page=3","Abrir facsímil")</f>
        <v>Abrir facsímil</v>
      </c>
      <c r="K1339" s="3" t="s">
        <v>22</v>
      </c>
    </row>
    <row r="1340" spans="1:11" ht="42" customHeight="1">
      <c r="A1340" s="2" t="s">
        <v>3508</v>
      </c>
      <c r="B1340" s="2" t="s">
        <v>3509</v>
      </c>
      <c r="C1340" s="2" t="s">
        <v>71</v>
      </c>
      <c r="D1340" s="2" t="s">
        <v>72</v>
      </c>
      <c r="E1340" s="5">
        <v>-27328</v>
      </c>
      <c r="F1340" s="3" t="s">
        <v>211</v>
      </c>
      <c r="G1340" s="3" t="s">
        <v>19</v>
      </c>
      <c r="H1340" s="2" t="s">
        <v>20</v>
      </c>
      <c r="I1340" s="2" t="s">
        <v>3510</v>
      </c>
      <c r="J1340" s="3" t="str">
        <f>HYPERLINK("https://www.boe.es/gazeta/dias/1825/03/05/pdfs/GMD-1825-28.pdf#page=4","Abrir facsímil")</f>
        <v>Abrir facsímil</v>
      </c>
      <c r="K1340" s="3" t="s">
        <v>22</v>
      </c>
    </row>
    <row r="1341" spans="1:11" ht="42" customHeight="1">
      <c r="A1341" s="2" t="s">
        <v>3511</v>
      </c>
      <c r="B1341" s="2" t="s">
        <v>3512</v>
      </c>
      <c r="C1341" s="2" t="s">
        <v>32</v>
      </c>
      <c r="D1341" s="2" t="s">
        <v>33</v>
      </c>
      <c r="E1341" s="5">
        <v>-27260</v>
      </c>
      <c r="F1341" s="3" t="s">
        <v>424</v>
      </c>
      <c r="G1341" s="3" t="s">
        <v>19</v>
      </c>
      <c r="H1341" s="2" t="s">
        <v>20</v>
      </c>
      <c r="I1341" s="2" t="s">
        <v>3513</v>
      </c>
      <c r="J1341" s="3" t="str">
        <f>HYPERLINK("https://www.boe.es/gazeta/dias/1825/05/12/pdfs/GMD-1825-57.pdf#page=4","Abrir facsímil")</f>
        <v>Abrir facsímil</v>
      </c>
      <c r="K1341" s="3" t="s">
        <v>22</v>
      </c>
    </row>
    <row r="1342" spans="1:11" ht="42" customHeight="1">
      <c r="A1342" s="2" t="s">
        <v>3514</v>
      </c>
      <c r="B1342" s="2" t="s">
        <v>3515</v>
      </c>
      <c r="C1342" s="2" t="s">
        <v>16</v>
      </c>
      <c r="D1342" s="2" t="s">
        <v>17</v>
      </c>
      <c r="E1342" s="5">
        <v>-27386</v>
      </c>
      <c r="F1342" s="3" t="s">
        <v>99</v>
      </c>
      <c r="G1342" s="3" t="s">
        <v>39</v>
      </c>
      <c r="H1342" s="2" t="s">
        <v>20</v>
      </c>
      <c r="I1342" s="2" t="s">
        <v>3516</v>
      </c>
      <c r="J1342" s="3" t="str">
        <f>HYPERLINK("https://www.boe.es/gazeta/dias/1825/01/06/pdfs/GMD-1825-3.pdf#page=3","Abrir facsímil")</f>
        <v>Abrir facsímil</v>
      </c>
      <c r="K1342" s="3" t="s">
        <v>22</v>
      </c>
    </row>
    <row r="1343" spans="1:11" ht="42" customHeight="1">
      <c r="A1343" s="2" t="s">
        <v>3514</v>
      </c>
      <c r="B1343" s="2" t="s">
        <v>3515</v>
      </c>
      <c r="C1343" s="2" t="s">
        <v>32</v>
      </c>
      <c r="D1343" s="2" t="s">
        <v>33</v>
      </c>
      <c r="E1343" s="5">
        <v>-27379</v>
      </c>
      <c r="F1343" s="3" t="s">
        <v>116</v>
      </c>
      <c r="G1343" s="3" t="s">
        <v>39</v>
      </c>
      <c r="H1343" s="2" t="s">
        <v>20</v>
      </c>
      <c r="I1343" s="2" t="s">
        <v>3517</v>
      </c>
      <c r="J1343" s="3" t="str">
        <f>HYPERLINK("https://www.boe.es/gazeta/dias/1825/01/13/pdfs/GMD-1825-6.pdf#page=3","Abrir facsímil")</f>
        <v>Abrir facsímil</v>
      </c>
      <c r="K1343" s="3" t="s">
        <v>22</v>
      </c>
    </row>
    <row r="1344" spans="1:11" ht="42" customHeight="1">
      <c r="A1344" s="2" t="s">
        <v>3518</v>
      </c>
      <c r="B1344" s="2" t="s">
        <v>3519</v>
      </c>
      <c r="C1344" s="2" t="s">
        <v>71</v>
      </c>
      <c r="D1344" s="2" t="s">
        <v>72</v>
      </c>
      <c r="E1344" s="5">
        <v>-27162</v>
      </c>
      <c r="F1344" s="3" t="s">
        <v>3028</v>
      </c>
      <c r="G1344" s="3" t="s">
        <v>19</v>
      </c>
      <c r="H1344" s="2" t="s">
        <v>20</v>
      </c>
      <c r="I1344" s="2" t="s">
        <v>3520</v>
      </c>
      <c r="J1344" s="3" t="str">
        <f>HYPERLINK("https://www.boe.es/gazeta/dias/1825/08/18/pdfs/GMD-1825-99.pdf#page=4","Abrir facsímil")</f>
        <v>Abrir facsímil</v>
      </c>
      <c r="K1344" s="3" t="s">
        <v>22</v>
      </c>
    </row>
    <row r="1345" spans="1:11" ht="42" customHeight="1">
      <c r="A1345" s="2" t="s">
        <v>3518</v>
      </c>
      <c r="B1345" s="2" t="s">
        <v>3519</v>
      </c>
      <c r="C1345" s="2" t="s">
        <v>16</v>
      </c>
      <c r="D1345" s="2" t="s">
        <v>17</v>
      </c>
      <c r="E1345" s="5">
        <v>-27157</v>
      </c>
      <c r="F1345" s="3" t="s">
        <v>243</v>
      </c>
      <c r="G1345" s="3" t="s">
        <v>39</v>
      </c>
      <c r="H1345" s="2" t="s">
        <v>20</v>
      </c>
      <c r="I1345" s="2" t="s">
        <v>3521</v>
      </c>
      <c r="J1345" s="3" t="str">
        <f>HYPERLINK("https://www.boe.es/gazeta/dias/1825/08/23/pdfs/GMD-1825-101.pdf#page=3","Abrir facsímil")</f>
        <v>Abrir facsímil</v>
      </c>
      <c r="K1345" s="3" t="s">
        <v>22</v>
      </c>
    </row>
    <row r="1346" spans="1:11" ht="42" customHeight="1">
      <c r="A1346" s="2" t="s">
        <v>3518</v>
      </c>
      <c r="B1346" s="2" t="s">
        <v>3519</v>
      </c>
      <c r="C1346" s="2" t="s">
        <v>32</v>
      </c>
      <c r="D1346" s="2" t="s">
        <v>33</v>
      </c>
      <c r="E1346" s="5">
        <v>-27157</v>
      </c>
      <c r="F1346" s="3" t="s">
        <v>243</v>
      </c>
      <c r="G1346" s="3" t="s">
        <v>19</v>
      </c>
      <c r="H1346" s="2" t="s">
        <v>20</v>
      </c>
      <c r="I1346" s="2" t="s">
        <v>3522</v>
      </c>
      <c r="J1346" s="3" t="str">
        <f>HYPERLINK("https://www.boe.es/gazeta/dias/1825/08/23/pdfs/GMD-1825-101.pdf#page=4","Abrir facsímil")</f>
        <v>Abrir facsímil</v>
      </c>
      <c r="K1346" s="3" t="s">
        <v>22</v>
      </c>
    </row>
    <row r="1347" spans="1:11" ht="42" customHeight="1">
      <c r="A1347" s="2" t="s">
        <v>3518</v>
      </c>
      <c r="B1347" s="2" t="s">
        <v>3519</v>
      </c>
      <c r="C1347" s="2" t="s">
        <v>32</v>
      </c>
      <c r="D1347" s="2" t="s">
        <v>245</v>
      </c>
      <c r="E1347" s="5">
        <v>-27152</v>
      </c>
      <c r="F1347" s="3" t="s">
        <v>246</v>
      </c>
      <c r="G1347" s="3" t="s">
        <v>95</v>
      </c>
      <c r="H1347" s="2" t="s">
        <v>20</v>
      </c>
      <c r="I1347" s="2" t="s">
        <v>3523</v>
      </c>
      <c r="J1347" s="3" t="str">
        <f>HYPERLINK("https://www.boe.es/gazeta/dias/1825/08/28/pdfs/GMD-1825-104E.pdf#page=1","Abrir facsímil")</f>
        <v>Abrir facsímil</v>
      </c>
      <c r="K1347" s="3" t="s">
        <v>22</v>
      </c>
    </row>
    <row r="1348" spans="1:11" ht="42" customHeight="1">
      <c r="A1348" s="2" t="s">
        <v>3524</v>
      </c>
      <c r="B1348" s="2" t="s">
        <v>3525</v>
      </c>
      <c r="C1348" s="2" t="s">
        <v>25</v>
      </c>
      <c r="D1348" s="2" t="s">
        <v>17</v>
      </c>
      <c r="E1348" s="5">
        <v>-27363</v>
      </c>
      <c r="F1348" s="3" t="s">
        <v>152</v>
      </c>
      <c r="G1348" s="3" t="s">
        <v>39</v>
      </c>
      <c r="H1348" s="2" t="s">
        <v>20</v>
      </c>
      <c r="I1348" s="2" t="s">
        <v>3526</v>
      </c>
      <c r="J1348" s="3" t="str">
        <f>HYPERLINK("https://www.boe.es/gazeta/dias/1825/01/29/pdfs/GMD-1825-13.pdf#page=3","Abrir facsímil")</f>
        <v>Abrir facsímil</v>
      </c>
      <c r="K1348" s="3" t="s">
        <v>22</v>
      </c>
    </row>
    <row r="1349" spans="1:11" ht="42" customHeight="1">
      <c r="A1349" s="2" t="s">
        <v>3527</v>
      </c>
      <c r="B1349" s="2" t="s">
        <v>3528</v>
      </c>
      <c r="C1349" s="2" t="s">
        <v>16</v>
      </c>
      <c r="D1349" s="2" t="s">
        <v>17</v>
      </c>
      <c r="E1349" s="5">
        <v>-27129</v>
      </c>
      <c r="F1349" s="3" t="s">
        <v>173</v>
      </c>
      <c r="G1349" s="3" t="s">
        <v>19</v>
      </c>
      <c r="H1349" s="2" t="s">
        <v>20</v>
      </c>
      <c r="I1349" s="2" t="s">
        <v>3529</v>
      </c>
      <c r="J1349" s="3" t="str">
        <f>HYPERLINK("https://www.boe.es/gazeta/dias/1825/09/20/pdfs/GMD-1825-114.pdf#page=4","Abrir facsímil")</f>
        <v>Abrir facsímil</v>
      </c>
      <c r="K1349" s="3" t="s">
        <v>22</v>
      </c>
    </row>
    <row r="1350" spans="1:11" ht="42" customHeight="1">
      <c r="A1350" s="2" t="s">
        <v>3530</v>
      </c>
      <c r="B1350" s="2" t="s">
        <v>3531</v>
      </c>
      <c r="C1350" s="2" t="s">
        <v>32</v>
      </c>
      <c r="D1350" s="2" t="s">
        <v>33</v>
      </c>
      <c r="E1350" s="5">
        <v>-27290</v>
      </c>
      <c r="F1350" s="3" t="s">
        <v>443</v>
      </c>
      <c r="G1350" s="3" t="s">
        <v>95</v>
      </c>
      <c r="H1350" s="2" t="s">
        <v>20</v>
      </c>
      <c r="I1350" s="2" t="s">
        <v>3532</v>
      </c>
      <c r="J1350" s="3" t="str">
        <f>HYPERLINK("https://www.boe.es/gazeta/dias/1825/04/12/pdfs/GMD-1825-44.pdf#page=1","Abrir facsímil")</f>
        <v>Abrir facsímil</v>
      </c>
      <c r="K1350" s="3" t="s">
        <v>22</v>
      </c>
    </row>
    <row r="1351" spans="1:11" ht="42" customHeight="1">
      <c r="A1351" s="2" t="s">
        <v>3533</v>
      </c>
      <c r="B1351" s="2" t="s">
        <v>3534</v>
      </c>
      <c r="C1351" s="2" t="s">
        <v>71</v>
      </c>
      <c r="D1351" s="2" t="s">
        <v>72</v>
      </c>
      <c r="E1351" s="5">
        <v>-27218</v>
      </c>
      <c r="F1351" s="3" t="s">
        <v>1069</v>
      </c>
      <c r="G1351" s="3" t="s">
        <v>19</v>
      </c>
      <c r="H1351" s="2" t="s">
        <v>20</v>
      </c>
      <c r="I1351" s="2" t="s">
        <v>3535</v>
      </c>
      <c r="J1351" s="3" t="str">
        <f>HYPERLINK("https://www.boe.es/gazeta/dias/1825/06/23/pdfs/GMD-1825-75.pdf#page=4","Abrir facsímil")</f>
        <v>Abrir facsímil</v>
      </c>
      <c r="K1351" s="3" t="s">
        <v>22</v>
      </c>
    </row>
    <row r="1352" spans="1:11" ht="42" customHeight="1">
      <c r="A1352" s="2" t="s">
        <v>3536</v>
      </c>
      <c r="B1352" s="2" t="s">
        <v>3537</v>
      </c>
      <c r="C1352" s="2" t="s">
        <v>71</v>
      </c>
      <c r="D1352" s="2" t="s">
        <v>72</v>
      </c>
      <c r="E1352" s="5">
        <v>-27038</v>
      </c>
      <c r="F1352" s="3" t="s">
        <v>486</v>
      </c>
      <c r="G1352" s="3" t="s">
        <v>19</v>
      </c>
      <c r="H1352" s="2" t="s">
        <v>20</v>
      </c>
      <c r="I1352" s="2" t="s">
        <v>3538</v>
      </c>
      <c r="J1352" s="3" t="str">
        <f>HYPERLINK("https://www.boe.es/gazeta/dias/1825/12/20/pdfs/GMD-1825-153.pdf#page=4","Abrir facsímil")</f>
        <v>Abrir facsímil</v>
      </c>
      <c r="K1352" s="3" t="s">
        <v>22</v>
      </c>
    </row>
    <row r="1353" spans="1:11" ht="42" customHeight="1">
      <c r="A1353" s="2" t="s">
        <v>3539</v>
      </c>
      <c r="B1353" s="2" t="s">
        <v>3540</v>
      </c>
      <c r="C1353" s="2" t="s">
        <v>32</v>
      </c>
      <c r="D1353" s="2" t="s">
        <v>33</v>
      </c>
      <c r="E1353" s="5">
        <v>-27344</v>
      </c>
      <c r="F1353" s="3" t="s">
        <v>146</v>
      </c>
      <c r="G1353" s="3" t="s">
        <v>39</v>
      </c>
      <c r="H1353" s="2" t="s">
        <v>20</v>
      </c>
      <c r="I1353" s="2" t="s">
        <v>3541</v>
      </c>
      <c r="J1353" s="3" t="str">
        <f>HYPERLINK("https://www.boe.es/gazeta/dias/1825/02/17/pdfs/GMD-1825-21.pdf#page=3","Abrir facsímil")</f>
        <v>Abrir facsímil</v>
      </c>
      <c r="K1353" s="3" t="s">
        <v>22</v>
      </c>
    </row>
    <row r="1354" spans="1:11" ht="42" customHeight="1">
      <c r="A1354" s="2" t="s">
        <v>3542</v>
      </c>
      <c r="B1354" s="2" t="s">
        <v>3543</v>
      </c>
      <c r="C1354" s="2" t="s">
        <v>32</v>
      </c>
      <c r="D1354" s="2" t="s">
        <v>33</v>
      </c>
      <c r="E1354" s="5">
        <v>-27384</v>
      </c>
      <c r="F1354" s="3" t="s">
        <v>143</v>
      </c>
      <c r="G1354" s="3" t="s">
        <v>64</v>
      </c>
      <c r="H1354" s="2" t="s">
        <v>20</v>
      </c>
      <c r="I1354" s="2" t="s">
        <v>3544</v>
      </c>
      <c r="J1354" s="3" t="str">
        <f>HYPERLINK("https://www.boe.es/gazeta/dias/1825/01/08/pdfs/GMD-1825-4.pdf#page=2","Abrir facsímil")</f>
        <v>Abrir facsímil</v>
      </c>
      <c r="K1354" s="3" t="s">
        <v>22</v>
      </c>
    </row>
    <row r="1355" spans="1:11" ht="42" customHeight="1">
      <c r="A1355" s="2" t="s">
        <v>3545</v>
      </c>
      <c r="B1355" s="2" t="s">
        <v>3546</v>
      </c>
      <c r="C1355" s="2" t="s">
        <v>123</v>
      </c>
      <c r="D1355" s="2" t="s">
        <v>17</v>
      </c>
      <c r="E1355" s="5">
        <v>-27372</v>
      </c>
      <c r="F1355" s="3" t="s">
        <v>51</v>
      </c>
      <c r="G1355" s="3" t="s">
        <v>19</v>
      </c>
      <c r="H1355" s="2" t="s">
        <v>20</v>
      </c>
      <c r="I1355" s="2" t="s">
        <v>3547</v>
      </c>
      <c r="J1355" s="3" t="str">
        <f>HYPERLINK("https://www.boe.es/gazeta/dias/1825/01/20/pdfs/GMD-1825-9.pdf#page=4","Abrir facsímil")</f>
        <v>Abrir facsímil</v>
      </c>
      <c r="K1355" s="3" t="s">
        <v>22</v>
      </c>
    </row>
    <row r="1356" spans="1:11" ht="42" customHeight="1">
      <c r="A1356" s="2" t="s">
        <v>3548</v>
      </c>
      <c r="B1356" s="2" t="s">
        <v>3549</v>
      </c>
      <c r="C1356" s="2" t="s">
        <v>32</v>
      </c>
      <c r="D1356" s="2" t="s">
        <v>33</v>
      </c>
      <c r="E1356" s="5">
        <v>-27374</v>
      </c>
      <c r="F1356" s="3" t="s">
        <v>87</v>
      </c>
      <c r="G1356" s="3" t="s">
        <v>64</v>
      </c>
      <c r="H1356" s="2" t="s">
        <v>20</v>
      </c>
      <c r="I1356" s="2" t="s">
        <v>3550</v>
      </c>
      <c r="J1356" s="3" t="str">
        <f>HYPERLINK("https://www.boe.es/gazeta/dias/1825/01/18/pdfs/GMD-1825-8.pdf#page=2","Abrir facsímil")</f>
        <v>Abrir facsímil</v>
      </c>
      <c r="K1356" s="3" t="s">
        <v>22</v>
      </c>
    </row>
    <row r="1357" spans="1:11" ht="42" customHeight="1">
      <c r="A1357" s="2" t="s">
        <v>3551</v>
      </c>
      <c r="B1357" s="2" t="s">
        <v>3552</v>
      </c>
      <c r="C1357" s="2" t="s">
        <v>32</v>
      </c>
      <c r="D1357" s="2" t="s">
        <v>33</v>
      </c>
      <c r="E1357" s="5">
        <v>-27323</v>
      </c>
      <c r="F1357" s="3" t="s">
        <v>1784</v>
      </c>
      <c r="G1357" s="3" t="s">
        <v>39</v>
      </c>
      <c r="H1357" s="2" t="s">
        <v>20</v>
      </c>
      <c r="I1357" s="2" t="s">
        <v>3553</v>
      </c>
      <c r="J1357" s="3" t="str">
        <f>HYPERLINK("https://www.boe.es/gazeta/dias/1825/03/10/pdfs/GMD-1825-30.pdf#page=3","Abrir facsímil")</f>
        <v>Abrir facsímil</v>
      </c>
      <c r="K1357" s="3" t="s">
        <v>22</v>
      </c>
    </row>
    <row r="1358" spans="1:11" ht="42" customHeight="1">
      <c r="A1358" s="2" t="s">
        <v>3554</v>
      </c>
      <c r="B1358" s="2" t="s">
        <v>3555</v>
      </c>
      <c r="C1358" s="2" t="s">
        <v>32</v>
      </c>
      <c r="D1358" s="2" t="s">
        <v>33</v>
      </c>
      <c r="E1358" s="5">
        <v>-27220</v>
      </c>
      <c r="F1358" s="3" t="s">
        <v>1690</v>
      </c>
      <c r="G1358" s="3" t="s">
        <v>19</v>
      </c>
      <c r="H1358" s="2" t="s">
        <v>20</v>
      </c>
      <c r="I1358" s="2" t="s">
        <v>3556</v>
      </c>
      <c r="J1358" s="3" t="str">
        <f>HYPERLINK("https://www.boe.es/gazeta/dias/1825/06/21/pdfs/GMD-1825-74.pdf#page=4","Abrir facsímil")</f>
        <v>Abrir facsímil</v>
      </c>
      <c r="K1358" s="3" t="s">
        <v>22</v>
      </c>
    </row>
    <row r="1359" spans="1:11" ht="42" customHeight="1">
      <c r="A1359" s="2" t="s">
        <v>3557</v>
      </c>
      <c r="B1359" s="2" t="s">
        <v>3558</v>
      </c>
      <c r="C1359" s="2" t="s">
        <v>32</v>
      </c>
      <c r="D1359" s="2" t="s">
        <v>33</v>
      </c>
      <c r="E1359" s="5">
        <v>-27372</v>
      </c>
      <c r="F1359" s="3" t="s">
        <v>51</v>
      </c>
      <c r="G1359" s="3" t="s">
        <v>39</v>
      </c>
      <c r="H1359" s="2" t="s">
        <v>20</v>
      </c>
      <c r="I1359" s="2" t="s">
        <v>3559</v>
      </c>
      <c r="J1359" s="3" t="str">
        <f>HYPERLINK("https://www.boe.es/gazeta/dias/1825/01/20/pdfs/GMD-1825-9.pdf#page=3","Abrir facsímil")</f>
        <v>Abrir facsímil</v>
      </c>
      <c r="K1359" s="3" t="s">
        <v>22</v>
      </c>
    </row>
    <row r="1360" spans="1:11" ht="42" customHeight="1">
      <c r="A1360" s="2" t="s">
        <v>3557</v>
      </c>
      <c r="B1360" s="2" t="s">
        <v>3558</v>
      </c>
      <c r="C1360" s="2" t="s">
        <v>32</v>
      </c>
      <c r="D1360" s="2" t="s">
        <v>33</v>
      </c>
      <c r="E1360" s="5">
        <v>-27321</v>
      </c>
      <c r="F1360" s="3" t="s">
        <v>38</v>
      </c>
      <c r="G1360" s="3" t="s">
        <v>39</v>
      </c>
      <c r="H1360" s="2" t="s">
        <v>20</v>
      </c>
      <c r="I1360" s="2" t="s">
        <v>3560</v>
      </c>
      <c r="J1360" s="3" t="str">
        <f>HYPERLINK("https://www.boe.es/gazeta/dias/1825/03/12/pdfs/GMD-1825-31.pdf#page=3","Abrir facsímil")</f>
        <v>Abrir facsímil</v>
      </c>
      <c r="K1360" s="3" t="s">
        <v>22</v>
      </c>
    </row>
    <row r="1361" spans="1:11" ht="42" customHeight="1">
      <c r="A1361" s="2" t="s">
        <v>3557</v>
      </c>
      <c r="B1361" s="2" t="s">
        <v>3558</v>
      </c>
      <c r="C1361" s="2" t="s">
        <v>32</v>
      </c>
      <c r="D1361" s="2" t="s">
        <v>33</v>
      </c>
      <c r="E1361" s="5">
        <v>-27230</v>
      </c>
      <c r="F1361" s="3" t="s">
        <v>521</v>
      </c>
      <c r="G1361" s="3" t="s">
        <v>19</v>
      </c>
      <c r="H1361" s="2" t="s">
        <v>20</v>
      </c>
      <c r="I1361" s="2" t="s">
        <v>3561</v>
      </c>
      <c r="J1361" s="3" t="str">
        <f>HYPERLINK("https://www.boe.es/gazeta/dias/1825/06/11/pdfs/GMD-1825-70.pdf#page=4","Abrir facsímil")</f>
        <v>Abrir facsímil</v>
      </c>
      <c r="K1361" s="3" t="s">
        <v>22</v>
      </c>
    </row>
    <row r="1362" spans="1:11" ht="42" customHeight="1">
      <c r="A1362" s="2" t="s">
        <v>3557</v>
      </c>
      <c r="B1362" s="2" t="s">
        <v>3558</v>
      </c>
      <c r="C1362" s="2" t="s">
        <v>25</v>
      </c>
      <c r="D1362" s="2" t="s">
        <v>17</v>
      </c>
      <c r="E1362" s="5">
        <v>-27027</v>
      </c>
      <c r="F1362" s="3" t="s">
        <v>181</v>
      </c>
      <c r="G1362" s="3" t="s">
        <v>19</v>
      </c>
      <c r="H1362" s="2" t="s">
        <v>20</v>
      </c>
      <c r="I1362" s="2" t="s">
        <v>3562</v>
      </c>
      <c r="J1362" s="3" t="str">
        <f>HYPERLINK("https://www.boe.es/gazeta/dias/1825/12/31/pdfs/GMD-1825-158.pdf#page=4","Abrir facsímil")</f>
        <v>Abrir facsímil</v>
      </c>
      <c r="K1362" s="3" t="s">
        <v>22</v>
      </c>
    </row>
    <row r="1363" spans="1:11" ht="42" customHeight="1">
      <c r="A1363" s="2" t="s">
        <v>3563</v>
      </c>
      <c r="B1363" s="2" t="s">
        <v>3564</v>
      </c>
      <c r="C1363" s="2" t="s">
        <v>32</v>
      </c>
      <c r="D1363" s="2" t="s">
        <v>33</v>
      </c>
      <c r="E1363" s="5">
        <v>-27372</v>
      </c>
      <c r="F1363" s="3" t="s">
        <v>51</v>
      </c>
      <c r="G1363" s="3" t="s">
        <v>39</v>
      </c>
      <c r="H1363" s="2" t="s">
        <v>20</v>
      </c>
      <c r="I1363" s="2" t="s">
        <v>3565</v>
      </c>
      <c r="J1363" s="3" t="str">
        <f>HYPERLINK("https://www.boe.es/gazeta/dias/1825/01/20/pdfs/GMD-1825-9.pdf#page=3","Abrir facsímil")</f>
        <v>Abrir facsímil</v>
      </c>
      <c r="K1363" s="3" t="s">
        <v>22</v>
      </c>
    </row>
    <row r="1364" spans="1:11" ht="42" customHeight="1">
      <c r="A1364" s="2" t="s">
        <v>3566</v>
      </c>
      <c r="B1364" s="2" t="s">
        <v>3567</v>
      </c>
      <c r="C1364" s="2" t="s">
        <v>32</v>
      </c>
      <c r="D1364" s="2" t="s">
        <v>33</v>
      </c>
      <c r="E1364" s="5">
        <v>-27344</v>
      </c>
      <c r="F1364" s="3" t="s">
        <v>146</v>
      </c>
      <c r="G1364" s="3" t="s">
        <v>39</v>
      </c>
      <c r="H1364" s="2" t="s">
        <v>20</v>
      </c>
      <c r="I1364" s="2" t="s">
        <v>3568</v>
      </c>
      <c r="J1364" s="3" t="str">
        <f>HYPERLINK("https://www.boe.es/gazeta/dias/1825/02/17/pdfs/GMD-1825-21.pdf#page=3","Abrir facsímil")</f>
        <v>Abrir facsímil</v>
      </c>
      <c r="K1364" s="3" t="s">
        <v>22</v>
      </c>
    </row>
    <row r="1365" spans="1:11" ht="42" customHeight="1">
      <c r="A1365" s="2" t="s">
        <v>3566</v>
      </c>
      <c r="B1365" s="2" t="s">
        <v>3567</v>
      </c>
      <c r="C1365" s="2" t="s">
        <v>238</v>
      </c>
      <c r="D1365" s="2" t="s">
        <v>17</v>
      </c>
      <c r="E1365" s="5">
        <v>-27318</v>
      </c>
      <c r="F1365" s="3" t="s">
        <v>193</v>
      </c>
      <c r="G1365" s="3" t="s">
        <v>64</v>
      </c>
      <c r="H1365" s="2" t="s">
        <v>20</v>
      </c>
      <c r="I1365" s="2" t="s">
        <v>3569</v>
      </c>
      <c r="J1365" s="3" t="str">
        <f>HYPERLINK("https://www.boe.es/gazeta/dias/1825/03/15/pdfs/GMD-1825-32.pdf#page=2","Abrir facsímil")</f>
        <v>Abrir facsímil</v>
      </c>
      <c r="K1365" s="3" t="s">
        <v>22</v>
      </c>
    </row>
    <row r="1366" spans="1:11" ht="42" customHeight="1">
      <c r="A1366" s="2" t="s">
        <v>3570</v>
      </c>
      <c r="B1366" s="2" t="s">
        <v>3571</v>
      </c>
      <c r="C1366" s="2" t="s">
        <v>32</v>
      </c>
      <c r="D1366" s="2" t="s">
        <v>33</v>
      </c>
      <c r="E1366" s="5">
        <v>-27372</v>
      </c>
      <c r="F1366" s="3" t="s">
        <v>51</v>
      </c>
      <c r="G1366" s="3" t="s">
        <v>39</v>
      </c>
      <c r="H1366" s="2" t="s">
        <v>20</v>
      </c>
      <c r="I1366" s="2" t="s">
        <v>3572</v>
      </c>
      <c r="J1366" s="3" t="str">
        <f>HYPERLINK("https://www.boe.es/gazeta/dias/1825/01/20/pdfs/GMD-1825-9.pdf#page=3","Abrir facsímil")</f>
        <v>Abrir facsímil</v>
      </c>
      <c r="K1366" s="3" t="s">
        <v>22</v>
      </c>
    </row>
    <row r="1367" spans="1:11" ht="42" customHeight="1">
      <c r="A1367" s="2" t="s">
        <v>3573</v>
      </c>
      <c r="B1367" s="2" t="s">
        <v>3574</v>
      </c>
      <c r="C1367" s="2" t="s">
        <v>32</v>
      </c>
      <c r="D1367" s="2" t="s">
        <v>33</v>
      </c>
      <c r="E1367" s="5">
        <v>-27344</v>
      </c>
      <c r="F1367" s="3" t="s">
        <v>146</v>
      </c>
      <c r="G1367" s="3" t="s">
        <v>39</v>
      </c>
      <c r="H1367" s="2" t="s">
        <v>20</v>
      </c>
      <c r="I1367" s="2" t="s">
        <v>3575</v>
      </c>
      <c r="J1367" s="3" t="str">
        <f>HYPERLINK("https://www.boe.es/gazeta/dias/1825/02/17/pdfs/GMD-1825-21.pdf#page=3","Abrir facsímil")</f>
        <v>Abrir facsímil</v>
      </c>
      <c r="K1367" s="3" t="s">
        <v>22</v>
      </c>
    </row>
    <row r="1368" spans="1:11" ht="42" customHeight="1">
      <c r="A1368" s="2" t="s">
        <v>3576</v>
      </c>
      <c r="B1368" s="2" t="s">
        <v>3577</v>
      </c>
      <c r="C1368" s="2" t="s">
        <v>16</v>
      </c>
      <c r="D1368" s="2" t="s">
        <v>17</v>
      </c>
      <c r="E1368" s="5">
        <v>-27351</v>
      </c>
      <c r="F1368" s="3" t="s">
        <v>132</v>
      </c>
      <c r="G1368" s="3" t="s">
        <v>19</v>
      </c>
      <c r="H1368" s="2" t="s">
        <v>20</v>
      </c>
      <c r="I1368" s="2" t="s">
        <v>3578</v>
      </c>
      <c r="J1368" s="3" t="str">
        <f>HYPERLINK("https://www.boe.es/gazeta/dias/1825/02/10/pdfs/GMD-1825-18.pdf#page=4","Abrir facsímil")</f>
        <v>Abrir facsímil</v>
      </c>
      <c r="K1368" s="3" t="s">
        <v>22</v>
      </c>
    </row>
    <row r="1369" spans="1:11" ht="42" customHeight="1">
      <c r="A1369" s="2" t="s">
        <v>3579</v>
      </c>
      <c r="B1369" s="2" t="s">
        <v>3579</v>
      </c>
      <c r="C1369" s="2" t="s">
        <v>32</v>
      </c>
      <c r="D1369" s="2" t="s">
        <v>33</v>
      </c>
      <c r="E1369" s="5">
        <v>-27311</v>
      </c>
      <c r="F1369" s="3" t="s">
        <v>47</v>
      </c>
      <c r="G1369" s="3" t="s">
        <v>64</v>
      </c>
      <c r="H1369" s="2" t="s">
        <v>20</v>
      </c>
      <c r="I1369" s="2" t="s">
        <v>3580</v>
      </c>
      <c r="J1369" s="3" t="str">
        <f>HYPERLINK("https://www.boe.es/gazeta/dias/1825/03/22/pdfs/GMD-1825-35.pdf#page=2","Abrir facsímil")</f>
        <v>Abrir facsímil</v>
      </c>
      <c r="K1369" s="3" t="s">
        <v>22</v>
      </c>
    </row>
    <row r="1370" spans="1:11" ht="42" customHeight="1">
      <c r="A1370" s="2" t="s">
        <v>3581</v>
      </c>
      <c r="B1370" s="2" t="s">
        <v>3582</v>
      </c>
      <c r="C1370" s="2" t="s">
        <v>59</v>
      </c>
      <c r="D1370" s="2" t="s">
        <v>17</v>
      </c>
      <c r="E1370" s="5">
        <v>-27307</v>
      </c>
      <c r="F1370" s="3" t="s">
        <v>139</v>
      </c>
      <c r="G1370" s="3" t="s">
        <v>39</v>
      </c>
      <c r="H1370" s="2" t="s">
        <v>20</v>
      </c>
      <c r="I1370" s="2" t="s">
        <v>3583</v>
      </c>
      <c r="J1370" s="3" t="str">
        <f>HYPERLINK("https://www.boe.es/gazeta/dias/1825/03/26/pdfs/GMD-1825-37.pdf#page=3","Abrir facsímil")</f>
        <v>Abrir facsímil</v>
      </c>
      <c r="K1370" s="3" t="s">
        <v>22</v>
      </c>
    </row>
    <row r="1371" spans="1:11" ht="42" customHeight="1">
      <c r="A1371" s="2" t="s">
        <v>3584</v>
      </c>
      <c r="B1371" s="2" t="s">
        <v>3584</v>
      </c>
      <c r="C1371" s="2" t="s">
        <v>16</v>
      </c>
      <c r="D1371" s="2" t="s">
        <v>17</v>
      </c>
      <c r="E1371" s="5">
        <v>-27342</v>
      </c>
      <c r="F1371" s="3" t="s">
        <v>112</v>
      </c>
      <c r="G1371" s="3" t="s">
        <v>64</v>
      </c>
      <c r="H1371" s="2" t="s">
        <v>20</v>
      </c>
      <c r="I1371" s="2" t="s">
        <v>3585</v>
      </c>
      <c r="J1371" s="3" t="str">
        <f>HYPERLINK("https://www.boe.es/gazeta/dias/1825/02/19/pdfs/GMD-1825-22.pdf#page=2","Abrir facsímil")</f>
        <v>Abrir facsímil</v>
      </c>
      <c r="K1371" s="3" t="s">
        <v>22</v>
      </c>
    </row>
    <row r="1372" spans="1:11" ht="42" customHeight="1">
      <c r="A1372" s="2" t="s">
        <v>3584</v>
      </c>
      <c r="B1372" s="2" t="s">
        <v>3584</v>
      </c>
      <c r="C1372" s="2" t="s">
        <v>16</v>
      </c>
      <c r="D1372" s="2" t="s">
        <v>17</v>
      </c>
      <c r="E1372" s="5">
        <v>-27339</v>
      </c>
      <c r="F1372" s="3" t="s">
        <v>974</v>
      </c>
      <c r="G1372" s="3" t="s">
        <v>64</v>
      </c>
      <c r="H1372" s="2" t="s">
        <v>20</v>
      </c>
      <c r="I1372" s="2" t="s">
        <v>3586</v>
      </c>
      <c r="J1372" s="3" t="str">
        <f>HYPERLINK("https://www.boe.es/gazeta/dias/1825/02/22/pdfs/GMD-1825-23.pdf#page=2","Abrir facsímil")</f>
        <v>Abrir facsímil</v>
      </c>
      <c r="K1372" s="3" t="s">
        <v>22</v>
      </c>
    </row>
    <row r="1373" spans="1:11" ht="42" customHeight="1">
      <c r="A1373" s="2" t="s">
        <v>3584</v>
      </c>
      <c r="B1373" s="2" t="s">
        <v>3584</v>
      </c>
      <c r="C1373" s="2" t="s">
        <v>16</v>
      </c>
      <c r="D1373" s="2" t="s">
        <v>17</v>
      </c>
      <c r="E1373" s="5">
        <v>-27337</v>
      </c>
      <c r="F1373" s="3" t="s">
        <v>203</v>
      </c>
      <c r="G1373" s="3" t="s">
        <v>64</v>
      </c>
      <c r="H1373" s="2" t="s">
        <v>20</v>
      </c>
      <c r="I1373" s="2" t="s">
        <v>3587</v>
      </c>
      <c r="J1373" s="3" t="str">
        <f>HYPERLINK("https://www.boe.es/gazeta/dias/1825/02/24/pdfs/GMD-1825-24.pdf#page=2","Abrir facsímil")</f>
        <v>Abrir facsímil</v>
      </c>
      <c r="K1373" s="3" t="s">
        <v>22</v>
      </c>
    </row>
    <row r="1374" spans="1:11" ht="42" customHeight="1">
      <c r="A1374" s="2" t="s">
        <v>3584</v>
      </c>
      <c r="B1374" s="2" t="s">
        <v>3584</v>
      </c>
      <c r="C1374" s="2" t="s">
        <v>16</v>
      </c>
      <c r="D1374" s="2" t="s">
        <v>17</v>
      </c>
      <c r="E1374" s="5">
        <v>-27321</v>
      </c>
      <c r="F1374" s="3" t="s">
        <v>38</v>
      </c>
      <c r="G1374" s="3" t="s">
        <v>3588</v>
      </c>
      <c r="H1374" s="2" t="s">
        <v>20</v>
      </c>
      <c r="I1374" s="2" t="s">
        <v>3589</v>
      </c>
      <c r="J1374" s="3" t="str">
        <f>HYPERLINK("https://www.boe.es/gazeta/dias/1825/03/12/pdfs/GMD-1825-31.pdf#page=2","Abrir facsímil")</f>
        <v>Abrir facsímil</v>
      </c>
      <c r="K1374" s="3" t="s">
        <v>22</v>
      </c>
    </row>
    <row r="1375" spans="1:11" ht="42" customHeight="1">
      <c r="A1375" s="2" t="s">
        <v>3590</v>
      </c>
      <c r="B1375" s="2" t="s">
        <v>3591</v>
      </c>
      <c r="C1375" s="2" t="s">
        <v>59</v>
      </c>
      <c r="D1375" s="2" t="s">
        <v>17</v>
      </c>
      <c r="E1375" s="5">
        <v>-27073</v>
      </c>
      <c r="F1375" s="3" t="s">
        <v>270</v>
      </c>
      <c r="G1375" s="3" t="s">
        <v>19</v>
      </c>
      <c r="H1375" s="2" t="s">
        <v>20</v>
      </c>
      <c r="I1375" s="2" t="s">
        <v>3592</v>
      </c>
      <c r="J1375" s="3" t="str">
        <f>HYPERLINK("https://www.boe.es/gazeta/dias/1825/11/15/pdfs/GMD-1825-138.pdf#page=4","Abrir facsímil")</f>
        <v>Abrir facsímil</v>
      </c>
      <c r="K1375" s="3" t="s">
        <v>22</v>
      </c>
    </row>
    <row r="1376" spans="1:11" ht="42" customHeight="1">
      <c r="A1376" s="2" t="s">
        <v>3593</v>
      </c>
      <c r="B1376" s="2" t="s">
        <v>3594</v>
      </c>
      <c r="C1376" s="2" t="s">
        <v>32</v>
      </c>
      <c r="D1376" s="2" t="s">
        <v>33</v>
      </c>
      <c r="E1376" s="5">
        <v>-27213</v>
      </c>
      <c r="F1376" s="3" t="s">
        <v>1790</v>
      </c>
      <c r="G1376" s="3" t="s">
        <v>19</v>
      </c>
      <c r="H1376" s="2" t="s">
        <v>20</v>
      </c>
      <c r="I1376" s="2" t="s">
        <v>3595</v>
      </c>
      <c r="J1376" s="3" t="str">
        <f>HYPERLINK("https://www.boe.es/gazeta/dias/1825/06/28/pdfs/GMD-1825-77.pdf#page=4","Abrir facsímil")</f>
        <v>Abrir facsímil</v>
      </c>
      <c r="K1376" s="3" t="s">
        <v>22</v>
      </c>
    </row>
    <row r="1377" spans="1:11" ht="42" customHeight="1">
      <c r="A1377" s="2" t="s">
        <v>3596</v>
      </c>
      <c r="B1377" s="2" t="s">
        <v>3596</v>
      </c>
      <c r="C1377" s="2" t="s">
        <v>32</v>
      </c>
      <c r="D1377" s="2" t="s">
        <v>33</v>
      </c>
      <c r="E1377" s="5">
        <v>-27211</v>
      </c>
      <c r="F1377" s="3" t="s">
        <v>1286</v>
      </c>
      <c r="G1377" s="3" t="s">
        <v>64</v>
      </c>
      <c r="H1377" s="2" t="s">
        <v>20</v>
      </c>
      <c r="I1377" s="2" t="s">
        <v>3597</v>
      </c>
      <c r="J1377" s="3" t="str">
        <f>HYPERLINK("https://www.boe.es/gazeta/dias/1825/06/30/pdfs/GMD-1825-78.pdf#page=2","Abrir facsímil")</f>
        <v>Abrir facsímil</v>
      </c>
      <c r="K1377" s="3" t="s">
        <v>22</v>
      </c>
    </row>
    <row r="1378" spans="1:11" ht="42" customHeight="1">
      <c r="A1378" s="2" t="s">
        <v>3598</v>
      </c>
      <c r="B1378" s="2" t="s">
        <v>3598</v>
      </c>
      <c r="C1378" s="2" t="s">
        <v>32</v>
      </c>
      <c r="D1378" s="2" t="s">
        <v>33</v>
      </c>
      <c r="E1378" s="5">
        <v>-27339</v>
      </c>
      <c r="F1378" s="3" t="s">
        <v>974</v>
      </c>
      <c r="G1378" s="3" t="s">
        <v>95</v>
      </c>
      <c r="H1378" s="2" t="s">
        <v>20</v>
      </c>
      <c r="I1378" s="2" t="s">
        <v>3599</v>
      </c>
      <c r="J1378" s="3" t="str">
        <f>HYPERLINK("https://www.boe.es/gazeta/dias/1825/02/22/pdfs/GMD-1825-23.pdf#page=1","Abrir facsímil")</f>
        <v>Abrir facsímil</v>
      </c>
      <c r="K1378" s="3" t="s">
        <v>22</v>
      </c>
    </row>
    <row r="1379" spans="1:11" ht="42" customHeight="1">
      <c r="A1379" s="2" t="s">
        <v>3600</v>
      </c>
      <c r="B1379" s="2" t="s">
        <v>3601</v>
      </c>
      <c r="C1379" s="2" t="s">
        <v>123</v>
      </c>
      <c r="D1379" s="2" t="s">
        <v>17</v>
      </c>
      <c r="E1379" s="5">
        <v>-27213</v>
      </c>
      <c r="F1379" s="3" t="s">
        <v>1790</v>
      </c>
      <c r="G1379" s="3" t="s">
        <v>19</v>
      </c>
      <c r="H1379" s="2" t="s">
        <v>20</v>
      </c>
      <c r="I1379" s="2" t="s">
        <v>3602</v>
      </c>
      <c r="J1379" s="3" t="str">
        <f>HYPERLINK("https://www.boe.es/gazeta/dias/1825/06/28/pdfs/GMD-1825-77.pdf#page=4","Abrir facsímil")</f>
        <v>Abrir facsímil</v>
      </c>
      <c r="K1379" s="3" t="s">
        <v>22</v>
      </c>
    </row>
    <row r="1380" spans="1:11" ht="42" customHeight="1">
      <c r="A1380" s="2" t="s">
        <v>3603</v>
      </c>
      <c r="B1380" s="2" t="s">
        <v>3604</v>
      </c>
      <c r="C1380" s="2" t="s">
        <v>16</v>
      </c>
      <c r="D1380" s="2" t="s">
        <v>17</v>
      </c>
      <c r="E1380" s="5">
        <v>-27337</v>
      </c>
      <c r="F1380" s="3" t="s">
        <v>203</v>
      </c>
      <c r="G1380" s="3" t="s">
        <v>19</v>
      </c>
      <c r="H1380" s="2" t="s">
        <v>20</v>
      </c>
      <c r="I1380" s="2" t="s">
        <v>3605</v>
      </c>
      <c r="J1380" s="3" t="str">
        <f>HYPERLINK("https://www.boe.es/gazeta/dias/1825/02/24/pdfs/GMD-1825-24.pdf#page=4","Abrir facsímil")</f>
        <v>Abrir facsímil</v>
      </c>
      <c r="K1380" s="3" t="s">
        <v>22</v>
      </c>
    </row>
    <row r="1381" spans="1:11" ht="42" customHeight="1">
      <c r="A1381" s="2" t="s">
        <v>3606</v>
      </c>
      <c r="B1381" s="2" t="s">
        <v>3607</v>
      </c>
      <c r="C1381" s="2" t="s">
        <v>46</v>
      </c>
      <c r="D1381" s="2" t="s">
        <v>17</v>
      </c>
      <c r="E1381" s="5">
        <v>-27372</v>
      </c>
      <c r="F1381" s="3" t="s">
        <v>51</v>
      </c>
      <c r="G1381" s="3" t="s">
        <v>19</v>
      </c>
      <c r="H1381" s="2" t="s">
        <v>20</v>
      </c>
      <c r="I1381" s="2" t="s">
        <v>3608</v>
      </c>
      <c r="J1381" s="3" t="str">
        <f>HYPERLINK("https://www.boe.es/gazeta/dias/1825/01/20/pdfs/GMD-1825-9.pdf#page=4","Abrir facsímil")</f>
        <v>Abrir facsímil</v>
      </c>
      <c r="K1381" s="3" t="s">
        <v>22</v>
      </c>
    </row>
    <row r="1382" spans="1:11" ht="42" customHeight="1">
      <c r="A1382" s="2" t="s">
        <v>3609</v>
      </c>
      <c r="B1382" s="2" t="s">
        <v>3610</v>
      </c>
      <c r="C1382" s="2" t="s">
        <v>32</v>
      </c>
      <c r="D1382" s="2" t="s">
        <v>33</v>
      </c>
      <c r="E1382" s="5">
        <v>-27328</v>
      </c>
      <c r="F1382" s="3" t="s">
        <v>211</v>
      </c>
      <c r="G1382" s="3" t="s">
        <v>64</v>
      </c>
      <c r="H1382" s="2" t="s">
        <v>20</v>
      </c>
      <c r="I1382" s="2" t="s">
        <v>3611</v>
      </c>
      <c r="J1382" s="3" t="str">
        <f>HYPERLINK("https://www.boe.es/gazeta/dias/1825/03/05/pdfs/GMD-1825-28.pdf#page=2","Abrir facsímil")</f>
        <v>Abrir facsímil</v>
      </c>
      <c r="K1382" s="3" t="s">
        <v>22</v>
      </c>
    </row>
    <row r="1383" spans="1:11" ht="42" customHeight="1">
      <c r="A1383" s="2" t="s">
        <v>3609</v>
      </c>
      <c r="B1383" s="2" t="s">
        <v>3610</v>
      </c>
      <c r="C1383" s="2" t="s">
        <v>46</v>
      </c>
      <c r="D1383" s="2" t="s">
        <v>17</v>
      </c>
      <c r="E1383" s="5">
        <v>-27260</v>
      </c>
      <c r="F1383" s="3" t="s">
        <v>424</v>
      </c>
      <c r="G1383" s="3" t="s">
        <v>19</v>
      </c>
      <c r="H1383" s="2" t="s">
        <v>20</v>
      </c>
      <c r="I1383" s="2" t="s">
        <v>3612</v>
      </c>
      <c r="J1383" s="3" t="str">
        <f>HYPERLINK("https://www.boe.es/gazeta/dias/1825/05/12/pdfs/GMD-1825-57.pdf#page=4","Abrir facsímil")</f>
        <v>Abrir facsímil</v>
      </c>
      <c r="K1383" s="3" t="s">
        <v>22</v>
      </c>
    </row>
    <row r="1384" spans="1:11" ht="42" customHeight="1">
      <c r="A1384" s="2" t="s">
        <v>3613</v>
      </c>
      <c r="B1384" s="2" t="s">
        <v>3613</v>
      </c>
      <c r="C1384" s="2" t="s">
        <v>238</v>
      </c>
      <c r="D1384" s="2" t="s">
        <v>17</v>
      </c>
      <c r="E1384" s="5">
        <v>-27106</v>
      </c>
      <c r="F1384" s="3" t="s">
        <v>1500</v>
      </c>
      <c r="G1384" s="3" t="s">
        <v>95</v>
      </c>
      <c r="H1384" s="2" t="s">
        <v>20</v>
      </c>
      <c r="I1384" s="2" t="s">
        <v>3614</v>
      </c>
      <c r="J1384" s="3" t="str">
        <f>HYPERLINK("https://www.boe.es/gazeta/dias/1825/10/13/pdfs/GMD-1825-124.pdf#page=1","Abrir facsímil")</f>
        <v>Abrir facsímil</v>
      </c>
      <c r="K1384" s="3" t="s">
        <v>22</v>
      </c>
    </row>
    <row r="1385" spans="1:11" ht="42" customHeight="1">
      <c r="A1385" s="2" t="s">
        <v>3615</v>
      </c>
      <c r="B1385" s="2" t="s">
        <v>3615</v>
      </c>
      <c r="C1385" s="2" t="s">
        <v>32</v>
      </c>
      <c r="D1385" s="2" t="s">
        <v>33</v>
      </c>
      <c r="E1385" s="5">
        <v>-27230</v>
      </c>
      <c r="F1385" s="3" t="s">
        <v>521</v>
      </c>
      <c r="G1385" s="3" t="s">
        <v>95</v>
      </c>
      <c r="H1385" s="2" t="s">
        <v>20</v>
      </c>
      <c r="I1385" s="2" t="s">
        <v>3616</v>
      </c>
      <c r="J1385" s="3" t="str">
        <f>HYPERLINK("https://www.boe.es/gazeta/dias/1825/06/11/pdfs/GMD-1825-70.pdf#page=1","Abrir facsímil")</f>
        <v>Abrir facsímil</v>
      </c>
      <c r="K1385" s="3" t="s">
        <v>22</v>
      </c>
    </row>
    <row r="1386" spans="1:11" ht="42" customHeight="1">
      <c r="A1386" s="2" t="s">
        <v>3615</v>
      </c>
      <c r="B1386" s="2" t="s">
        <v>3615</v>
      </c>
      <c r="C1386" s="2" t="s">
        <v>32</v>
      </c>
      <c r="D1386" s="2" t="s">
        <v>33</v>
      </c>
      <c r="E1386" s="5">
        <v>-27134</v>
      </c>
      <c r="F1386" s="3" t="s">
        <v>308</v>
      </c>
      <c r="G1386" s="3" t="s">
        <v>39</v>
      </c>
      <c r="H1386" s="2" t="s">
        <v>20</v>
      </c>
      <c r="I1386" s="2" t="s">
        <v>3617</v>
      </c>
      <c r="J1386" s="3" t="str">
        <f>HYPERLINK("https://www.boe.es/gazeta/dias/1825/09/15/pdfs/GMD-1825-112.pdf#page=3","Abrir facsímil")</f>
        <v>Abrir facsímil</v>
      </c>
      <c r="K1386" s="3" t="s">
        <v>22</v>
      </c>
    </row>
    <row r="1387" spans="1:11" ht="42" customHeight="1">
      <c r="A1387" s="2" t="s">
        <v>3618</v>
      </c>
      <c r="B1387" s="2" t="s">
        <v>3618</v>
      </c>
      <c r="C1387" s="2" t="s">
        <v>71</v>
      </c>
      <c r="D1387" s="2" t="s">
        <v>72</v>
      </c>
      <c r="E1387" s="5">
        <v>-27176</v>
      </c>
      <c r="F1387" s="3" t="s">
        <v>849</v>
      </c>
      <c r="G1387" s="3" t="s">
        <v>39</v>
      </c>
      <c r="H1387" s="2" t="s">
        <v>20</v>
      </c>
      <c r="I1387" s="2" t="s">
        <v>3619</v>
      </c>
      <c r="J1387" s="3" t="str">
        <f>HYPERLINK("https://www.boe.es/gazeta/dias/1825/08/04/pdfs/GMD-1825-93.pdf#page=3","Abrir facsímil")</f>
        <v>Abrir facsímil</v>
      </c>
      <c r="K1387" s="3" t="s">
        <v>22</v>
      </c>
    </row>
    <row r="1388" spans="1:11" ht="42" customHeight="1">
      <c r="A1388" s="2" t="s">
        <v>3620</v>
      </c>
      <c r="B1388" s="2" t="s">
        <v>3621</v>
      </c>
      <c r="C1388" s="2" t="s">
        <v>25</v>
      </c>
      <c r="D1388" s="2" t="s">
        <v>17</v>
      </c>
      <c r="E1388" s="5">
        <v>-27374</v>
      </c>
      <c r="F1388" s="3" t="s">
        <v>87</v>
      </c>
      <c r="G1388" s="3" t="s">
        <v>64</v>
      </c>
      <c r="H1388" s="2" t="s">
        <v>20</v>
      </c>
      <c r="I1388" s="2" t="s">
        <v>3622</v>
      </c>
      <c r="J1388" s="3" t="str">
        <f>HYPERLINK("https://www.boe.es/gazeta/dias/1825/01/18/pdfs/GMD-1825-8.pdf#page=2","Abrir facsímil")</f>
        <v>Abrir facsímil</v>
      </c>
      <c r="K1388" s="3" t="s">
        <v>22</v>
      </c>
    </row>
    <row r="1389" spans="1:11" ht="42" customHeight="1">
      <c r="A1389" s="2" t="s">
        <v>3623</v>
      </c>
      <c r="B1389" s="2" t="s">
        <v>3624</v>
      </c>
      <c r="C1389" s="2" t="s">
        <v>32</v>
      </c>
      <c r="D1389" s="2" t="s">
        <v>33</v>
      </c>
      <c r="E1389" s="5">
        <v>-27351</v>
      </c>
      <c r="F1389" s="3" t="s">
        <v>132</v>
      </c>
      <c r="G1389" s="3" t="s">
        <v>19</v>
      </c>
      <c r="H1389" s="2" t="s">
        <v>20</v>
      </c>
      <c r="I1389" s="2" t="s">
        <v>3625</v>
      </c>
      <c r="J1389" s="3" t="str">
        <f>HYPERLINK("https://www.boe.es/gazeta/dias/1825/02/10/pdfs/GMD-1825-18.pdf#page=4","Abrir facsímil")</f>
        <v>Abrir facsímil</v>
      </c>
      <c r="K1389" s="3" t="s">
        <v>22</v>
      </c>
    </row>
    <row r="1390" spans="1:11" ht="42" customHeight="1">
      <c r="A1390" s="2" t="s">
        <v>3626</v>
      </c>
      <c r="B1390" s="2" t="s">
        <v>3626</v>
      </c>
      <c r="C1390" s="2" t="s">
        <v>32</v>
      </c>
      <c r="D1390" s="2" t="s">
        <v>33</v>
      </c>
      <c r="E1390" s="5">
        <v>-27036</v>
      </c>
      <c r="F1390" s="3" t="s">
        <v>373</v>
      </c>
      <c r="G1390" s="3" t="s">
        <v>19</v>
      </c>
      <c r="H1390" s="2" t="s">
        <v>20</v>
      </c>
      <c r="I1390" s="2" t="s">
        <v>3627</v>
      </c>
      <c r="J1390" s="3" t="str">
        <f>HYPERLINK("https://www.boe.es/gazeta/dias/1825/12/22/pdfs/GMD-1825-154.pdf#page=4","Abrir facsímil")</f>
        <v>Abrir facsímil</v>
      </c>
      <c r="K1390" s="3" t="s">
        <v>22</v>
      </c>
    </row>
    <row r="1391" spans="1:11" ht="42" customHeight="1">
      <c r="A1391" s="2" t="s">
        <v>3628</v>
      </c>
      <c r="B1391" s="2" t="s">
        <v>3628</v>
      </c>
      <c r="C1391" s="2" t="s">
        <v>16</v>
      </c>
      <c r="D1391" s="2" t="s">
        <v>17</v>
      </c>
      <c r="E1391" s="5">
        <v>-27036</v>
      </c>
      <c r="F1391" s="3" t="s">
        <v>373</v>
      </c>
      <c r="G1391" s="3" t="s">
        <v>95</v>
      </c>
      <c r="H1391" s="2" t="s">
        <v>20</v>
      </c>
      <c r="I1391" s="2" t="s">
        <v>3629</v>
      </c>
      <c r="J1391" s="3" t="str">
        <f>HYPERLINK("https://www.boe.es/gazeta/dias/1825/12/22/pdfs/GMD-1825-154.pdf#page=1","Abrir facsímil")</f>
        <v>Abrir facsímil</v>
      </c>
      <c r="K1391" s="3" t="s">
        <v>22</v>
      </c>
    </row>
    <row r="1392" spans="1:11" ht="42" customHeight="1">
      <c r="A1392" s="2" t="s">
        <v>3630</v>
      </c>
      <c r="B1392" s="2" t="s">
        <v>3630</v>
      </c>
      <c r="C1392" s="2" t="s">
        <v>32</v>
      </c>
      <c r="D1392" s="2" t="s">
        <v>33</v>
      </c>
      <c r="E1392" s="5">
        <v>-27176</v>
      </c>
      <c r="F1392" s="3" t="s">
        <v>849</v>
      </c>
      <c r="G1392" s="3" t="s">
        <v>95</v>
      </c>
      <c r="H1392" s="2" t="s">
        <v>20</v>
      </c>
      <c r="I1392" s="2" t="s">
        <v>3631</v>
      </c>
      <c r="J1392" s="3" t="str">
        <f>HYPERLINK("https://www.boe.es/gazeta/dias/1825/08/04/pdfs/GMD-1825-93.pdf#page=1","Abrir facsímil")</f>
        <v>Abrir facsímil</v>
      </c>
      <c r="K1392" s="3" t="s">
        <v>22</v>
      </c>
    </row>
    <row r="1393" spans="1:11" ht="42" customHeight="1">
      <c r="A1393" s="2" t="s">
        <v>3630</v>
      </c>
      <c r="B1393" s="2" t="s">
        <v>3630</v>
      </c>
      <c r="C1393" s="2" t="s">
        <v>32</v>
      </c>
      <c r="D1393" s="2" t="s">
        <v>33</v>
      </c>
      <c r="E1393" s="5">
        <v>-27148</v>
      </c>
      <c r="F1393" s="3" t="s">
        <v>2222</v>
      </c>
      <c r="G1393" s="3" t="s">
        <v>19</v>
      </c>
      <c r="H1393" s="2" t="s">
        <v>20</v>
      </c>
      <c r="I1393" s="2" t="s">
        <v>3632</v>
      </c>
      <c r="J1393" s="3" t="str">
        <f>HYPERLINK("https://www.boe.es/gazeta/dias/1825/09/01/pdfs/GMD-1825-106.pdf#page=4","Abrir facsímil")</f>
        <v>Abrir facsímil</v>
      </c>
      <c r="K1393" s="3" t="s">
        <v>22</v>
      </c>
    </row>
    <row r="1394" spans="1:11" ht="42" customHeight="1">
      <c r="A1394" s="2" t="s">
        <v>3633</v>
      </c>
      <c r="B1394" s="2" t="s">
        <v>3633</v>
      </c>
      <c r="C1394" s="2" t="s">
        <v>16</v>
      </c>
      <c r="D1394" s="2" t="s">
        <v>17</v>
      </c>
      <c r="E1394" s="5">
        <v>-27220</v>
      </c>
      <c r="F1394" s="3" t="s">
        <v>1690</v>
      </c>
      <c r="G1394" s="3" t="s">
        <v>64</v>
      </c>
      <c r="H1394" s="2" t="s">
        <v>20</v>
      </c>
      <c r="I1394" s="2" t="s">
        <v>3634</v>
      </c>
      <c r="J1394" s="3" t="str">
        <f>HYPERLINK("https://www.boe.es/gazeta/dias/1825/06/21/pdfs/GMD-1825-74.pdf#page=2","Abrir facsímil")</f>
        <v>Abrir facsímil</v>
      </c>
      <c r="K1394" s="3" t="s">
        <v>22</v>
      </c>
    </row>
    <row r="1395" spans="1:11" ht="42" customHeight="1">
      <c r="A1395" s="2" t="s">
        <v>3633</v>
      </c>
      <c r="B1395" s="2" t="s">
        <v>3633</v>
      </c>
      <c r="C1395" s="2" t="s">
        <v>32</v>
      </c>
      <c r="D1395" s="2" t="s">
        <v>33</v>
      </c>
      <c r="E1395" s="5">
        <v>-27218</v>
      </c>
      <c r="F1395" s="3" t="s">
        <v>1069</v>
      </c>
      <c r="G1395" s="3" t="s">
        <v>39</v>
      </c>
      <c r="H1395" s="2" t="s">
        <v>20</v>
      </c>
      <c r="I1395" s="2" t="s">
        <v>3635</v>
      </c>
      <c r="J1395" s="3" t="str">
        <f>HYPERLINK("https://www.boe.es/gazeta/dias/1825/06/23/pdfs/GMD-1825-75.pdf#page=3","Abrir facsímil")</f>
        <v>Abrir facsímil</v>
      </c>
      <c r="K1395" s="3" t="s">
        <v>22</v>
      </c>
    </row>
    <row r="1396" spans="1:11" ht="42" customHeight="1">
      <c r="A1396" s="2" t="s">
        <v>3636</v>
      </c>
      <c r="B1396" s="2" t="s">
        <v>3637</v>
      </c>
      <c r="C1396" s="2" t="s">
        <v>71</v>
      </c>
      <c r="D1396" s="2" t="s">
        <v>72</v>
      </c>
      <c r="E1396" s="5">
        <v>-27349</v>
      </c>
      <c r="F1396" s="3" t="s">
        <v>596</v>
      </c>
      <c r="G1396" s="3" t="s">
        <v>64</v>
      </c>
      <c r="H1396" s="2" t="s">
        <v>20</v>
      </c>
      <c r="I1396" s="2" t="s">
        <v>3638</v>
      </c>
      <c r="J1396" s="3" t="str">
        <f>HYPERLINK("https://www.boe.es/gazeta/dias/1825/02/12/pdfs/GMD-1825-19.pdf#page=2","Abrir facsímil")</f>
        <v>Abrir facsímil</v>
      </c>
      <c r="K1396" s="3" t="s">
        <v>22</v>
      </c>
    </row>
    <row r="1397" spans="1:11" ht="42" customHeight="1">
      <c r="A1397" s="2" t="s">
        <v>3639</v>
      </c>
      <c r="B1397" s="2" t="s">
        <v>3640</v>
      </c>
      <c r="C1397" s="2" t="s">
        <v>25</v>
      </c>
      <c r="D1397" s="2" t="s">
        <v>17</v>
      </c>
      <c r="E1397" s="5">
        <v>-27232</v>
      </c>
      <c r="F1397" s="3" t="s">
        <v>94</v>
      </c>
      <c r="G1397" s="3" t="s">
        <v>19</v>
      </c>
      <c r="H1397" s="2" t="s">
        <v>20</v>
      </c>
      <c r="I1397" s="2" t="s">
        <v>3641</v>
      </c>
      <c r="J1397" s="3" t="str">
        <f>HYPERLINK("https://www.boe.es/gazeta/dias/1825/06/09/pdfs/GMD-1825-69.pdf#page=4","Abrir facsímil")</f>
        <v>Abrir facsímil</v>
      </c>
      <c r="K1397" s="3" t="s">
        <v>22</v>
      </c>
    </row>
    <row r="1398" spans="1:11" ht="42" customHeight="1">
      <c r="A1398" s="2" t="s">
        <v>3642</v>
      </c>
      <c r="B1398" s="2" t="s">
        <v>3642</v>
      </c>
      <c r="C1398" s="2" t="s">
        <v>16</v>
      </c>
      <c r="D1398" s="2" t="s">
        <v>17</v>
      </c>
      <c r="E1398" s="5">
        <v>-27353</v>
      </c>
      <c r="F1398" s="3" t="s">
        <v>2061</v>
      </c>
      <c r="G1398" s="3" t="s">
        <v>64</v>
      </c>
      <c r="H1398" s="2" t="s">
        <v>20</v>
      </c>
      <c r="I1398" s="2" t="s">
        <v>3643</v>
      </c>
      <c r="J1398" s="3" t="str">
        <f>HYPERLINK("https://www.boe.es/gazeta/dias/1825/02/08/pdfs/GMD-1825-17.pdf#page=2","Abrir facsímil")</f>
        <v>Abrir facsímil</v>
      </c>
      <c r="K1398" s="3" t="s">
        <v>22</v>
      </c>
    </row>
    <row r="1399" spans="1:11" ht="42" customHeight="1">
      <c r="A1399" s="2" t="s">
        <v>3644</v>
      </c>
      <c r="B1399" s="2" t="s">
        <v>3645</v>
      </c>
      <c r="C1399" s="2" t="s">
        <v>32</v>
      </c>
      <c r="D1399" s="2" t="s">
        <v>33</v>
      </c>
      <c r="E1399" s="5">
        <v>-27120</v>
      </c>
      <c r="F1399" s="3" t="s">
        <v>18</v>
      </c>
      <c r="G1399" s="3" t="s">
        <v>19</v>
      </c>
      <c r="H1399" s="2" t="s">
        <v>27</v>
      </c>
      <c r="I1399" s="2" t="s">
        <v>3646</v>
      </c>
      <c r="J1399" s="3" t="str">
        <f>HYPERLINK("https://www.boe.es/gazeta/dias/1825/09/29/pdfs/GMD-1825-118.pdf#page=4","Abrir facsímil")</f>
        <v>Abrir facsímil</v>
      </c>
      <c r="K1399" s="3" t="s">
        <v>29</v>
      </c>
    </row>
    <row r="1400" spans="1:11" ht="42" customHeight="1">
      <c r="A1400" s="2" t="s">
        <v>3647</v>
      </c>
      <c r="B1400" s="2" t="s">
        <v>3648</v>
      </c>
      <c r="C1400" s="2" t="s">
        <v>46</v>
      </c>
      <c r="D1400" s="2" t="s">
        <v>17</v>
      </c>
      <c r="E1400" s="5">
        <v>-27321</v>
      </c>
      <c r="F1400" s="3" t="s">
        <v>38</v>
      </c>
      <c r="G1400" s="3" t="s">
        <v>95</v>
      </c>
      <c r="H1400" s="2" t="s">
        <v>20</v>
      </c>
      <c r="I1400" s="2" t="s">
        <v>3649</v>
      </c>
      <c r="J1400" s="3" t="str">
        <f>HYPERLINK("https://www.boe.es/gazeta/dias/1825/03/12/pdfs/GMD-1825-31.pdf#page=1","Abrir facsímil")</f>
        <v>Abrir facsímil</v>
      </c>
      <c r="K1400" s="3" t="s">
        <v>22</v>
      </c>
    </row>
    <row r="1401" spans="1:11" ht="42" customHeight="1">
      <c r="A1401" s="2" t="s">
        <v>3650</v>
      </c>
      <c r="B1401" s="2" t="s">
        <v>3651</v>
      </c>
      <c r="C1401" s="2" t="s">
        <v>32</v>
      </c>
      <c r="D1401" s="2" t="s">
        <v>33</v>
      </c>
      <c r="E1401" s="5">
        <v>-27101</v>
      </c>
      <c r="F1401" s="3" t="s">
        <v>83</v>
      </c>
      <c r="G1401" s="3" t="s">
        <v>39</v>
      </c>
      <c r="H1401" s="2" t="s">
        <v>20</v>
      </c>
      <c r="I1401" s="2" t="s">
        <v>3652</v>
      </c>
      <c r="J1401" s="3" t="str">
        <f>HYPERLINK("https://www.boe.es/gazeta/dias/1825/10/18/pdfs/GMD-1825-126.pdf#page=3","Abrir facsímil")</f>
        <v>Abrir facsímil</v>
      </c>
      <c r="K1401" s="3" t="s">
        <v>22</v>
      </c>
    </row>
    <row r="1402" spans="1:11" ht="42" customHeight="1">
      <c r="A1402" s="2" t="s">
        <v>3653</v>
      </c>
      <c r="B1402" s="2" t="s">
        <v>3653</v>
      </c>
      <c r="C1402" s="2" t="s">
        <v>16</v>
      </c>
      <c r="D1402" s="2" t="s">
        <v>17</v>
      </c>
      <c r="E1402" s="5">
        <v>-27260</v>
      </c>
      <c r="F1402" s="3" t="s">
        <v>424</v>
      </c>
      <c r="G1402" s="3" t="s">
        <v>64</v>
      </c>
      <c r="H1402" s="2" t="s">
        <v>20</v>
      </c>
      <c r="I1402" s="2" t="s">
        <v>3654</v>
      </c>
      <c r="J1402" s="3" t="str">
        <f>HYPERLINK("https://www.boe.es/gazeta/dias/1825/05/12/pdfs/GMD-1825-57.pdf#page=2","Abrir facsímil")</f>
        <v>Abrir facsímil</v>
      </c>
      <c r="K1402" s="3" t="s">
        <v>22</v>
      </c>
    </row>
    <row r="1403" spans="1:11" ht="42" customHeight="1">
      <c r="A1403" s="2" t="s">
        <v>3653</v>
      </c>
      <c r="B1403" s="2" t="s">
        <v>3653</v>
      </c>
      <c r="C1403" s="2" t="s">
        <v>32</v>
      </c>
      <c r="D1403" s="2" t="s">
        <v>33</v>
      </c>
      <c r="E1403" s="5">
        <v>-27251</v>
      </c>
      <c r="F1403" s="3" t="s">
        <v>555</v>
      </c>
      <c r="G1403" s="3" t="s">
        <v>64</v>
      </c>
      <c r="H1403" s="2" t="s">
        <v>20</v>
      </c>
      <c r="I1403" s="2" t="s">
        <v>3655</v>
      </c>
      <c r="J1403" s="3" t="str">
        <f>HYPERLINK("https://www.boe.es/gazeta/dias/1825/05/21/pdfs/GMD-1825-61.pdf#page=2","Abrir facsímil")</f>
        <v>Abrir facsímil</v>
      </c>
      <c r="K1403" s="3" t="s">
        <v>22</v>
      </c>
    </row>
    <row r="1404" spans="1:11" ht="42" customHeight="1">
      <c r="A1404" s="2" t="s">
        <v>3656</v>
      </c>
      <c r="B1404" s="2" t="s">
        <v>3656</v>
      </c>
      <c r="C1404" s="2" t="s">
        <v>32</v>
      </c>
      <c r="D1404" s="2" t="s">
        <v>33</v>
      </c>
      <c r="E1404" s="5">
        <v>-27071</v>
      </c>
      <c r="F1404" s="3" t="s">
        <v>2392</v>
      </c>
      <c r="G1404" s="3" t="s">
        <v>39</v>
      </c>
      <c r="H1404" s="2" t="s">
        <v>20</v>
      </c>
      <c r="I1404" s="2" t="s">
        <v>3657</v>
      </c>
      <c r="J1404" s="3" t="str">
        <f>HYPERLINK("https://www.boe.es/gazeta/dias/1825/11/17/pdfs/GMD-1825-139.pdf#page=3","Abrir facsímil")</f>
        <v>Abrir facsímil</v>
      </c>
      <c r="K1404" s="3" t="s">
        <v>22</v>
      </c>
    </row>
    <row r="1405" spans="1:11" ht="42" customHeight="1">
      <c r="A1405" s="2" t="s">
        <v>3658</v>
      </c>
      <c r="B1405" s="2" t="s">
        <v>3659</v>
      </c>
      <c r="C1405" s="2" t="s">
        <v>59</v>
      </c>
      <c r="D1405" s="2" t="s">
        <v>17</v>
      </c>
      <c r="E1405" s="5">
        <v>-27241</v>
      </c>
      <c r="F1405" s="3" t="s">
        <v>472</v>
      </c>
      <c r="G1405" s="3" t="s">
        <v>19</v>
      </c>
      <c r="H1405" s="2" t="s">
        <v>20</v>
      </c>
      <c r="I1405" s="2" t="s">
        <v>3660</v>
      </c>
      <c r="J1405" s="3" t="str">
        <f>HYPERLINK("https://www.boe.es/gazeta/dias/1825/05/31/pdfs/GMD-1825-65.pdf#page=4","Abrir facsímil")</f>
        <v>Abrir facsímil</v>
      </c>
      <c r="K1405" s="3" t="s">
        <v>22</v>
      </c>
    </row>
    <row r="1406" spans="1:11" ht="42" customHeight="1">
      <c r="A1406" s="2" t="s">
        <v>3661</v>
      </c>
      <c r="B1406" s="2" t="s">
        <v>3662</v>
      </c>
      <c r="C1406" s="2" t="s">
        <v>32</v>
      </c>
      <c r="D1406" s="2" t="s">
        <v>33</v>
      </c>
      <c r="E1406" s="5">
        <v>-27185</v>
      </c>
      <c r="F1406" s="3" t="s">
        <v>560</v>
      </c>
      <c r="G1406" s="3" t="s">
        <v>39</v>
      </c>
      <c r="H1406" s="2" t="s">
        <v>20</v>
      </c>
      <c r="I1406" s="2" t="s">
        <v>3663</v>
      </c>
      <c r="J1406" s="3" t="str">
        <f>HYPERLINK("https://www.boe.es/gazeta/dias/1825/07/26/pdfs/GMD-1825-89.pdf#page=3","Abrir facsímil")</f>
        <v>Abrir facsímil</v>
      </c>
      <c r="K1406" s="3" t="s">
        <v>22</v>
      </c>
    </row>
    <row r="1407" spans="1:11" ht="42" customHeight="1">
      <c r="A1407" s="2" t="s">
        <v>3664</v>
      </c>
      <c r="B1407" s="2" t="s">
        <v>3664</v>
      </c>
      <c r="C1407" s="2" t="s">
        <v>32</v>
      </c>
      <c r="D1407" s="2" t="s">
        <v>33</v>
      </c>
      <c r="E1407" s="5">
        <v>-27374</v>
      </c>
      <c r="F1407" s="3" t="s">
        <v>87</v>
      </c>
      <c r="G1407" s="3" t="s">
        <v>39</v>
      </c>
      <c r="H1407" s="2" t="s">
        <v>20</v>
      </c>
      <c r="I1407" s="2" t="s">
        <v>3665</v>
      </c>
      <c r="J1407" s="3" t="str">
        <f>HYPERLINK("https://www.boe.es/gazeta/dias/1825/01/18/pdfs/GMD-1825-8.pdf#page=3","Abrir facsímil")</f>
        <v>Abrir facsímil</v>
      </c>
      <c r="K1407" s="3" t="s">
        <v>22</v>
      </c>
    </row>
    <row r="1408" spans="1:11" ht="42" customHeight="1">
      <c r="A1408" s="2" t="s">
        <v>3666</v>
      </c>
      <c r="B1408" s="2" t="s">
        <v>3667</v>
      </c>
      <c r="C1408" s="2" t="s">
        <v>32</v>
      </c>
      <c r="D1408" s="2" t="s">
        <v>33</v>
      </c>
      <c r="E1408" s="5">
        <v>-27085</v>
      </c>
      <c r="F1408" s="3" t="s">
        <v>215</v>
      </c>
      <c r="G1408" s="3" t="s">
        <v>19</v>
      </c>
      <c r="H1408" s="2" t="s">
        <v>20</v>
      </c>
      <c r="I1408" s="2" t="s">
        <v>3668</v>
      </c>
      <c r="J1408" s="3" t="str">
        <f>HYPERLINK("https://www.boe.es/gazeta/dias/1825/11/03/pdfs/GMD-1825-133.pdf#page=4","Abrir facsímil")</f>
        <v>Abrir facsímil</v>
      </c>
      <c r="K1408" s="3" t="s">
        <v>22</v>
      </c>
    </row>
    <row r="1409" spans="1:11" ht="42" customHeight="1">
      <c r="A1409" s="2" t="s">
        <v>3669</v>
      </c>
      <c r="B1409" s="2" t="s">
        <v>3670</v>
      </c>
      <c r="C1409" s="2" t="s">
        <v>32</v>
      </c>
      <c r="D1409" s="2" t="s">
        <v>33</v>
      </c>
      <c r="E1409" s="5">
        <v>-27379</v>
      </c>
      <c r="F1409" s="3" t="s">
        <v>116</v>
      </c>
      <c r="G1409" s="3" t="s">
        <v>39</v>
      </c>
      <c r="H1409" s="2" t="s">
        <v>20</v>
      </c>
      <c r="I1409" s="2" t="s">
        <v>3671</v>
      </c>
      <c r="J1409" s="3" t="str">
        <f>HYPERLINK("https://www.boe.es/gazeta/dias/1825/01/13/pdfs/GMD-1825-6.pdf#page=3","Abrir facsímil")</f>
        <v>Abrir facsímil</v>
      </c>
      <c r="K1409" s="3" t="s">
        <v>22</v>
      </c>
    </row>
    <row r="1410" spans="1:11" ht="42" customHeight="1">
      <c r="A1410" s="2" t="s">
        <v>3672</v>
      </c>
      <c r="B1410" s="2" t="s">
        <v>3673</v>
      </c>
      <c r="C1410" s="2" t="s">
        <v>32</v>
      </c>
      <c r="D1410" s="2" t="s">
        <v>33</v>
      </c>
      <c r="E1410" s="5">
        <v>-27248</v>
      </c>
      <c r="F1410" s="3" t="s">
        <v>1214</v>
      </c>
      <c r="G1410" s="3" t="s">
        <v>95</v>
      </c>
      <c r="H1410" s="2" t="s">
        <v>20</v>
      </c>
      <c r="I1410" s="2" t="s">
        <v>3674</v>
      </c>
      <c r="J1410" s="3" t="str">
        <f>HYPERLINK("https://www.boe.es/gazeta/dias/1825/05/24/pdfs/GMD-1825-62.pdf#page=1","Abrir facsímil")</f>
        <v>Abrir facsímil</v>
      </c>
      <c r="K1410" s="3" t="s">
        <v>22</v>
      </c>
    </row>
    <row r="1411" spans="1:11" ht="42" customHeight="1">
      <c r="A1411" s="2" t="s">
        <v>3675</v>
      </c>
      <c r="B1411" s="2" t="s">
        <v>3676</v>
      </c>
      <c r="C1411" s="2" t="s">
        <v>32</v>
      </c>
      <c r="D1411" s="2" t="s">
        <v>33</v>
      </c>
      <c r="E1411" s="5">
        <v>-27157</v>
      </c>
      <c r="F1411" s="3" t="s">
        <v>243</v>
      </c>
      <c r="G1411" s="3" t="s">
        <v>19</v>
      </c>
      <c r="H1411" s="2" t="s">
        <v>20</v>
      </c>
      <c r="I1411" s="2" t="s">
        <v>3677</v>
      </c>
      <c r="J1411" s="3" t="str">
        <f>HYPERLINK("https://www.boe.es/gazeta/dias/1825/08/23/pdfs/GMD-1825-101.pdf#page=4","Abrir facsímil")</f>
        <v>Abrir facsímil</v>
      </c>
      <c r="K1411" s="3" t="s">
        <v>22</v>
      </c>
    </row>
    <row r="1412" spans="1:11" ht="42" customHeight="1">
      <c r="A1412" s="2" t="s">
        <v>3678</v>
      </c>
      <c r="B1412" s="2" t="s">
        <v>3679</v>
      </c>
      <c r="C1412" s="2" t="s">
        <v>25</v>
      </c>
      <c r="D1412" s="2" t="s">
        <v>17</v>
      </c>
      <c r="E1412" s="5">
        <v>-27363</v>
      </c>
      <c r="F1412" s="3" t="s">
        <v>152</v>
      </c>
      <c r="G1412" s="3" t="s">
        <v>19</v>
      </c>
      <c r="H1412" s="2" t="s">
        <v>20</v>
      </c>
      <c r="I1412" s="2" t="s">
        <v>3680</v>
      </c>
      <c r="J1412" s="3" t="str">
        <f>HYPERLINK("https://www.boe.es/gazeta/dias/1825/01/29/pdfs/GMD-1825-13.pdf#page=4","Abrir facsímil")</f>
        <v>Abrir facsímil</v>
      </c>
      <c r="K1412" s="3" t="s">
        <v>22</v>
      </c>
    </row>
    <row r="1413" spans="1:11" ht="42" customHeight="1">
      <c r="A1413" s="2" t="s">
        <v>3681</v>
      </c>
      <c r="B1413" s="2" t="s">
        <v>3682</v>
      </c>
      <c r="C1413" s="2" t="s">
        <v>16</v>
      </c>
      <c r="D1413" s="2" t="s">
        <v>17</v>
      </c>
      <c r="E1413" s="5">
        <v>-27351</v>
      </c>
      <c r="F1413" s="3" t="s">
        <v>132</v>
      </c>
      <c r="G1413" s="3" t="s">
        <v>19</v>
      </c>
      <c r="H1413" s="2" t="s">
        <v>20</v>
      </c>
      <c r="I1413" s="2" t="s">
        <v>3683</v>
      </c>
      <c r="J1413" s="3" t="str">
        <f>HYPERLINK("https://www.boe.es/gazeta/dias/1825/02/10/pdfs/GMD-1825-18.pdf#page=4","Abrir facsímil")</f>
        <v>Abrir facsímil</v>
      </c>
      <c r="K1413" s="3" t="s">
        <v>22</v>
      </c>
    </row>
    <row r="1414" spans="1:11" ht="42" customHeight="1">
      <c r="A1414" s="2" t="s">
        <v>3684</v>
      </c>
      <c r="B1414" s="2" t="s">
        <v>3684</v>
      </c>
      <c r="C1414" s="2" t="s">
        <v>16</v>
      </c>
      <c r="D1414" s="2" t="s">
        <v>17</v>
      </c>
      <c r="E1414" s="5">
        <v>-27253</v>
      </c>
      <c r="F1414" s="3" t="s">
        <v>409</v>
      </c>
      <c r="G1414" s="3" t="s">
        <v>64</v>
      </c>
      <c r="H1414" s="2" t="s">
        <v>20</v>
      </c>
      <c r="I1414" s="2" t="s">
        <v>3685</v>
      </c>
      <c r="J1414" s="3" t="str">
        <f>HYPERLINK("https://www.boe.es/gazeta/dias/1825/05/19/pdfs/GMD-1825-60.pdf#page=2","Abrir facsímil")</f>
        <v>Abrir facsímil</v>
      </c>
      <c r="K1414" s="3" t="s">
        <v>22</v>
      </c>
    </row>
    <row r="1415" spans="1:11" ht="42" customHeight="1">
      <c r="A1415" s="2" t="s">
        <v>3686</v>
      </c>
      <c r="B1415" s="2" t="s">
        <v>3686</v>
      </c>
      <c r="C1415" s="2" t="s">
        <v>32</v>
      </c>
      <c r="D1415" s="2" t="s">
        <v>33</v>
      </c>
      <c r="E1415" s="5">
        <v>-27239</v>
      </c>
      <c r="F1415" s="3" t="s">
        <v>282</v>
      </c>
      <c r="G1415" s="3" t="s">
        <v>39</v>
      </c>
      <c r="H1415" s="2" t="s">
        <v>20</v>
      </c>
      <c r="I1415" s="2" t="s">
        <v>3687</v>
      </c>
      <c r="J1415" s="3" t="str">
        <f>HYPERLINK("https://www.boe.es/gazeta/dias/1825/06/02/pdfs/GMD-1825-66.pdf#page=3","Abrir facsímil")</f>
        <v>Abrir facsímil</v>
      </c>
      <c r="K1415" s="3" t="s">
        <v>22</v>
      </c>
    </row>
    <row r="1416" spans="1:11" ht="42" customHeight="1">
      <c r="A1416" s="2" t="s">
        <v>3688</v>
      </c>
      <c r="B1416" s="2" t="s">
        <v>3688</v>
      </c>
      <c r="C1416" s="2" t="s">
        <v>32</v>
      </c>
      <c r="D1416" s="2" t="s">
        <v>33</v>
      </c>
      <c r="E1416" s="5">
        <v>-27253</v>
      </c>
      <c r="F1416" s="3" t="s">
        <v>409</v>
      </c>
      <c r="G1416" s="3" t="s">
        <v>64</v>
      </c>
      <c r="H1416" s="2" t="s">
        <v>20</v>
      </c>
      <c r="I1416" s="2" t="s">
        <v>3689</v>
      </c>
      <c r="J1416" s="3" t="str">
        <f>HYPERLINK("https://www.boe.es/gazeta/dias/1825/05/19/pdfs/GMD-1825-60.pdf#page=2","Abrir facsímil")</f>
        <v>Abrir facsímil</v>
      </c>
      <c r="K1416" s="3" t="s">
        <v>22</v>
      </c>
    </row>
    <row r="1417" spans="1:11" ht="42" customHeight="1">
      <c r="A1417" s="2" t="s">
        <v>3690</v>
      </c>
      <c r="B1417" s="2" t="s">
        <v>3690</v>
      </c>
      <c r="C1417" s="2" t="s">
        <v>32</v>
      </c>
      <c r="D1417" s="2" t="s">
        <v>33</v>
      </c>
      <c r="E1417" s="5">
        <v>-27225</v>
      </c>
      <c r="F1417" s="3" t="s">
        <v>540</v>
      </c>
      <c r="G1417" s="3" t="s">
        <v>64</v>
      </c>
      <c r="H1417" s="2" t="s">
        <v>20</v>
      </c>
      <c r="I1417" s="2" t="s">
        <v>3691</v>
      </c>
      <c r="J1417" s="3" t="str">
        <f>HYPERLINK("https://www.boe.es/gazeta/dias/1825/06/16/pdfs/GMD-1825-72.pdf#page=2","Abrir facsímil")</f>
        <v>Abrir facsímil</v>
      </c>
      <c r="K1417" s="3" t="s">
        <v>22</v>
      </c>
    </row>
    <row r="1418" spans="1:11" ht="42" customHeight="1">
      <c r="A1418" s="2" t="s">
        <v>3692</v>
      </c>
      <c r="B1418" s="2" t="s">
        <v>3692</v>
      </c>
      <c r="C1418" s="2" t="s">
        <v>123</v>
      </c>
      <c r="D1418" s="2" t="s">
        <v>17</v>
      </c>
      <c r="E1418" s="5">
        <v>-27386</v>
      </c>
      <c r="F1418" s="3" t="s">
        <v>99</v>
      </c>
      <c r="G1418" s="3" t="s">
        <v>64</v>
      </c>
      <c r="H1418" s="2" t="s">
        <v>20</v>
      </c>
      <c r="I1418" s="2" t="s">
        <v>3693</v>
      </c>
      <c r="J1418" s="3" t="str">
        <f>HYPERLINK("https://www.boe.es/gazeta/dias/1825/01/06/pdfs/GMD-1825-3.pdf#page=2","Abrir facsímil")</f>
        <v>Abrir facsímil</v>
      </c>
      <c r="K1418" s="3" t="s">
        <v>22</v>
      </c>
    </row>
    <row r="1419" spans="1:11" ht="42" customHeight="1">
      <c r="A1419" s="2" t="s">
        <v>3692</v>
      </c>
      <c r="B1419" s="2" t="s">
        <v>3692</v>
      </c>
      <c r="C1419" s="2" t="s">
        <v>32</v>
      </c>
      <c r="D1419" s="2" t="s">
        <v>33</v>
      </c>
      <c r="E1419" s="5">
        <v>-27209</v>
      </c>
      <c r="F1419" s="3" t="s">
        <v>482</v>
      </c>
      <c r="G1419" s="3" t="s">
        <v>39</v>
      </c>
      <c r="H1419" s="2" t="s">
        <v>20</v>
      </c>
      <c r="I1419" s="2" t="s">
        <v>3694</v>
      </c>
      <c r="J1419" s="3" t="str">
        <f>HYPERLINK("https://www.boe.es/gazeta/dias/1825/07/02/pdfs/GMD-1825-79.pdf#page=3","Abrir facsímil")</f>
        <v>Abrir facsímil</v>
      </c>
      <c r="K1419" s="3" t="s">
        <v>22</v>
      </c>
    </row>
    <row r="1420" spans="1:11" ht="42" customHeight="1">
      <c r="A1420" s="2" t="s">
        <v>3692</v>
      </c>
      <c r="B1420" s="2" t="s">
        <v>3692</v>
      </c>
      <c r="C1420" s="2" t="s">
        <v>32</v>
      </c>
      <c r="D1420" s="2" t="s">
        <v>33</v>
      </c>
      <c r="E1420" s="5">
        <v>-27104</v>
      </c>
      <c r="F1420" s="3" t="s">
        <v>310</v>
      </c>
      <c r="G1420" s="3" t="s">
        <v>95</v>
      </c>
      <c r="H1420" s="2" t="s">
        <v>20</v>
      </c>
      <c r="I1420" s="2" t="s">
        <v>3695</v>
      </c>
      <c r="J1420" s="3" t="str">
        <f>HYPERLINK("https://www.boe.es/gazeta/dias/1825/10/15/pdfs/GMD-1825-125.pdf#page=1","Abrir facsímil")</f>
        <v>Abrir facsímil</v>
      </c>
      <c r="K1420" s="3" t="s">
        <v>22</v>
      </c>
    </row>
    <row r="1421" spans="1:11" ht="42" customHeight="1">
      <c r="A1421" s="2" t="s">
        <v>3696</v>
      </c>
      <c r="B1421" s="2" t="s">
        <v>3697</v>
      </c>
      <c r="C1421" s="2" t="s">
        <v>32</v>
      </c>
      <c r="D1421" s="2" t="s">
        <v>33</v>
      </c>
      <c r="E1421" s="5">
        <v>-27314</v>
      </c>
      <c r="F1421" s="3" t="s">
        <v>60</v>
      </c>
      <c r="G1421" s="3" t="s">
        <v>19</v>
      </c>
      <c r="H1421" s="2" t="s">
        <v>20</v>
      </c>
      <c r="I1421" s="2" t="s">
        <v>3698</v>
      </c>
      <c r="J1421" s="3" t="str">
        <f>HYPERLINK("https://www.boe.es/gazeta/dias/1825/03/19/pdfs/GMD-1825-34.pdf#page=4","Abrir facsímil")</f>
        <v>Abrir facsímil</v>
      </c>
      <c r="K1421" s="3" t="s">
        <v>22</v>
      </c>
    </row>
    <row r="1422" spans="1:11" ht="42" customHeight="1">
      <c r="A1422" s="2" t="s">
        <v>3699</v>
      </c>
      <c r="B1422" s="2" t="s">
        <v>3699</v>
      </c>
      <c r="C1422" s="2" t="s">
        <v>71</v>
      </c>
      <c r="D1422" s="2" t="s">
        <v>72</v>
      </c>
      <c r="E1422" s="5">
        <v>-27374</v>
      </c>
      <c r="F1422" s="3" t="s">
        <v>87</v>
      </c>
      <c r="G1422" s="3" t="s">
        <v>64</v>
      </c>
      <c r="H1422" s="2" t="s">
        <v>20</v>
      </c>
      <c r="I1422" s="2" t="s">
        <v>3700</v>
      </c>
      <c r="J1422" s="3" t="str">
        <f>HYPERLINK("https://www.boe.es/gazeta/dias/1825/01/18/pdfs/GMD-1825-8.pdf#page=2","Abrir facsímil")</f>
        <v>Abrir facsímil</v>
      </c>
      <c r="K1422" s="3" t="s">
        <v>22</v>
      </c>
    </row>
    <row r="1423" spans="1:11" ht="42" customHeight="1">
      <c r="A1423" s="2" t="s">
        <v>3701</v>
      </c>
      <c r="B1423" s="2" t="s">
        <v>3702</v>
      </c>
      <c r="C1423" s="2" t="s">
        <v>32</v>
      </c>
      <c r="D1423" s="2" t="s">
        <v>33</v>
      </c>
      <c r="E1423" s="5">
        <v>-27332</v>
      </c>
      <c r="F1423" s="3" t="s">
        <v>239</v>
      </c>
      <c r="G1423" s="3" t="s">
        <v>464</v>
      </c>
      <c r="H1423" s="2" t="s">
        <v>20</v>
      </c>
      <c r="I1423" s="2" t="s">
        <v>3703</v>
      </c>
      <c r="J1423" s="3" t="str">
        <f>HYPERLINK("https://www.boe.es/gazeta/dias/1825/03/01/pdfs/GMD-1825-26.pdf#page=4","Abrir facsímil")</f>
        <v>Abrir facsímil</v>
      </c>
      <c r="K1423" s="3" t="s">
        <v>22</v>
      </c>
    </row>
    <row r="1424" spans="1:11" ht="42" customHeight="1">
      <c r="A1424" s="2" t="s">
        <v>3704</v>
      </c>
      <c r="B1424" s="2" t="s">
        <v>3705</v>
      </c>
      <c r="C1424" s="2" t="s">
        <v>46</v>
      </c>
      <c r="D1424" s="2" t="s">
        <v>17</v>
      </c>
      <c r="E1424" s="5">
        <v>-27031</v>
      </c>
      <c r="F1424" s="3" t="s">
        <v>1558</v>
      </c>
      <c r="G1424" s="3" t="s">
        <v>19</v>
      </c>
      <c r="H1424" s="2" t="s">
        <v>20</v>
      </c>
      <c r="I1424" s="2" t="s">
        <v>3706</v>
      </c>
      <c r="J1424" s="3" t="str">
        <f>HYPERLINK("https://www.boe.es/gazeta/dias/1825/12/27/pdfs/GMD-1825-156.pdf#page=4","Abrir facsímil")</f>
        <v>Abrir facsímil</v>
      </c>
      <c r="K1424" s="3" t="s">
        <v>22</v>
      </c>
    </row>
    <row r="1425" spans="1:11" ht="42" customHeight="1">
      <c r="A1425" s="2" t="s">
        <v>3707</v>
      </c>
      <c r="B1425" s="2" t="s">
        <v>3708</v>
      </c>
      <c r="C1425" s="2" t="s">
        <v>16</v>
      </c>
      <c r="D1425" s="2" t="s">
        <v>17</v>
      </c>
      <c r="E1425" s="5">
        <v>-27332</v>
      </c>
      <c r="F1425" s="3" t="s">
        <v>239</v>
      </c>
      <c r="G1425" s="3" t="s">
        <v>464</v>
      </c>
      <c r="H1425" s="2" t="s">
        <v>20</v>
      </c>
      <c r="I1425" s="2" t="s">
        <v>3709</v>
      </c>
      <c r="J1425" s="3" t="str">
        <f>HYPERLINK("https://www.boe.es/gazeta/dias/1825/03/01/pdfs/GMD-1825-26.pdf#page=4","Abrir facsímil")</f>
        <v>Abrir facsímil</v>
      </c>
      <c r="K1425" s="3" t="s">
        <v>22</v>
      </c>
    </row>
    <row r="1426" spans="1:11" ht="42" customHeight="1">
      <c r="A1426" s="2" t="s">
        <v>3710</v>
      </c>
      <c r="B1426" s="2" t="s">
        <v>3710</v>
      </c>
      <c r="C1426" s="2" t="s">
        <v>16</v>
      </c>
      <c r="D1426" s="2" t="s">
        <v>17</v>
      </c>
      <c r="E1426" s="5">
        <v>-27307</v>
      </c>
      <c r="F1426" s="3" t="s">
        <v>139</v>
      </c>
      <c r="G1426" s="3" t="s">
        <v>19</v>
      </c>
      <c r="H1426" s="2" t="s">
        <v>20</v>
      </c>
      <c r="I1426" s="2" t="s">
        <v>3711</v>
      </c>
      <c r="J1426" s="3" t="str">
        <f>HYPERLINK("https://www.boe.es/gazeta/dias/1825/03/26/pdfs/GMD-1825-37.pdf#page=4","Abrir facsímil")</f>
        <v>Abrir facsímil</v>
      </c>
      <c r="K1426" s="3" t="s">
        <v>22</v>
      </c>
    </row>
    <row r="1427" spans="1:11" ht="42" customHeight="1">
      <c r="A1427" s="2" t="s">
        <v>3712</v>
      </c>
      <c r="B1427" s="2" t="s">
        <v>3713</v>
      </c>
      <c r="C1427" s="2" t="s">
        <v>32</v>
      </c>
      <c r="D1427" s="2" t="s">
        <v>33</v>
      </c>
      <c r="E1427" s="5">
        <v>-27225</v>
      </c>
      <c r="F1427" s="3" t="s">
        <v>540</v>
      </c>
      <c r="G1427" s="3" t="s">
        <v>19</v>
      </c>
      <c r="H1427" s="2" t="s">
        <v>20</v>
      </c>
      <c r="I1427" s="2" t="s">
        <v>3714</v>
      </c>
      <c r="J1427" s="3" t="str">
        <f>HYPERLINK("https://www.boe.es/gazeta/dias/1825/06/16/pdfs/GMD-1825-72.pdf#page=4","Abrir facsímil")</f>
        <v>Abrir facsímil</v>
      </c>
      <c r="K1427" s="3" t="s">
        <v>22</v>
      </c>
    </row>
    <row r="1428" spans="1:11" ht="42" customHeight="1">
      <c r="A1428" s="2" t="s">
        <v>3715</v>
      </c>
      <c r="B1428" s="2" t="s">
        <v>3716</v>
      </c>
      <c r="C1428" s="2" t="s">
        <v>59</v>
      </c>
      <c r="D1428" s="2" t="s">
        <v>17</v>
      </c>
      <c r="E1428" s="5">
        <v>-27307</v>
      </c>
      <c r="F1428" s="3" t="s">
        <v>139</v>
      </c>
      <c r="G1428" s="3" t="s">
        <v>19</v>
      </c>
      <c r="H1428" s="2" t="s">
        <v>20</v>
      </c>
      <c r="I1428" s="2" t="s">
        <v>3717</v>
      </c>
      <c r="J1428" s="3" t="str">
        <f>HYPERLINK("https://www.boe.es/gazeta/dias/1825/03/26/pdfs/GMD-1825-37.pdf#page=4","Abrir facsímil")</f>
        <v>Abrir facsímil</v>
      </c>
      <c r="K1428" s="3" t="s">
        <v>22</v>
      </c>
    </row>
    <row r="1429" spans="1:11" ht="42" customHeight="1">
      <c r="A1429" s="2" t="s">
        <v>3718</v>
      </c>
      <c r="B1429" s="2" t="s">
        <v>3719</v>
      </c>
      <c r="C1429" s="2" t="s">
        <v>32</v>
      </c>
      <c r="D1429" s="2" t="s">
        <v>33</v>
      </c>
      <c r="E1429" s="5">
        <v>-27171</v>
      </c>
      <c r="F1429" s="3" t="s">
        <v>490</v>
      </c>
      <c r="G1429" s="3" t="s">
        <v>39</v>
      </c>
      <c r="H1429" s="2" t="s">
        <v>20</v>
      </c>
      <c r="I1429" s="2" t="s">
        <v>3720</v>
      </c>
      <c r="J1429" s="3" t="str">
        <f>HYPERLINK("https://www.boe.es/gazeta/dias/1825/08/09/pdfs/GMD-1825-95.pdf#page=3","Abrir facsímil")</f>
        <v>Abrir facsímil</v>
      </c>
      <c r="K1429" s="3" t="s">
        <v>22</v>
      </c>
    </row>
    <row r="1430" spans="1:11" ht="42" customHeight="1">
      <c r="A1430" s="2" t="s">
        <v>3721</v>
      </c>
      <c r="B1430" s="2" t="s">
        <v>3722</v>
      </c>
      <c r="C1430" s="2" t="s">
        <v>16</v>
      </c>
      <c r="D1430" s="2" t="s">
        <v>17</v>
      </c>
      <c r="E1430" s="5">
        <v>-27307</v>
      </c>
      <c r="F1430" s="3" t="s">
        <v>139</v>
      </c>
      <c r="G1430" s="3" t="s">
        <v>19</v>
      </c>
      <c r="H1430" s="2" t="s">
        <v>20</v>
      </c>
      <c r="I1430" s="2" t="s">
        <v>3723</v>
      </c>
      <c r="J1430" s="3" t="str">
        <f>HYPERLINK("https://www.boe.es/gazeta/dias/1825/03/26/pdfs/GMD-1825-37.pdf#page=4","Abrir facsímil")</f>
        <v>Abrir facsímil</v>
      </c>
      <c r="K1430" s="3" t="s">
        <v>22</v>
      </c>
    </row>
    <row r="1431" spans="1:11" ht="42" customHeight="1">
      <c r="A1431" s="2" t="s">
        <v>3724</v>
      </c>
      <c r="B1431" s="2" t="s">
        <v>3725</v>
      </c>
      <c r="C1431" s="2" t="s">
        <v>32</v>
      </c>
      <c r="D1431" s="2" t="s">
        <v>33</v>
      </c>
      <c r="E1431" s="5">
        <v>-27349</v>
      </c>
      <c r="F1431" s="3" t="s">
        <v>596</v>
      </c>
      <c r="G1431" s="3" t="s">
        <v>19</v>
      </c>
      <c r="H1431" s="2" t="s">
        <v>20</v>
      </c>
      <c r="I1431" s="2" t="s">
        <v>3726</v>
      </c>
      <c r="J1431" s="3" t="str">
        <f>HYPERLINK("https://www.boe.es/gazeta/dias/1825/02/12/pdfs/GMD-1825-19.pdf#page=4","Abrir facsímil")</f>
        <v>Abrir facsímil</v>
      </c>
      <c r="K1431" s="3" t="s">
        <v>22</v>
      </c>
    </row>
    <row r="1432" spans="1:11" ht="42" customHeight="1">
      <c r="A1432" s="2" t="s">
        <v>3727</v>
      </c>
      <c r="B1432" s="2" t="s">
        <v>3728</v>
      </c>
      <c r="C1432" s="2" t="s">
        <v>71</v>
      </c>
      <c r="D1432" s="2" t="s">
        <v>72</v>
      </c>
      <c r="E1432" s="5">
        <v>-27244</v>
      </c>
      <c r="F1432" s="3" t="s">
        <v>613</v>
      </c>
      <c r="G1432" s="3" t="s">
        <v>19</v>
      </c>
      <c r="H1432" s="2" t="s">
        <v>20</v>
      </c>
      <c r="I1432" s="2" t="s">
        <v>3729</v>
      </c>
      <c r="J1432" s="3" t="str">
        <f>HYPERLINK("https://www.boe.es/gazeta/dias/1825/05/28/pdfs/GMD-1825-64.pdf#page=4","Abrir facsímil")</f>
        <v>Abrir facsímil</v>
      </c>
      <c r="K1432" s="3" t="s">
        <v>22</v>
      </c>
    </row>
    <row r="1433" spans="1:11" ht="42" customHeight="1">
      <c r="A1433" s="2" t="s">
        <v>3730</v>
      </c>
      <c r="B1433" s="2" t="s">
        <v>3731</v>
      </c>
      <c r="C1433" s="2" t="s">
        <v>71</v>
      </c>
      <c r="D1433" s="2" t="s">
        <v>72</v>
      </c>
      <c r="E1433" s="5">
        <v>-27076</v>
      </c>
      <c r="F1433" s="3" t="s">
        <v>416</v>
      </c>
      <c r="G1433" s="3" t="s">
        <v>19</v>
      </c>
      <c r="H1433" s="2" t="s">
        <v>20</v>
      </c>
      <c r="I1433" s="2" t="s">
        <v>3732</v>
      </c>
      <c r="J1433" s="3" t="str">
        <f>HYPERLINK("https://www.boe.es/gazeta/dias/1825/11/12/pdfs/GMD-1825-137.pdf#page=4","Abrir facsímil")</f>
        <v>Abrir facsímil</v>
      </c>
      <c r="K1433" s="3" t="s">
        <v>22</v>
      </c>
    </row>
    <row r="1434" spans="1:11" ht="42" customHeight="1">
      <c r="A1434" s="2" t="s">
        <v>3733</v>
      </c>
      <c r="B1434" s="2" t="s">
        <v>3734</v>
      </c>
      <c r="C1434" s="2" t="s">
        <v>32</v>
      </c>
      <c r="D1434" s="2" t="s">
        <v>33</v>
      </c>
      <c r="E1434" s="5">
        <v>-27239</v>
      </c>
      <c r="F1434" s="3" t="s">
        <v>282</v>
      </c>
      <c r="G1434" s="3" t="s">
        <v>95</v>
      </c>
      <c r="H1434" s="2" t="s">
        <v>20</v>
      </c>
      <c r="I1434" s="2" t="s">
        <v>3735</v>
      </c>
      <c r="J1434" s="3" t="str">
        <f>HYPERLINK("https://www.boe.es/gazeta/dias/1825/06/02/pdfs/GMD-1825-66.pdf#page=1","Abrir facsímil")</f>
        <v>Abrir facsímil</v>
      </c>
      <c r="K1434" s="3" t="s">
        <v>22</v>
      </c>
    </row>
    <row r="1435" spans="1:11" ht="42" customHeight="1">
      <c r="A1435" s="2" t="s">
        <v>3736</v>
      </c>
      <c r="B1435" s="2" t="s">
        <v>3737</v>
      </c>
      <c r="C1435" s="2" t="s">
        <v>25</v>
      </c>
      <c r="D1435" s="2" t="s">
        <v>17</v>
      </c>
      <c r="E1435" s="5">
        <v>-27241</v>
      </c>
      <c r="F1435" s="3" t="s">
        <v>472</v>
      </c>
      <c r="G1435" s="3" t="s">
        <v>39</v>
      </c>
      <c r="H1435" s="2" t="s">
        <v>20</v>
      </c>
      <c r="I1435" s="2" t="s">
        <v>3738</v>
      </c>
      <c r="J1435" s="3" t="str">
        <f>HYPERLINK("https://www.boe.es/gazeta/dias/1825/05/31/pdfs/GMD-1825-65.pdf#page=3","Abrir facsímil")</f>
        <v>Abrir facsímil</v>
      </c>
      <c r="K1435" s="3" t="s">
        <v>22</v>
      </c>
    </row>
    <row r="1436" spans="1:11" ht="42" customHeight="1">
      <c r="A1436" s="2" t="s">
        <v>3739</v>
      </c>
      <c r="B1436" s="2" t="s">
        <v>3740</v>
      </c>
      <c r="C1436" s="2" t="s">
        <v>32</v>
      </c>
      <c r="D1436" s="2" t="s">
        <v>33</v>
      </c>
      <c r="E1436" s="5">
        <v>-27360</v>
      </c>
      <c r="F1436" s="3" t="s">
        <v>468</v>
      </c>
      <c r="G1436" s="3" t="s">
        <v>19</v>
      </c>
      <c r="H1436" s="2" t="s">
        <v>20</v>
      </c>
      <c r="I1436" s="2" t="s">
        <v>3741</v>
      </c>
      <c r="J1436" s="3" t="str">
        <f>HYPERLINK("https://www.boe.es/gazeta/dias/1825/02/01/pdfs/GMD-1825-14.pdf#page=4","Abrir facsímil")</f>
        <v>Abrir facsímil</v>
      </c>
      <c r="K1436" s="3" t="s">
        <v>22</v>
      </c>
    </row>
    <row r="1437" spans="1:11" ht="42" customHeight="1">
      <c r="A1437" s="2" t="s">
        <v>3742</v>
      </c>
      <c r="B1437" s="2" t="s">
        <v>3743</v>
      </c>
      <c r="C1437" s="2" t="s">
        <v>25</v>
      </c>
      <c r="D1437" s="2" t="s">
        <v>17</v>
      </c>
      <c r="E1437" s="5">
        <v>-27328</v>
      </c>
      <c r="F1437" s="3" t="s">
        <v>211</v>
      </c>
      <c r="G1437" s="3" t="s">
        <v>64</v>
      </c>
      <c r="H1437" s="2" t="s">
        <v>20</v>
      </c>
      <c r="I1437" s="2" t="s">
        <v>3744</v>
      </c>
      <c r="J1437" s="3" t="str">
        <f>HYPERLINK("https://www.boe.es/gazeta/dias/1825/03/05/pdfs/GMD-1825-28.pdf#page=2","Abrir facsímil")</f>
        <v>Abrir facsímil</v>
      </c>
      <c r="K1437" s="3" t="s">
        <v>22</v>
      </c>
    </row>
    <row r="1438" spans="1:11" ht="42" customHeight="1">
      <c r="A1438" s="2" t="s">
        <v>3745</v>
      </c>
      <c r="B1438" s="2" t="s">
        <v>3746</v>
      </c>
      <c r="C1438" s="2" t="s">
        <v>71</v>
      </c>
      <c r="D1438" s="2" t="s">
        <v>72</v>
      </c>
      <c r="E1438" s="5">
        <v>-27286</v>
      </c>
      <c r="F1438" s="3" t="s">
        <v>257</v>
      </c>
      <c r="G1438" s="3" t="s">
        <v>19</v>
      </c>
      <c r="H1438" s="2" t="s">
        <v>27</v>
      </c>
      <c r="I1438" s="2" t="s">
        <v>3747</v>
      </c>
      <c r="J1438" s="3" t="str">
        <f>HYPERLINK("https://www.boe.es/gazeta/dias/1825/04/16/pdfs/GMD-1825-46.pdf#page=4","Abrir facsímil")</f>
        <v>Abrir facsímil</v>
      </c>
      <c r="K1438" s="3" t="s">
        <v>29</v>
      </c>
    </row>
    <row r="1439" spans="1:11" ht="42" customHeight="1">
      <c r="A1439" s="2" t="s">
        <v>3748</v>
      </c>
      <c r="B1439" s="2" t="s">
        <v>3748</v>
      </c>
      <c r="C1439" s="2" t="s">
        <v>32</v>
      </c>
      <c r="D1439" s="2" t="s">
        <v>33</v>
      </c>
      <c r="E1439" s="5">
        <v>-27372</v>
      </c>
      <c r="F1439" s="3" t="s">
        <v>51</v>
      </c>
      <c r="G1439" s="3" t="s">
        <v>39</v>
      </c>
      <c r="H1439" s="2" t="s">
        <v>20</v>
      </c>
      <c r="I1439" s="2" t="s">
        <v>3749</v>
      </c>
      <c r="J1439" s="3" t="str">
        <f>HYPERLINK("https://www.boe.es/gazeta/dias/1825/01/20/pdfs/GMD-1825-9.pdf#page=3","Abrir facsímil")</f>
        <v>Abrir facsímil</v>
      </c>
      <c r="K1439" s="3" t="s">
        <v>22</v>
      </c>
    </row>
    <row r="1440" spans="1:11" ht="42" customHeight="1">
      <c r="A1440" s="2" t="s">
        <v>3750</v>
      </c>
      <c r="B1440" s="2" t="s">
        <v>3751</v>
      </c>
      <c r="C1440" s="2" t="s">
        <v>71</v>
      </c>
      <c r="D1440" s="2" t="s">
        <v>72</v>
      </c>
      <c r="E1440" s="5">
        <v>-27353</v>
      </c>
      <c r="F1440" s="3" t="s">
        <v>2061</v>
      </c>
      <c r="G1440" s="3" t="s">
        <v>95</v>
      </c>
      <c r="H1440" s="2" t="s">
        <v>20</v>
      </c>
      <c r="I1440" s="2" t="s">
        <v>3752</v>
      </c>
      <c r="J1440" s="3" t="str">
        <f>HYPERLINK("https://www.boe.es/gazeta/dias/1825/02/08/pdfs/GMD-1825-17.pdf#page=1","Abrir facsímil")</f>
        <v>Abrir facsímil</v>
      </c>
      <c r="K1440" s="3" t="s">
        <v>22</v>
      </c>
    </row>
    <row r="1441" spans="1:11" ht="42" customHeight="1">
      <c r="A1441" s="2" t="s">
        <v>3753</v>
      </c>
      <c r="B1441" s="2" t="s">
        <v>3754</v>
      </c>
      <c r="C1441" s="2" t="s">
        <v>32</v>
      </c>
      <c r="D1441" s="2" t="s">
        <v>33</v>
      </c>
      <c r="E1441" s="5">
        <v>-27367</v>
      </c>
      <c r="F1441" s="3" t="s">
        <v>544</v>
      </c>
      <c r="G1441" s="3" t="s">
        <v>39</v>
      </c>
      <c r="H1441" s="2" t="s">
        <v>20</v>
      </c>
      <c r="I1441" s="2" t="s">
        <v>3755</v>
      </c>
      <c r="J1441" s="3" t="str">
        <f>HYPERLINK("https://www.boe.es/gazeta/dias/1825/01/25/pdfs/GMD-1825-11.pdf#page=3","Abrir facsímil")</f>
        <v>Abrir facsímil</v>
      </c>
      <c r="K1441" s="3" t="s">
        <v>22</v>
      </c>
    </row>
    <row r="1442" spans="1:11" ht="42" customHeight="1">
      <c r="A1442" s="2" t="s">
        <v>3756</v>
      </c>
      <c r="B1442" s="2" t="s">
        <v>3757</v>
      </c>
      <c r="C1442" s="2" t="s">
        <v>71</v>
      </c>
      <c r="D1442" s="2" t="s">
        <v>72</v>
      </c>
      <c r="E1442" s="5">
        <v>-27374</v>
      </c>
      <c r="F1442" s="3" t="s">
        <v>87</v>
      </c>
      <c r="G1442" s="3" t="s">
        <v>64</v>
      </c>
      <c r="H1442" s="2" t="s">
        <v>20</v>
      </c>
      <c r="I1442" s="2" t="s">
        <v>3758</v>
      </c>
      <c r="J1442" s="3" t="str">
        <f>HYPERLINK("https://www.boe.es/gazeta/dias/1825/01/18/pdfs/GMD-1825-8.pdf#page=2","Abrir facsímil")</f>
        <v>Abrir facsímil</v>
      </c>
      <c r="K1442" s="3" t="s">
        <v>22</v>
      </c>
    </row>
    <row r="1443" spans="1:11" ht="42" customHeight="1">
      <c r="A1443" s="2" t="s">
        <v>3759</v>
      </c>
      <c r="B1443" s="2" t="s">
        <v>3760</v>
      </c>
      <c r="C1443" s="2" t="s">
        <v>32</v>
      </c>
      <c r="D1443" s="2" t="s">
        <v>33</v>
      </c>
      <c r="E1443" s="5">
        <v>-27384</v>
      </c>
      <c r="F1443" s="3" t="s">
        <v>143</v>
      </c>
      <c r="G1443" s="3" t="s">
        <v>95</v>
      </c>
      <c r="H1443" s="2" t="s">
        <v>20</v>
      </c>
      <c r="I1443" s="2" t="s">
        <v>3761</v>
      </c>
      <c r="J1443" s="3" t="str">
        <f>HYPERLINK("https://www.boe.es/gazeta/dias/1825/01/08/pdfs/GMD-1825-4.pdf#page=1","Abrir facsímil")</f>
        <v>Abrir facsímil</v>
      </c>
      <c r="K1443" s="3" t="s">
        <v>22</v>
      </c>
    </row>
    <row r="1444" spans="1:11" ht="42" customHeight="1">
      <c r="A1444" s="2" t="s">
        <v>3759</v>
      </c>
      <c r="B1444" s="2" t="s">
        <v>3760</v>
      </c>
      <c r="C1444" s="2" t="s">
        <v>71</v>
      </c>
      <c r="D1444" s="2" t="s">
        <v>72</v>
      </c>
      <c r="E1444" s="5">
        <v>-27139</v>
      </c>
      <c r="F1444" s="3" t="s">
        <v>530</v>
      </c>
      <c r="G1444" s="3" t="s">
        <v>95</v>
      </c>
      <c r="H1444" s="2" t="s">
        <v>20</v>
      </c>
      <c r="I1444" s="2" t="s">
        <v>3762</v>
      </c>
      <c r="J1444" s="3" t="str">
        <f>HYPERLINK("https://www.boe.es/gazeta/dias/1825/09/10/pdfs/GMD-1825-110.pdf#page=1","Abrir facsímil")</f>
        <v>Abrir facsímil</v>
      </c>
      <c r="K1444" s="3" t="s">
        <v>22</v>
      </c>
    </row>
    <row r="1445" spans="1:11" ht="42" customHeight="1">
      <c r="A1445" s="2" t="s">
        <v>3763</v>
      </c>
      <c r="B1445" s="2" t="s">
        <v>3763</v>
      </c>
      <c r="C1445" s="2" t="s">
        <v>32</v>
      </c>
      <c r="D1445" s="2" t="s">
        <v>33</v>
      </c>
      <c r="E1445" s="5">
        <v>-27370</v>
      </c>
      <c r="F1445" s="3" t="s">
        <v>222</v>
      </c>
      <c r="G1445" s="3" t="s">
        <v>95</v>
      </c>
      <c r="H1445" s="2" t="s">
        <v>20</v>
      </c>
      <c r="I1445" s="2" t="s">
        <v>3764</v>
      </c>
      <c r="J1445" s="3" t="str">
        <f>HYPERLINK("https://www.boe.es/gazeta/dias/1825/01/22/pdfs/GMD-1825-10.pdf#page=1","Abrir facsímil")</f>
        <v>Abrir facsímil</v>
      </c>
      <c r="K1445" s="3" t="s">
        <v>22</v>
      </c>
    </row>
    <row r="1446" spans="1:11" ht="42" customHeight="1">
      <c r="A1446" s="2" t="s">
        <v>3765</v>
      </c>
      <c r="B1446" s="2" t="s">
        <v>3765</v>
      </c>
      <c r="C1446" s="2" t="s">
        <v>16</v>
      </c>
      <c r="D1446" s="2" t="s">
        <v>17</v>
      </c>
      <c r="E1446" s="5">
        <v>-27316</v>
      </c>
      <c r="F1446" s="3" t="s">
        <v>314</v>
      </c>
      <c r="G1446" s="3" t="s">
        <v>19</v>
      </c>
      <c r="H1446" s="2" t="s">
        <v>20</v>
      </c>
      <c r="I1446" s="2" t="s">
        <v>3766</v>
      </c>
      <c r="J1446" s="3" t="str">
        <f>HYPERLINK("https://www.boe.es/gazeta/dias/1825/03/17/pdfs/GMD-1825-33.pdf#page=4","Abrir facsímil")</f>
        <v>Abrir facsímil</v>
      </c>
      <c r="K1446" s="3" t="s">
        <v>22</v>
      </c>
    </row>
    <row r="1447" spans="1:11" ht="42" customHeight="1">
      <c r="A1447" s="2" t="s">
        <v>3765</v>
      </c>
      <c r="B1447" s="2" t="s">
        <v>3765</v>
      </c>
      <c r="C1447" s="2" t="s">
        <v>16</v>
      </c>
      <c r="D1447" s="2" t="s">
        <v>17</v>
      </c>
      <c r="E1447" s="5">
        <v>-27090</v>
      </c>
      <c r="F1447" s="3" t="s">
        <v>189</v>
      </c>
      <c r="G1447" s="3" t="s">
        <v>19</v>
      </c>
      <c r="H1447" s="2" t="s">
        <v>20</v>
      </c>
      <c r="I1447" s="2" t="s">
        <v>3767</v>
      </c>
      <c r="J1447" s="3" t="str">
        <f>HYPERLINK("https://www.boe.es/gazeta/dias/1825/10/29/pdfs/GMD-1825-131.pdf#page=4","Abrir facsímil")</f>
        <v>Abrir facsímil</v>
      </c>
      <c r="K1447" s="3" t="s">
        <v>22</v>
      </c>
    </row>
    <row r="1448" spans="1:11" ht="42" customHeight="1">
      <c r="A1448" s="2" t="s">
        <v>3768</v>
      </c>
      <c r="B1448" s="2" t="s">
        <v>3768</v>
      </c>
      <c r="C1448" s="2" t="s">
        <v>32</v>
      </c>
      <c r="D1448" s="2" t="s">
        <v>33</v>
      </c>
      <c r="E1448" s="5">
        <v>-27153</v>
      </c>
      <c r="F1448" s="3" t="s">
        <v>1007</v>
      </c>
      <c r="G1448" s="3" t="s">
        <v>64</v>
      </c>
      <c r="H1448" s="2" t="s">
        <v>20</v>
      </c>
      <c r="I1448" s="2" t="s">
        <v>3769</v>
      </c>
      <c r="J1448" s="3" t="str">
        <f>HYPERLINK("https://www.boe.es/gazeta/dias/1825/08/27/pdfs/GMD-1825-103.pdf#page=2","Abrir facsímil")</f>
        <v>Abrir facsímil</v>
      </c>
      <c r="K1448" s="3" t="s">
        <v>22</v>
      </c>
    </row>
    <row r="1449" spans="1:11" ht="42" customHeight="1">
      <c r="A1449" s="2" t="s">
        <v>3770</v>
      </c>
      <c r="B1449" s="2" t="s">
        <v>3771</v>
      </c>
      <c r="C1449" s="2" t="s">
        <v>46</v>
      </c>
      <c r="D1449" s="2" t="s">
        <v>17</v>
      </c>
      <c r="E1449" s="5">
        <v>-27281</v>
      </c>
      <c r="F1449" s="3" t="s">
        <v>306</v>
      </c>
      <c r="G1449" s="3" t="s">
        <v>19</v>
      </c>
      <c r="H1449" s="2" t="s">
        <v>20</v>
      </c>
      <c r="I1449" s="2" t="s">
        <v>3772</v>
      </c>
      <c r="J1449" s="3" t="str">
        <f>HYPERLINK("https://www.boe.es/gazeta/dias/1825/04/21/pdfs/GMD-1825-48.pdf#page=4","Abrir facsímil")</f>
        <v>Abrir facsímil</v>
      </c>
      <c r="K1449" s="3" t="s">
        <v>22</v>
      </c>
    </row>
    <row r="1450" spans="1:11" ht="42" customHeight="1">
      <c r="A1450" s="2" t="s">
        <v>3773</v>
      </c>
      <c r="B1450" s="2" t="s">
        <v>3773</v>
      </c>
      <c r="C1450" s="2" t="s">
        <v>238</v>
      </c>
      <c r="D1450" s="2" t="s">
        <v>17</v>
      </c>
      <c r="E1450" s="5">
        <v>-27139</v>
      </c>
      <c r="F1450" s="3" t="s">
        <v>530</v>
      </c>
      <c r="G1450" s="3" t="s">
        <v>64</v>
      </c>
      <c r="H1450" s="2" t="s">
        <v>20</v>
      </c>
      <c r="I1450" s="2" t="s">
        <v>3774</v>
      </c>
      <c r="J1450" s="3" t="str">
        <f>HYPERLINK("https://www.boe.es/gazeta/dias/1825/09/10/pdfs/GMD-1825-110.pdf#page=2","Abrir facsímil")</f>
        <v>Abrir facsímil</v>
      </c>
      <c r="K1450" s="3" t="s">
        <v>22</v>
      </c>
    </row>
    <row r="1451" spans="1:11" ht="42" customHeight="1">
      <c r="A1451" s="2" t="s">
        <v>3773</v>
      </c>
      <c r="B1451" s="2" t="s">
        <v>3773</v>
      </c>
      <c r="C1451" s="2" t="s">
        <v>71</v>
      </c>
      <c r="D1451" s="2" t="s">
        <v>72</v>
      </c>
      <c r="E1451" s="5">
        <v>-27120</v>
      </c>
      <c r="F1451" s="3" t="s">
        <v>18</v>
      </c>
      <c r="G1451" s="3" t="s">
        <v>95</v>
      </c>
      <c r="H1451" s="2" t="s">
        <v>20</v>
      </c>
      <c r="I1451" s="2" t="s">
        <v>3775</v>
      </c>
      <c r="J1451" s="3" t="str">
        <f>HYPERLINK("https://www.boe.es/gazeta/dias/1825/09/29/pdfs/GMD-1825-118.pdf#page=1","Abrir facsímil")</f>
        <v>Abrir facsímil</v>
      </c>
      <c r="K1451" s="3" t="s">
        <v>22</v>
      </c>
    </row>
    <row r="1452" spans="1:11" ht="42" customHeight="1">
      <c r="A1452" s="2" t="s">
        <v>3776</v>
      </c>
      <c r="B1452" s="2" t="s">
        <v>3777</v>
      </c>
      <c r="C1452" s="2" t="s">
        <v>32</v>
      </c>
      <c r="D1452" s="2" t="s">
        <v>33</v>
      </c>
      <c r="E1452" s="5">
        <v>-27230</v>
      </c>
      <c r="F1452" s="3" t="s">
        <v>521</v>
      </c>
      <c r="G1452" s="3" t="s">
        <v>39</v>
      </c>
      <c r="H1452" s="2" t="s">
        <v>20</v>
      </c>
      <c r="I1452" s="2" t="s">
        <v>3778</v>
      </c>
      <c r="J1452" s="3" t="str">
        <f>HYPERLINK("https://www.boe.es/gazeta/dias/1825/06/11/pdfs/GMD-1825-70.pdf#page=3","Abrir facsímil")</f>
        <v>Abrir facsímil</v>
      </c>
      <c r="K1452" s="3" t="s">
        <v>22</v>
      </c>
    </row>
    <row r="1453" spans="1:11" ht="42" customHeight="1">
      <c r="A1453" s="2" t="s">
        <v>3779</v>
      </c>
      <c r="B1453" s="2" t="s">
        <v>3779</v>
      </c>
      <c r="C1453" s="2" t="s">
        <v>16</v>
      </c>
      <c r="D1453" s="2" t="s">
        <v>17</v>
      </c>
      <c r="E1453" s="5">
        <v>-27239</v>
      </c>
      <c r="F1453" s="3" t="s">
        <v>282</v>
      </c>
      <c r="G1453" s="3" t="s">
        <v>64</v>
      </c>
      <c r="H1453" s="2" t="s">
        <v>20</v>
      </c>
      <c r="I1453" s="2" t="s">
        <v>3780</v>
      </c>
      <c r="J1453" s="3" t="str">
        <f>HYPERLINK("https://www.boe.es/gazeta/dias/1825/06/02/pdfs/GMD-1825-66.pdf#page=2","Abrir facsímil")</f>
        <v>Abrir facsímil</v>
      </c>
      <c r="K1453" s="3" t="s">
        <v>22</v>
      </c>
    </row>
    <row r="1454" spans="1:11" ht="42" customHeight="1">
      <c r="A1454" s="2" t="s">
        <v>3781</v>
      </c>
      <c r="B1454" s="2" t="s">
        <v>3781</v>
      </c>
      <c r="C1454" s="2" t="s">
        <v>32</v>
      </c>
      <c r="D1454" s="2" t="s">
        <v>33</v>
      </c>
      <c r="E1454" s="5">
        <v>-27349</v>
      </c>
      <c r="F1454" s="3" t="s">
        <v>596</v>
      </c>
      <c r="G1454" s="3" t="s">
        <v>39</v>
      </c>
      <c r="H1454" s="2" t="s">
        <v>20</v>
      </c>
      <c r="I1454" s="2" t="s">
        <v>3782</v>
      </c>
      <c r="J1454" s="3" t="str">
        <f>HYPERLINK("https://www.boe.es/gazeta/dias/1825/02/12/pdfs/GMD-1825-19.pdf#page=3","Abrir facsímil")</f>
        <v>Abrir facsímil</v>
      </c>
      <c r="K1454" s="3" t="s">
        <v>22</v>
      </c>
    </row>
    <row r="1455" spans="1:11" ht="42" customHeight="1">
      <c r="A1455" s="2" t="s">
        <v>3783</v>
      </c>
      <c r="B1455" s="2" t="s">
        <v>3783</v>
      </c>
      <c r="C1455" s="2" t="s">
        <v>32</v>
      </c>
      <c r="D1455" s="2" t="s">
        <v>33</v>
      </c>
      <c r="E1455" s="5">
        <v>-27178</v>
      </c>
      <c r="F1455" s="3" t="s">
        <v>118</v>
      </c>
      <c r="G1455" s="3" t="s">
        <v>64</v>
      </c>
      <c r="H1455" s="2" t="s">
        <v>20</v>
      </c>
      <c r="I1455" s="2" t="s">
        <v>3784</v>
      </c>
      <c r="J1455" s="3" t="str">
        <f>HYPERLINK("https://www.boe.es/gazeta/dias/1825/08/02/pdfs/GMD-1825-92.pdf#page=2","Abrir facsímil")</f>
        <v>Abrir facsímil</v>
      </c>
      <c r="K1455" s="3" t="s">
        <v>22</v>
      </c>
    </row>
    <row r="1456" spans="1:11" ht="42" customHeight="1">
      <c r="A1456" s="2" t="s">
        <v>3785</v>
      </c>
      <c r="B1456" s="2" t="s">
        <v>3786</v>
      </c>
      <c r="C1456" s="2" t="s">
        <v>32</v>
      </c>
      <c r="D1456" s="2" t="s">
        <v>33</v>
      </c>
      <c r="E1456" s="5">
        <v>-27374</v>
      </c>
      <c r="F1456" s="3" t="s">
        <v>87</v>
      </c>
      <c r="G1456" s="3" t="s">
        <v>39</v>
      </c>
      <c r="H1456" s="2" t="s">
        <v>20</v>
      </c>
      <c r="I1456" s="2" t="s">
        <v>3787</v>
      </c>
      <c r="J1456" s="3" t="str">
        <f>HYPERLINK("https://www.boe.es/gazeta/dias/1825/01/18/pdfs/GMD-1825-8.pdf#page=3","Abrir facsímil")</f>
        <v>Abrir facsímil</v>
      </c>
      <c r="K1456" s="3" t="s">
        <v>22</v>
      </c>
    </row>
    <row r="1457" spans="1:11" ht="42" customHeight="1">
      <c r="A1457" s="2" t="s">
        <v>3788</v>
      </c>
      <c r="B1457" s="2" t="s">
        <v>3788</v>
      </c>
      <c r="C1457" s="2" t="s">
        <v>16</v>
      </c>
      <c r="D1457" s="2" t="s">
        <v>17</v>
      </c>
      <c r="E1457" s="5">
        <v>-27272</v>
      </c>
      <c r="F1457" s="3" t="s">
        <v>1191</v>
      </c>
      <c r="G1457" s="3" t="s">
        <v>1192</v>
      </c>
      <c r="H1457" s="2" t="s">
        <v>20</v>
      </c>
      <c r="I1457" s="2" t="s">
        <v>3789</v>
      </c>
      <c r="J1457" s="3" t="str">
        <f>HYPERLINK("https://www.boe.es/gazeta/dias/1825/04/30/pdfs/GMD-1825-52.pdf#page=4","Abrir facsímil")</f>
        <v>Abrir facsímil</v>
      </c>
      <c r="K1457" s="3" t="s">
        <v>22</v>
      </c>
    </row>
    <row r="1458" spans="1:11" ht="42" customHeight="1">
      <c r="A1458" s="2" t="s">
        <v>3790</v>
      </c>
      <c r="B1458" s="2" t="s">
        <v>3791</v>
      </c>
      <c r="C1458" s="2" t="s">
        <v>46</v>
      </c>
      <c r="D1458" s="2" t="s">
        <v>17</v>
      </c>
      <c r="E1458" s="5">
        <v>-27167</v>
      </c>
      <c r="F1458" s="3" t="s">
        <v>953</v>
      </c>
      <c r="G1458" s="3" t="s">
        <v>19</v>
      </c>
      <c r="H1458" s="2" t="s">
        <v>20</v>
      </c>
      <c r="I1458" s="2" t="s">
        <v>3792</v>
      </c>
      <c r="J1458" s="3" t="str">
        <f>HYPERLINK("https://www.boe.es/gazeta/dias/1825/08/13/pdfs/GMD-1825-97.pdf#page=4","Abrir facsímil")</f>
        <v>Abrir facsímil</v>
      </c>
      <c r="K1458" s="3" t="s">
        <v>22</v>
      </c>
    </row>
    <row r="1459" spans="1:11" ht="42" customHeight="1">
      <c r="A1459" s="2" t="s">
        <v>3793</v>
      </c>
      <c r="B1459" s="2" t="s">
        <v>3794</v>
      </c>
      <c r="C1459" s="2" t="s">
        <v>123</v>
      </c>
      <c r="D1459" s="2" t="s">
        <v>17</v>
      </c>
      <c r="E1459" s="5">
        <v>-27367</v>
      </c>
      <c r="F1459" s="3" t="s">
        <v>544</v>
      </c>
      <c r="G1459" s="3" t="s">
        <v>19</v>
      </c>
      <c r="H1459" s="2" t="s">
        <v>20</v>
      </c>
      <c r="I1459" s="2" t="s">
        <v>3795</v>
      </c>
      <c r="J1459" s="3" t="str">
        <f>HYPERLINK("https://www.boe.es/gazeta/dias/1825/01/25/pdfs/GMD-1825-11.pdf#page=4","Abrir facsímil")</f>
        <v>Abrir facsímil</v>
      </c>
      <c r="K1459" s="3" t="s">
        <v>22</v>
      </c>
    </row>
    <row r="1460" spans="1:11" ht="42" customHeight="1">
      <c r="A1460" s="2" t="s">
        <v>3796</v>
      </c>
      <c r="B1460" s="2" t="s">
        <v>3796</v>
      </c>
      <c r="C1460" s="2" t="s">
        <v>59</v>
      </c>
      <c r="D1460" s="2" t="s">
        <v>17</v>
      </c>
      <c r="E1460" s="5">
        <v>-27335</v>
      </c>
      <c r="F1460" s="3" t="s">
        <v>1410</v>
      </c>
      <c r="G1460" s="3" t="s">
        <v>19</v>
      </c>
      <c r="H1460" s="2" t="s">
        <v>20</v>
      </c>
      <c r="I1460" s="2" t="s">
        <v>3797</v>
      </c>
      <c r="J1460" s="3" t="str">
        <f>HYPERLINK("https://www.boe.es/gazeta/dias/1825/02/26/pdfs/GMD-1825-25.pdf#page=4","Abrir facsímil")</f>
        <v>Abrir facsímil</v>
      </c>
      <c r="K1460" s="3" t="s">
        <v>22</v>
      </c>
    </row>
    <row r="1461" spans="1:11" ht="42" customHeight="1">
      <c r="A1461" s="2" t="s">
        <v>3798</v>
      </c>
      <c r="B1461" s="2" t="s">
        <v>3799</v>
      </c>
      <c r="C1461" s="2" t="s">
        <v>16</v>
      </c>
      <c r="D1461" s="2" t="s">
        <v>17</v>
      </c>
      <c r="E1461" s="5">
        <v>-27239</v>
      </c>
      <c r="F1461" s="3" t="s">
        <v>282</v>
      </c>
      <c r="G1461" s="3" t="s">
        <v>39</v>
      </c>
      <c r="H1461" s="2" t="s">
        <v>27</v>
      </c>
      <c r="I1461" s="2" t="s">
        <v>3800</v>
      </c>
      <c r="J1461" s="3" t="str">
        <f>HYPERLINK("https://www.boe.es/gazeta/dias/1825/06/02/pdfs/GMD-1825-66.pdf#page=3","Abrir facsímil")</f>
        <v>Abrir facsímil</v>
      </c>
      <c r="K1461" s="3" t="s">
        <v>29</v>
      </c>
    </row>
    <row r="1462" spans="1:11" ht="42" customHeight="1">
      <c r="A1462" s="2" t="s">
        <v>3801</v>
      </c>
      <c r="B1462" s="2" t="s">
        <v>3801</v>
      </c>
      <c r="C1462" s="2" t="s">
        <v>16</v>
      </c>
      <c r="D1462" s="2" t="s">
        <v>17</v>
      </c>
      <c r="E1462" s="5">
        <v>-27167</v>
      </c>
      <c r="F1462" s="3" t="s">
        <v>953</v>
      </c>
      <c r="G1462" s="3" t="s">
        <v>19</v>
      </c>
      <c r="H1462" s="2" t="s">
        <v>20</v>
      </c>
      <c r="I1462" s="2" t="s">
        <v>3802</v>
      </c>
      <c r="J1462" s="3" t="str">
        <f>HYPERLINK("https://www.boe.es/gazeta/dias/1825/08/13/pdfs/GMD-1825-97.pdf#page=4","Abrir facsímil")</f>
        <v>Abrir facsímil</v>
      </c>
      <c r="K1462" s="3" t="s">
        <v>22</v>
      </c>
    </row>
    <row r="1463" spans="1:11" ht="42" customHeight="1">
      <c r="A1463" s="2" t="s">
        <v>3803</v>
      </c>
      <c r="B1463" s="2" t="s">
        <v>3804</v>
      </c>
      <c r="C1463" s="2" t="s">
        <v>123</v>
      </c>
      <c r="D1463" s="2" t="s">
        <v>17</v>
      </c>
      <c r="E1463" s="5">
        <v>-27038</v>
      </c>
      <c r="F1463" s="3" t="s">
        <v>486</v>
      </c>
      <c r="G1463" s="3" t="s">
        <v>19</v>
      </c>
      <c r="H1463" s="2" t="s">
        <v>20</v>
      </c>
      <c r="I1463" s="2" t="s">
        <v>3805</v>
      </c>
      <c r="J1463" s="3" t="str">
        <f>HYPERLINK("https://www.boe.es/gazeta/dias/1825/12/20/pdfs/GMD-1825-153.pdf#page=4","Abrir facsímil")</f>
        <v>Abrir facsímil</v>
      </c>
      <c r="K1463" s="3" t="s">
        <v>22</v>
      </c>
    </row>
    <row r="1464" spans="1:11" ht="42" customHeight="1">
      <c r="A1464" s="2" t="s">
        <v>3806</v>
      </c>
      <c r="B1464" s="2" t="s">
        <v>3806</v>
      </c>
      <c r="C1464" s="2" t="s">
        <v>32</v>
      </c>
      <c r="D1464" s="2" t="s">
        <v>33</v>
      </c>
      <c r="E1464" s="5">
        <v>-27185</v>
      </c>
      <c r="F1464" s="3" t="s">
        <v>560</v>
      </c>
      <c r="G1464" s="3" t="s">
        <v>95</v>
      </c>
      <c r="H1464" s="2" t="s">
        <v>20</v>
      </c>
      <c r="I1464" s="2" t="s">
        <v>3807</v>
      </c>
      <c r="J1464" s="3" t="str">
        <f>HYPERLINK("https://www.boe.es/gazeta/dias/1825/07/26/pdfs/GMD-1825-89.pdf#page=1","Abrir facsímil")</f>
        <v>Abrir facsímil</v>
      </c>
      <c r="K1464" s="3" t="s">
        <v>22</v>
      </c>
    </row>
    <row r="1465" spans="1:11" ht="42" customHeight="1">
      <c r="A1465" s="2" t="s">
        <v>3808</v>
      </c>
      <c r="B1465" s="2" t="s">
        <v>3809</v>
      </c>
      <c r="C1465" s="2" t="s">
        <v>71</v>
      </c>
      <c r="D1465" s="2" t="s">
        <v>72</v>
      </c>
      <c r="E1465" s="5">
        <v>-27230</v>
      </c>
      <c r="F1465" s="3" t="s">
        <v>521</v>
      </c>
      <c r="G1465" s="3" t="s">
        <v>39</v>
      </c>
      <c r="H1465" s="2" t="s">
        <v>20</v>
      </c>
      <c r="I1465" s="2" t="s">
        <v>3810</v>
      </c>
      <c r="J1465" s="3" t="str">
        <f>HYPERLINK("https://www.boe.es/gazeta/dias/1825/06/11/pdfs/GMD-1825-70.pdf#page=3","Abrir facsímil")</f>
        <v>Abrir facsímil</v>
      </c>
      <c r="K1465" s="3" t="s">
        <v>22</v>
      </c>
    </row>
    <row r="1466" spans="1:11" ht="42" customHeight="1">
      <c r="A1466" s="2" t="s">
        <v>3811</v>
      </c>
      <c r="B1466" s="2" t="s">
        <v>3812</v>
      </c>
      <c r="C1466" s="2" t="s">
        <v>25</v>
      </c>
      <c r="D1466" s="2" t="s">
        <v>17</v>
      </c>
      <c r="E1466" s="5">
        <v>-27150</v>
      </c>
      <c r="F1466" s="3" t="s">
        <v>392</v>
      </c>
      <c r="G1466" s="3" t="s">
        <v>39</v>
      </c>
      <c r="H1466" s="2" t="s">
        <v>20</v>
      </c>
      <c r="I1466" s="2" t="s">
        <v>3813</v>
      </c>
      <c r="J1466" s="3" t="str">
        <f>HYPERLINK("https://www.boe.es/gazeta/dias/1825/08/30/pdfs/GMD-1825-105.pdf#page=3","Abrir facsímil")</f>
        <v>Abrir facsímil</v>
      </c>
      <c r="K1466" s="3" t="s">
        <v>22</v>
      </c>
    </row>
    <row r="1467" spans="1:11" ht="42" customHeight="1">
      <c r="A1467" s="2" t="s">
        <v>3814</v>
      </c>
      <c r="B1467" s="2" t="s">
        <v>3815</v>
      </c>
      <c r="C1467" s="2" t="s">
        <v>32</v>
      </c>
      <c r="D1467" s="2" t="s">
        <v>33</v>
      </c>
      <c r="E1467" s="5">
        <v>-27377</v>
      </c>
      <c r="F1467" s="3" t="s">
        <v>652</v>
      </c>
      <c r="G1467" s="3" t="s">
        <v>39</v>
      </c>
      <c r="H1467" s="2" t="s">
        <v>20</v>
      </c>
      <c r="I1467" s="2" t="s">
        <v>3816</v>
      </c>
      <c r="J1467" s="3" t="str">
        <f>HYPERLINK("https://www.boe.es/gazeta/dias/1825/01/15/pdfs/GMD-1825-7.pdf#page=3","Abrir facsímil")</f>
        <v>Abrir facsímil</v>
      </c>
      <c r="K1467" s="3" t="s">
        <v>22</v>
      </c>
    </row>
    <row r="1468" spans="1:11" ht="42" customHeight="1">
      <c r="A1468" s="2" t="s">
        <v>3817</v>
      </c>
      <c r="B1468" s="2" t="s">
        <v>3818</v>
      </c>
      <c r="C1468" s="2" t="s">
        <v>16</v>
      </c>
      <c r="D1468" s="2" t="s">
        <v>17</v>
      </c>
      <c r="E1468" s="5">
        <v>-27288</v>
      </c>
      <c r="F1468" s="3" t="s">
        <v>1321</v>
      </c>
      <c r="G1468" s="3" t="s">
        <v>64</v>
      </c>
      <c r="H1468" s="2" t="s">
        <v>20</v>
      </c>
      <c r="I1468" s="2" t="s">
        <v>3819</v>
      </c>
      <c r="J1468" s="3" t="str">
        <f>HYPERLINK("https://www.boe.es/gazeta/dias/1825/04/14/pdfs/GMD-1825-45.pdf#page=2","Abrir facsímil")</f>
        <v>Abrir facsímil</v>
      </c>
      <c r="K1468" s="3" t="s">
        <v>22</v>
      </c>
    </row>
    <row r="1469" spans="1:11" ht="42" customHeight="1">
      <c r="A1469" s="2" t="s">
        <v>3820</v>
      </c>
      <c r="B1469" s="2" t="s">
        <v>3821</v>
      </c>
      <c r="C1469" s="2" t="s">
        <v>25</v>
      </c>
      <c r="D1469" s="2" t="s">
        <v>17</v>
      </c>
      <c r="E1469" s="5">
        <v>-27150</v>
      </c>
      <c r="F1469" s="3" t="s">
        <v>392</v>
      </c>
      <c r="G1469" s="3" t="s">
        <v>39</v>
      </c>
      <c r="H1469" s="2" t="s">
        <v>20</v>
      </c>
      <c r="I1469" s="2" t="s">
        <v>3822</v>
      </c>
      <c r="J1469" s="3" t="str">
        <f>HYPERLINK("https://www.boe.es/gazeta/dias/1825/08/30/pdfs/GMD-1825-105.pdf#page=3","Abrir facsímil")</f>
        <v>Abrir facsímil</v>
      </c>
      <c r="K1469" s="3" t="s">
        <v>22</v>
      </c>
    </row>
    <row r="1470" spans="1:11" ht="42" customHeight="1">
      <c r="A1470" s="2" t="s">
        <v>3823</v>
      </c>
      <c r="B1470" s="2" t="s">
        <v>3824</v>
      </c>
      <c r="C1470" s="2" t="s">
        <v>71</v>
      </c>
      <c r="D1470" s="2" t="s">
        <v>72</v>
      </c>
      <c r="E1470" s="5">
        <v>-27034</v>
      </c>
      <c r="F1470" s="3" t="s">
        <v>526</v>
      </c>
      <c r="G1470" s="3" t="s">
        <v>19</v>
      </c>
      <c r="H1470" s="2" t="s">
        <v>20</v>
      </c>
      <c r="I1470" s="2" t="s">
        <v>3825</v>
      </c>
      <c r="J1470" s="3" t="str">
        <f>HYPERLINK("https://www.boe.es/gazeta/dias/1825/12/24/pdfs/GMD-1825-155.pdf#page=4","Abrir facsímil")</f>
        <v>Abrir facsímil</v>
      </c>
      <c r="K1470" s="3" t="s">
        <v>22</v>
      </c>
    </row>
    <row r="1471" spans="1:11" ht="42" customHeight="1">
      <c r="A1471" s="2" t="s">
        <v>3826</v>
      </c>
      <c r="B1471" s="2" t="s">
        <v>3827</v>
      </c>
      <c r="C1471" s="2" t="s">
        <v>25</v>
      </c>
      <c r="D1471" s="2" t="s">
        <v>17</v>
      </c>
      <c r="E1471" s="5">
        <v>-27178</v>
      </c>
      <c r="F1471" s="3" t="s">
        <v>118</v>
      </c>
      <c r="G1471" s="3" t="s">
        <v>119</v>
      </c>
      <c r="H1471" s="2" t="s">
        <v>20</v>
      </c>
      <c r="I1471" s="2" t="s">
        <v>3828</v>
      </c>
      <c r="J1471" s="3" t="str">
        <f>HYPERLINK("https://www.boe.es/gazeta/dias/1825/08/02/pdfs/GMD-1825-92.pdf#page=4","Abrir facsímil")</f>
        <v>Abrir facsímil</v>
      </c>
      <c r="K1471" s="3" t="s">
        <v>22</v>
      </c>
    </row>
    <row r="1472" spans="1:11" ht="42" customHeight="1">
      <c r="A1472" s="2" t="s">
        <v>3829</v>
      </c>
      <c r="B1472" s="2" t="s">
        <v>3830</v>
      </c>
      <c r="C1472" s="2" t="s">
        <v>32</v>
      </c>
      <c r="D1472" s="2" t="s">
        <v>33</v>
      </c>
      <c r="E1472" s="5">
        <v>-27351</v>
      </c>
      <c r="F1472" s="3" t="s">
        <v>132</v>
      </c>
      <c r="G1472" s="3" t="s">
        <v>19</v>
      </c>
      <c r="H1472" s="2" t="s">
        <v>20</v>
      </c>
      <c r="I1472" s="2" t="s">
        <v>3831</v>
      </c>
      <c r="J1472" s="3" t="str">
        <f>HYPERLINK("https://www.boe.es/gazeta/dias/1825/02/10/pdfs/GMD-1825-18.pdf#page=4","Abrir facsímil")</f>
        <v>Abrir facsímil</v>
      </c>
      <c r="K1472" s="3" t="s">
        <v>22</v>
      </c>
    </row>
    <row r="1473" spans="1:11" ht="42" customHeight="1">
      <c r="A1473" s="2" t="s">
        <v>3832</v>
      </c>
      <c r="B1473" s="2" t="s">
        <v>3833</v>
      </c>
      <c r="C1473" s="2" t="s">
        <v>46</v>
      </c>
      <c r="D1473" s="2" t="s">
        <v>17</v>
      </c>
      <c r="E1473" s="5">
        <v>-27304</v>
      </c>
      <c r="F1473" s="3" t="s">
        <v>128</v>
      </c>
      <c r="G1473" s="3" t="s">
        <v>19</v>
      </c>
      <c r="H1473" s="2" t="s">
        <v>20</v>
      </c>
      <c r="I1473" s="2" t="s">
        <v>3834</v>
      </c>
      <c r="J1473" s="3" t="str">
        <f>HYPERLINK("https://www.boe.es/gazeta/dias/1825/03/29/pdfs/GMD-1825-38.pdf#page=4","Abrir facsímil")</f>
        <v>Abrir facsímil</v>
      </c>
      <c r="K1473" s="3" t="s">
        <v>22</v>
      </c>
    </row>
    <row r="1474" spans="1:11" ht="42" customHeight="1">
      <c r="A1474" s="2" t="s">
        <v>3835</v>
      </c>
      <c r="B1474" s="2" t="s">
        <v>3836</v>
      </c>
      <c r="C1474" s="2" t="s">
        <v>32</v>
      </c>
      <c r="D1474" s="2" t="s">
        <v>33</v>
      </c>
      <c r="E1474" s="5">
        <v>-27293</v>
      </c>
      <c r="F1474" s="3" t="s">
        <v>267</v>
      </c>
      <c r="G1474" s="3" t="s">
        <v>39</v>
      </c>
      <c r="H1474" s="2" t="s">
        <v>20</v>
      </c>
      <c r="I1474" s="2" t="s">
        <v>3837</v>
      </c>
      <c r="J1474" s="3" t="str">
        <f>HYPERLINK("https://www.boe.es/gazeta/dias/1825/04/09/pdfs/GMD-1825-43.pdf#page=3","Abrir facsímil")</f>
        <v>Abrir facsímil</v>
      </c>
      <c r="K1474" s="3" t="s">
        <v>22</v>
      </c>
    </row>
    <row r="1475" spans="1:11" ht="42" customHeight="1">
      <c r="A1475" s="2" t="s">
        <v>3838</v>
      </c>
      <c r="B1475" s="2" t="s">
        <v>3839</v>
      </c>
      <c r="C1475" s="2" t="s">
        <v>25</v>
      </c>
      <c r="D1475" s="2" t="s">
        <v>17</v>
      </c>
      <c r="E1475" s="5">
        <v>-27258</v>
      </c>
      <c r="F1475" s="3" t="s">
        <v>107</v>
      </c>
      <c r="G1475" s="3" t="s">
        <v>108</v>
      </c>
      <c r="H1475" s="2" t="s">
        <v>20</v>
      </c>
      <c r="I1475" s="2" t="s">
        <v>3840</v>
      </c>
      <c r="J1475" s="3" t="str">
        <f>HYPERLINK("https://www.boe.es/gazeta/dias/1825/05/14/pdfs/GMD-1825-58.pdf#page=4","Abrir facsímil")</f>
        <v>Abrir facsímil</v>
      </c>
      <c r="K1475" s="3" t="s">
        <v>22</v>
      </c>
    </row>
    <row r="1476" spans="1:11" ht="42" customHeight="1">
      <c r="A1476" s="2" t="s">
        <v>3841</v>
      </c>
      <c r="B1476" s="2" t="s">
        <v>3842</v>
      </c>
      <c r="C1476" s="2" t="s">
        <v>25</v>
      </c>
      <c r="D1476" s="2" t="s">
        <v>17</v>
      </c>
      <c r="E1476" s="5">
        <v>-27038</v>
      </c>
      <c r="F1476" s="3" t="s">
        <v>486</v>
      </c>
      <c r="G1476" s="3" t="s">
        <v>19</v>
      </c>
      <c r="H1476" s="2" t="s">
        <v>20</v>
      </c>
      <c r="I1476" s="2" t="s">
        <v>3843</v>
      </c>
      <c r="J1476" s="3" t="str">
        <f>HYPERLINK("https://www.boe.es/gazeta/dias/1825/12/20/pdfs/GMD-1825-153.pdf#page=4","Abrir facsímil")</f>
        <v>Abrir facsímil</v>
      </c>
      <c r="K1476" s="3" t="s">
        <v>22</v>
      </c>
    </row>
    <row r="1477" spans="1:11" ht="42" customHeight="1">
      <c r="A1477" s="2" t="s">
        <v>3844</v>
      </c>
      <c r="B1477" s="2" t="s">
        <v>3845</v>
      </c>
      <c r="C1477" s="2" t="s">
        <v>32</v>
      </c>
      <c r="D1477" s="2" t="s">
        <v>33</v>
      </c>
      <c r="E1477" s="5">
        <v>-27316</v>
      </c>
      <c r="F1477" s="3" t="s">
        <v>314</v>
      </c>
      <c r="G1477" s="3" t="s">
        <v>39</v>
      </c>
      <c r="H1477" s="2" t="s">
        <v>20</v>
      </c>
      <c r="I1477" s="2" t="s">
        <v>3846</v>
      </c>
      <c r="J1477" s="3" t="str">
        <f>HYPERLINK("https://www.boe.es/gazeta/dias/1825/03/17/pdfs/GMD-1825-33.pdf#page=3","Abrir facsímil")</f>
        <v>Abrir facsímil</v>
      </c>
      <c r="K1477" s="3" t="s">
        <v>22</v>
      </c>
    </row>
    <row r="1478" spans="1:11" ht="42" customHeight="1">
      <c r="A1478" s="2" t="s">
        <v>3847</v>
      </c>
      <c r="B1478" s="2" t="s">
        <v>3848</v>
      </c>
      <c r="C1478" s="2" t="s">
        <v>25</v>
      </c>
      <c r="D1478" s="2" t="s">
        <v>17</v>
      </c>
      <c r="E1478" s="5">
        <v>-27085</v>
      </c>
      <c r="F1478" s="3" t="s">
        <v>215</v>
      </c>
      <c r="G1478" s="3" t="s">
        <v>19</v>
      </c>
      <c r="H1478" s="2" t="s">
        <v>20</v>
      </c>
      <c r="I1478" s="2" t="s">
        <v>3849</v>
      </c>
      <c r="J1478" s="3" t="str">
        <f>HYPERLINK("https://www.boe.es/gazeta/dias/1825/11/03/pdfs/GMD-1825-133.pdf#page=4","Abrir facsímil")</f>
        <v>Abrir facsímil</v>
      </c>
      <c r="K1478" s="3" t="s">
        <v>22</v>
      </c>
    </row>
    <row r="1479" spans="1:11" ht="42" customHeight="1">
      <c r="A1479" s="2" t="s">
        <v>3850</v>
      </c>
      <c r="B1479" s="2" t="s">
        <v>3851</v>
      </c>
      <c r="C1479" s="2" t="s">
        <v>16</v>
      </c>
      <c r="D1479" s="2" t="s">
        <v>17</v>
      </c>
      <c r="E1479" s="5">
        <v>-27332</v>
      </c>
      <c r="F1479" s="3" t="s">
        <v>239</v>
      </c>
      <c r="G1479" s="3" t="s">
        <v>39</v>
      </c>
      <c r="H1479" s="2" t="s">
        <v>20</v>
      </c>
      <c r="I1479" s="2" t="s">
        <v>3852</v>
      </c>
      <c r="J1479" s="3" t="str">
        <f>HYPERLINK("https://www.boe.es/gazeta/dias/1825/03/01/pdfs/GMD-1825-26.pdf#page=3","Abrir facsímil")</f>
        <v>Abrir facsímil</v>
      </c>
      <c r="K1479" s="3" t="s">
        <v>22</v>
      </c>
    </row>
    <row r="1480" spans="1:11" ht="42" customHeight="1">
      <c r="A1480" s="2" t="s">
        <v>3853</v>
      </c>
      <c r="B1480" s="2" t="s">
        <v>3854</v>
      </c>
      <c r="C1480" s="2" t="s">
        <v>32</v>
      </c>
      <c r="D1480" s="2" t="s">
        <v>33</v>
      </c>
      <c r="E1480" s="5">
        <v>-27384</v>
      </c>
      <c r="F1480" s="3" t="s">
        <v>143</v>
      </c>
      <c r="G1480" s="3" t="s">
        <v>64</v>
      </c>
      <c r="H1480" s="2" t="s">
        <v>20</v>
      </c>
      <c r="I1480" s="2" t="s">
        <v>3855</v>
      </c>
      <c r="J1480" s="3" t="str">
        <f>HYPERLINK("https://www.boe.es/gazeta/dias/1825/01/08/pdfs/GMD-1825-4.pdf#page=2","Abrir facsímil")</f>
        <v>Abrir facsímil</v>
      </c>
      <c r="K1480" s="3" t="s">
        <v>22</v>
      </c>
    </row>
    <row r="1481" spans="1:11" ht="42" customHeight="1">
      <c r="A1481" s="2" t="s">
        <v>3856</v>
      </c>
      <c r="B1481" s="2" t="s">
        <v>3857</v>
      </c>
      <c r="C1481" s="2" t="s">
        <v>16</v>
      </c>
      <c r="D1481" s="2" t="s">
        <v>17</v>
      </c>
      <c r="E1481" s="5">
        <v>-27234</v>
      </c>
      <c r="F1481" s="3" t="s">
        <v>386</v>
      </c>
      <c r="G1481" s="3" t="s">
        <v>19</v>
      </c>
      <c r="H1481" s="2" t="s">
        <v>20</v>
      </c>
      <c r="I1481" s="2" t="s">
        <v>3858</v>
      </c>
      <c r="J1481" s="3" t="str">
        <f>HYPERLINK("https://www.boe.es/gazeta/dias/1825/06/07/pdfs/GMD-1825-68.pdf#page=4","Abrir facsímil")</f>
        <v>Abrir facsímil</v>
      </c>
      <c r="K1481" s="3" t="s">
        <v>22</v>
      </c>
    </row>
    <row r="1482" spans="1:11" ht="42" customHeight="1">
      <c r="A1482" s="2" t="s">
        <v>3856</v>
      </c>
      <c r="B1482" s="2" t="s">
        <v>3857</v>
      </c>
      <c r="C1482" s="2" t="s">
        <v>16</v>
      </c>
      <c r="D1482" s="2" t="s">
        <v>17</v>
      </c>
      <c r="E1482" s="5">
        <v>-27034</v>
      </c>
      <c r="F1482" s="3" t="s">
        <v>526</v>
      </c>
      <c r="G1482" s="3" t="s">
        <v>39</v>
      </c>
      <c r="H1482" s="2" t="s">
        <v>20</v>
      </c>
      <c r="I1482" s="2" t="s">
        <v>3859</v>
      </c>
      <c r="J1482" s="3" t="str">
        <f>HYPERLINK("https://www.boe.es/gazeta/dias/1825/12/24/pdfs/GMD-1825-155.pdf#page=3","Abrir facsímil")</f>
        <v>Abrir facsímil</v>
      </c>
      <c r="K1482" s="3" t="s">
        <v>22</v>
      </c>
    </row>
    <row r="1483" spans="1:11" ht="42" customHeight="1">
      <c r="A1483" s="2" t="s">
        <v>3860</v>
      </c>
      <c r="B1483" s="2" t="s">
        <v>3861</v>
      </c>
      <c r="C1483" s="2" t="s">
        <v>32</v>
      </c>
      <c r="D1483" s="2" t="s">
        <v>33</v>
      </c>
      <c r="E1483" s="5">
        <v>-27372</v>
      </c>
      <c r="F1483" s="3" t="s">
        <v>51</v>
      </c>
      <c r="G1483" s="3" t="s">
        <v>39</v>
      </c>
      <c r="H1483" s="2" t="s">
        <v>20</v>
      </c>
      <c r="I1483" s="2" t="s">
        <v>3862</v>
      </c>
      <c r="J1483" s="3" t="str">
        <f>HYPERLINK("https://www.boe.es/gazeta/dias/1825/01/20/pdfs/GMD-1825-9.pdf#page=3","Abrir facsímil")</f>
        <v>Abrir facsímil</v>
      </c>
      <c r="K1483" s="3" t="s">
        <v>22</v>
      </c>
    </row>
    <row r="1484" spans="1:11" ht="42" customHeight="1">
      <c r="A1484" s="2" t="s">
        <v>3863</v>
      </c>
      <c r="B1484" s="2" t="s">
        <v>3864</v>
      </c>
      <c r="C1484" s="2" t="s">
        <v>32</v>
      </c>
      <c r="D1484" s="2" t="s">
        <v>33</v>
      </c>
      <c r="E1484" s="5">
        <v>-27195</v>
      </c>
      <c r="F1484" s="3" t="s">
        <v>558</v>
      </c>
      <c r="G1484" s="3" t="s">
        <v>39</v>
      </c>
      <c r="H1484" s="2" t="s">
        <v>20</v>
      </c>
      <c r="I1484" s="2" t="s">
        <v>3865</v>
      </c>
      <c r="J1484" s="3" t="str">
        <f>HYPERLINK("https://www.boe.es/gazeta/dias/1825/07/16/pdfs/GMD-1825-85.pdf#page=3","Abrir facsímil")</f>
        <v>Abrir facsímil</v>
      </c>
      <c r="K1484" s="3" t="s">
        <v>22</v>
      </c>
    </row>
    <row r="1485" spans="1:11" ht="42" customHeight="1">
      <c r="A1485" s="2" t="s">
        <v>3866</v>
      </c>
      <c r="B1485" s="2" t="s">
        <v>3867</v>
      </c>
      <c r="C1485" s="2" t="s">
        <v>32</v>
      </c>
      <c r="D1485" s="2" t="s">
        <v>33</v>
      </c>
      <c r="E1485" s="5">
        <v>-27157</v>
      </c>
      <c r="F1485" s="3" t="s">
        <v>243</v>
      </c>
      <c r="G1485" s="3" t="s">
        <v>95</v>
      </c>
      <c r="H1485" s="2" t="s">
        <v>20</v>
      </c>
      <c r="I1485" s="2" t="s">
        <v>3868</v>
      </c>
      <c r="J1485" s="3" t="str">
        <f>HYPERLINK("https://www.boe.es/gazeta/dias/1825/08/23/pdfs/GMD-1825-101.pdf#page=1","Abrir facsímil")</f>
        <v>Abrir facsímil</v>
      </c>
      <c r="K1485" s="3" t="s">
        <v>22</v>
      </c>
    </row>
    <row r="1486" spans="1:11" ht="42" customHeight="1">
      <c r="A1486" s="2" t="s">
        <v>3869</v>
      </c>
      <c r="B1486" s="2" t="s">
        <v>3870</v>
      </c>
      <c r="C1486" s="2" t="s">
        <v>32</v>
      </c>
      <c r="D1486" s="2" t="s">
        <v>33</v>
      </c>
      <c r="E1486" s="5">
        <v>-27351</v>
      </c>
      <c r="F1486" s="3" t="s">
        <v>132</v>
      </c>
      <c r="G1486" s="3" t="s">
        <v>19</v>
      </c>
      <c r="H1486" s="2" t="s">
        <v>20</v>
      </c>
      <c r="I1486" s="2" t="s">
        <v>3871</v>
      </c>
      <c r="J1486" s="3" t="str">
        <f>HYPERLINK("https://www.boe.es/gazeta/dias/1825/02/10/pdfs/GMD-1825-18.pdf#page=4","Abrir facsímil")</f>
        <v>Abrir facsímil</v>
      </c>
      <c r="K1486" s="3" t="s">
        <v>22</v>
      </c>
    </row>
    <row r="1487" spans="1:11" ht="42" customHeight="1">
      <c r="A1487" s="2" t="s">
        <v>3872</v>
      </c>
      <c r="B1487" s="2" t="s">
        <v>3873</v>
      </c>
      <c r="C1487" s="2" t="s">
        <v>16</v>
      </c>
      <c r="D1487" s="2" t="s">
        <v>17</v>
      </c>
      <c r="E1487" s="5">
        <v>-27351</v>
      </c>
      <c r="F1487" s="3" t="s">
        <v>132</v>
      </c>
      <c r="G1487" s="3" t="s">
        <v>19</v>
      </c>
      <c r="H1487" s="2" t="s">
        <v>20</v>
      </c>
      <c r="I1487" s="2" t="s">
        <v>3874</v>
      </c>
      <c r="J1487" s="3" t="str">
        <f>HYPERLINK("https://www.boe.es/gazeta/dias/1825/02/10/pdfs/GMD-1825-18.pdf#page=4","Abrir facsímil")</f>
        <v>Abrir facsímil</v>
      </c>
      <c r="K1487" s="3" t="s">
        <v>22</v>
      </c>
    </row>
    <row r="1488" spans="1:11" ht="42" customHeight="1">
      <c r="A1488" s="2" t="s">
        <v>3875</v>
      </c>
      <c r="B1488" s="2" t="s">
        <v>3876</v>
      </c>
      <c r="C1488" s="2" t="s">
        <v>25</v>
      </c>
      <c r="D1488" s="2" t="s">
        <v>17</v>
      </c>
      <c r="E1488" s="5">
        <v>-27150</v>
      </c>
      <c r="F1488" s="3" t="s">
        <v>392</v>
      </c>
      <c r="G1488" s="3" t="s">
        <v>39</v>
      </c>
      <c r="H1488" s="2" t="s">
        <v>20</v>
      </c>
      <c r="I1488" s="2" t="s">
        <v>3877</v>
      </c>
      <c r="J1488" s="3" t="str">
        <f>HYPERLINK("https://www.boe.es/gazeta/dias/1825/08/30/pdfs/GMD-1825-105.pdf#page=3","Abrir facsímil")</f>
        <v>Abrir facsímil</v>
      </c>
      <c r="K1488" s="3" t="s">
        <v>22</v>
      </c>
    </row>
    <row r="1489" spans="1:11" ht="42" customHeight="1">
      <c r="A1489" s="2" t="s">
        <v>3878</v>
      </c>
      <c r="B1489" s="2" t="s">
        <v>3879</v>
      </c>
      <c r="C1489" s="2" t="s">
        <v>46</v>
      </c>
      <c r="D1489" s="2" t="s">
        <v>17</v>
      </c>
      <c r="E1489" s="5">
        <v>-27232</v>
      </c>
      <c r="F1489" s="3" t="s">
        <v>94</v>
      </c>
      <c r="G1489" s="3" t="s">
        <v>19</v>
      </c>
      <c r="H1489" s="2" t="s">
        <v>20</v>
      </c>
      <c r="I1489" s="2" t="s">
        <v>3880</v>
      </c>
      <c r="J1489" s="3" t="str">
        <f>HYPERLINK("https://www.boe.es/gazeta/dias/1825/06/09/pdfs/GMD-1825-69.pdf#page=4","Abrir facsímil")</f>
        <v>Abrir facsímil</v>
      </c>
      <c r="K1489" s="3" t="s">
        <v>22</v>
      </c>
    </row>
    <row r="1490" spans="1:11" ht="42" customHeight="1">
      <c r="A1490" s="2" t="s">
        <v>3881</v>
      </c>
      <c r="B1490" s="2" t="s">
        <v>3881</v>
      </c>
      <c r="C1490" s="2" t="s">
        <v>32</v>
      </c>
      <c r="D1490" s="2" t="s">
        <v>33</v>
      </c>
      <c r="E1490" s="5">
        <v>-27216</v>
      </c>
      <c r="F1490" s="3" t="s">
        <v>751</v>
      </c>
      <c r="G1490" s="3" t="s">
        <v>39</v>
      </c>
      <c r="H1490" s="2" t="s">
        <v>20</v>
      </c>
      <c r="I1490" s="2" t="s">
        <v>3882</v>
      </c>
      <c r="J1490" s="3" t="str">
        <f>HYPERLINK("https://www.boe.es/gazeta/dias/1825/06/25/pdfs/GMD-1825-76.pdf#page=3","Abrir facsímil")</f>
        <v>Abrir facsímil</v>
      </c>
      <c r="K1490" s="3" t="s">
        <v>22</v>
      </c>
    </row>
    <row r="1491" spans="1:11" ht="42" customHeight="1">
      <c r="A1491" s="2" t="s">
        <v>3883</v>
      </c>
      <c r="B1491" s="2" t="s">
        <v>3884</v>
      </c>
      <c r="C1491" s="2" t="s">
        <v>32</v>
      </c>
      <c r="D1491" s="2" t="s">
        <v>33</v>
      </c>
      <c r="E1491" s="5">
        <v>-27372</v>
      </c>
      <c r="F1491" s="3" t="s">
        <v>51</v>
      </c>
      <c r="G1491" s="3" t="s">
        <v>39</v>
      </c>
      <c r="H1491" s="2" t="s">
        <v>20</v>
      </c>
      <c r="I1491" s="2" t="s">
        <v>3885</v>
      </c>
      <c r="J1491" s="3" t="str">
        <f>HYPERLINK("https://www.boe.es/gazeta/dias/1825/01/20/pdfs/GMD-1825-9.pdf#page=3","Abrir facsímil")</f>
        <v>Abrir facsímil</v>
      </c>
      <c r="K1491" s="3" t="s">
        <v>22</v>
      </c>
    </row>
    <row r="1492" spans="1:11" ht="42" customHeight="1">
      <c r="A1492" s="2" t="s">
        <v>3886</v>
      </c>
      <c r="B1492" s="2" t="s">
        <v>3887</v>
      </c>
      <c r="C1492" s="2" t="s">
        <v>46</v>
      </c>
      <c r="D1492" s="2" t="s">
        <v>17</v>
      </c>
      <c r="E1492" s="5">
        <v>-27183</v>
      </c>
      <c r="F1492" s="3" t="s">
        <v>981</v>
      </c>
      <c r="G1492" s="3" t="s">
        <v>19</v>
      </c>
      <c r="H1492" s="2" t="s">
        <v>20</v>
      </c>
      <c r="I1492" s="2" t="s">
        <v>3888</v>
      </c>
      <c r="J1492" s="3" t="str">
        <f>HYPERLINK("https://www.boe.es/gazeta/dias/1825/07/28/pdfs/GMD-1825-90.pdf#page=4","Abrir facsímil")</f>
        <v>Abrir facsímil</v>
      </c>
      <c r="K1492" s="3" t="s">
        <v>22</v>
      </c>
    </row>
    <row r="1493" spans="1:11" ht="42" customHeight="1">
      <c r="A1493" s="2" t="s">
        <v>3889</v>
      </c>
      <c r="B1493" s="2" t="s">
        <v>3890</v>
      </c>
      <c r="C1493" s="2" t="s">
        <v>32</v>
      </c>
      <c r="D1493" s="2" t="s">
        <v>33</v>
      </c>
      <c r="E1493" s="5">
        <v>-27374</v>
      </c>
      <c r="F1493" s="3" t="s">
        <v>87</v>
      </c>
      <c r="G1493" s="3" t="s">
        <v>64</v>
      </c>
      <c r="H1493" s="2" t="s">
        <v>20</v>
      </c>
      <c r="I1493" s="2" t="s">
        <v>3891</v>
      </c>
      <c r="J1493" s="3" t="str">
        <f>HYPERLINK("https://www.boe.es/gazeta/dias/1825/01/18/pdfs/GMD-1825-8.pdf#page=2","Abrir facsímil")</f>
        <v>Abrir facsímil</v>
      </c>
      <c r="K1493" s="3" t="s">
        <v>22</v>
      </c>
    </row>
    <row r="1494" spans="1:11" ht="42" customHeight="1">
      <c r="A1494" s="2" t="s">
        <v>3892</v>
      </c>
      <c r="B1494" s="2" t="s">
        <v>3893</v>
      </c>
      <c r="C1494" s="2" t="s">
        <v>32</v>
      </c>
      <c r="D1494" s="2" t="s">
        <v>33</v>
      </c>
      <c r="E1494" s="5">
        <v>-27122</v>
      </c>
      <c r="F1494" s="3" t="s">
        <v>55</v>
      </c>
      <c r="G1494" s="3" t="s">
        <v>19</v>
      </c>
      <c r="H1494" s="2" t="s">
        <v>20</v>
      </c>
      <c r="I1494" s="2" t="s">
        <v>3894</v>
      </c>
      <c r="J1494" s="3" t="str">
        <f>HYPERLINK("https://www.boe.es/gazeta/dias/1825/09/27/pdfs/GMD-1825-117.pdf#page=4","Abrir facsímil")</f>
        <v>Abrir facsímil</v>
      </c>
      <c r="K1494" s="3" t="s">
        <v>22</v>
      </c>
    </row>
    <row r="1495" spans="1:11" ht="42" customHeight="1">
      <c r="A1495" s="2" t="s">
        <v>3895</v>
      </c>
      <c r="B1495" s="2" t="s">
        <v>3896</v>
      </c>
      <c r="C1495" s="2" t="s">
        <v>59</v>
      </c>
      <c r="D1495" s="2" t="s">
        <v>17</v>
      </c>
      <c r="E1495" s="5">
        <v>-27314</v>
      </c>
      <c r="F1495" s="3" t="s">
        <v>60</v>
      </c>
      <c r="G1495" s="3" t="s">
        <v>1756</v>
      </c>
      <c r="H1495" s="2" t="s">
        <v>20</v>
      </c>
      <c r="I1495" s="2" t="s">
        <v>3897</v>
      </c>
      <c r="J1495" s="3" t="str">
        <f>HYPERLINK("https://www.boe.es/gazeta/dias/1825/03/19/pdfs/GMD-1825-34.pdf#page=3","Abrir facsímil")</f>
        <v>Abrir facsímil</v>
      </c>
      <c r="K1495" s="3" t="s">
        <v>22</v>
      </c>
    </row>
    <row r="1496" spans="1:11" ht="42" customHeight="1">
      <c r="A1496" s="2" t="s">
        <v>3898</v>
      </c>
      <c r="B1496" s="2" t="s">
        <v>3899</v>
      </c>
      <c r="C1496" s="2" t="s">
        <v>32</v>
      </c>
      <c r="D1496" s="2" t="s">
        <v>33</v>
      </c>
      <c r="E1496" s="5">
        <v>-27377</v>
      </c>
      <c r="F1496" s="3" t="s">
        <v>652</v>
      </c>
      <c r="G1496" s="3" t="s">
        <v>39</v>
      </c>
      <c r="H1496" s="2" t="s">
        <v>20</v>
      </c>
      <c r="I1496" s="2" t="s">
        <v>3900</v>
      </c>
      <c r="J1496" s="3" t="str">
        <f>HYPERLINK("https://www.boe.es/gazeta/dias/1825/01/15/pdfs/GMD-1825-7.pdf#page=3","Abrir facsímil")</f>
        <v>Abrir facsímil</v>
      </c>
      <c r="K1496" s="3" t="s">
        <v>22</v>
      </c>
    </row>
    <row r="1497" spans="1:11" ht="42" customHeight="1">
      <c r="A1497" s="2" t="s">
        <v>3901</v>
      </c>
      <c r="B1497" s="2" t="s">
        <v>3902</v>
      </c>
      <c r="C1497" s="2" t="s">
        <v>123</v>
      </c>
      <c r="D1497" s="2" t="s">
        <v>17</v>
      </c>
      <c r="E1497" s="5">
        <v>-27293</v>
      </c>
      <c r="F1497" s="3" t="s">
        <v>267</v>
      </c>
      <c r="G1497" s="3" t="s">
        <v>39</v>
      </c>
      <c r="H1497" s="2" t="s">
        <v>20</v>
      </c>
      <c r="I1497" s="2" t="s">
        <v>3903</v>
      </c>
      <c r="J1497" s="3" t="str">
        <f>HYPERLINK("https://www.boe.es/gazeta/dias/1825/04/09/pdfs/GMD-1825-43.pdf#page=3","Abrir facsímil")</f>
        <v>Abrir facsímil</v>
      </c>
      <c r="K1497" s="3" t="s">
        <v>22</v>
      </c>
    </row>
    <row r="1498" spans="1:11" ht="42" customHeight="1">
      <c r="A1498" s="2" t="s">
        <v>3904</v>
      </c>
      <c r="B1498" s="2" t="s">
        <v>3905</v>
      </c>
      <c r="C1498" s="2" t="s">
        <v>32</v>
      </c>
      <c r="D1498" s="2" t="s">
        <v>33</v>
      </c>
      <c r="E1498" s="5">
        <v>-27351</v>
      </c>
      <c r="F1498" s="3" t="s">
        <v>132</v>
      </c>
      <c r="G1498" s="3" t="s">
        <v>19</v>
      </c>
      <c r="H1498" s="2" t="s">
        <v>20</v>
      </c>
      <c r="I1498" s="2" t="s">
        <v>3906</v>
      </c>
      <c r="J1498" s="3" t="str">
        <f>HYPERLINK("https://www.boe.es/gazeta/dias/1825/02/10/pdfs/GMD-1825-18.pdf#page=4","Abrir facsímil")</f>
        <v>Abrir facsímil</v>
      </c>
      <c r="K1498" s="3" t="s">
        <v>22</v>
      </c>
    </row>
    <row r="1499" spans="1:11" ht="42" customHeight="1">
      <c r="A1499" s="2" t="s">
        <v>3907</v>
      </c>
      <c r="B1499" s="2" t="s">
        <v>3908</v>
      </c>
      <c r="C1499" s="2" t="s">
        <v>59</v>
      </c>
      <c r="D1499" s="2" t="s">
        <v>17</v>
      </c>
      <c r="E1499" s="5">
        <v>-27302</v>
      </c>
      <c r="F1499" s="3" t="s">
        <v>369</v>
      </c>
      <c r="G1499" s="3" t="s">
        <v>19</v>
      </c>
      <c r="H1499" s="2" t="s">
        <v>20</v>
      </c>
      <c r="I1499" s="2" t="s">
        <v>3909</v>
      </c>
      <c r="J1499" s="3" t="str">
        <f>HYPERLINK("https://www.boe.es/gazeta/dias/1825/03/31/pdfs/GMD-1825-39.pdf#page=4","Abrir facsímil")</f>
        <v>Abrir facsímil</v>
      </c>
      <c r="K1499" s="3" t="s">
        <v>22</v>
      </c>
    </row>
    <row r="1500" spans="1:11" ht="42" customHeight="1">
      <c r="A1500" s="2" t="s">
        <v>3910</v>
      </c>
      <c r="B1500" s="2" t="s">
        <v>3911</v>
      </c>
      <c r="C1500" s="2" t="s">
        <v>32</v>
      </c>
      <c r="D1500" s="2" t="s">
        <v>33</v>
      </c>
      <c r="E1500" s="5">
        <v>-27230</v>
      </c>
      <c r="F1500" s="3" t="s">
        <v>521</v>
      </c>
      <c r="G1500" s="3" t="s">
        <v>19</v>
      </c>
      <c r="H1500" s="2" t="s">
        <v>20</v>
      </c>
      <c r="I1500" s="2" t="s">
        <v>3912</v>
      </c>
      <c r="J1500" s="3" t="str">
        <f>HYPERLINK("https://www.boe.es/gazeta/dias/1825/06/11/pdfs/GMD-1825-70.pdf#page=4","Abrir facsímil")</f>
        <v>Abrir facsímil</v>
      </c>
      <c r="K1500" s="3" t="s">
        <v>22</v>
      </c>
    </row>
    <row r="1501" spans="1:11" ht="42" customHeight="1">
      <c r="A1501" s="2" t="s">
        <v>3913</v>
      </c>
      <c r="B1501" s="2" t="s">
        <v>3914</v>
      </c>
      <c r="C1501" s="2" t="s">
        <v>16</v>
      </c>
      <c r="D1501" s="2" t="s">
        <v>17</v>
      </c>
      <c r="E1501" s="5">
        <v>-27360</v>
      </c>
      <c r="F1501" s="3" t="s">
        <v>468</v>
      </c>
      <c r="G1501" s="3" t="s">
        <v>39</v>
      </c>
      <c r="H1501" s="2" t="s">
        <v>20</v>
      </c>
      <c r="I1501" s="2" t="s">
        <v>3915</v>
      </c>
      <c r="J1501" s="3" t="str">
        <f>HYPERLINK("https://www.boe.es/gazeta/dias/1825/02/01/pdfs/GMD-1825-14.pdf#page=3","Abrir facsímil")</f>
        <v>Abrir facsímil</v>
      </c>
      <c r="K1501" s="3" t="s">
        <v>22</v>
      </c>
    </row>
    <row r="1502" spans="1:11" ht="42" customHeight="1">
      <c r="A1502" s="2" t="s">
        <v>3916</v>
      </c>
      <c r="B1502" s="2" t="s">
        <v>3917</v>
      </c>
      <c r="C1502" s="2" t="s">
        <v>71</v>
      </c>
      <c r="D1502" s="2" t="s">
        <v>72</v>
      </c>
      <c r="E1502" s="5">
        <v>-27085</v>
      </c>
      <c r="F1502" s="3" t="s">
        <v>215</v>
      </c>
      <c r="G1502" s="3" t="s">
        <v>19</v>
      </c>
      <c r="H1502" s="2" t="s">
        <v>20</v>
      </c>
      <c r="I1502" s="2" t="s">
        <v>3918</v>
      </c>
      <c r="J1502" s="3" t="str">
        <f>HYPERLINK("https://www.boe.es/gazeta/dias/1825/11/03/pdfs/GMD-1825-133.pdf#page=4","Abrir facsímil")</f>
        <v>Abrir facsímil</v>
      </c>
      <c r="K1502" s="3" t="s">
        <v>22</v>
      </c>
    </row>
    <row r="1503" spans="1:11" ht="42" customHeight="1">
      <c r="A1503" s="2" t="s">
        <v>3919</v>
      </c>
      <c r="B1503" s="2" t="s">
        <v>3920</v>
      </c>
      <c r="C1503" s="2" t="s">
        <v>25</v>
      </c>
      <c r="D1503" s="2" t="s">
        <v>17</v>
      </c>
      <c r="E1503" s="5">
        <v>-27127</v>
      </c>
      <c r="F1503" s="3" t="s">
        <v>827</v>
      </c>
      <c r="G1503" s="3" t="s">
        <v>19</v>
      </c>
      <c r="H1503" s="2" t="s">
        <v>20</v>
      </c>
      <c r="I1503" s="2" t="s">
        <v>3921</v>
      </c>
      <c r="J1503" s="3" t="str">
        <f>HYPERLINK("https://www.boe.es/gazeta/dias/1825/09/22/pdfs/GMD-1825-115.pdf#page=4","Abrir facsímil")</f>
        <v>Abrir facsímil</v>
      </c>
      <c r="K1503" s="3" t="s">
        <v>22</v>
      </c>
    </row>
    <row r="1504" spans="1:11" ht="42" customHeight="1">
      <c r="A1504" s="2" t="s">
        <v>3922</v>
      </c>
      <c r="B1504" s="2" t="s">
        <v>3922</v>
      </c>
      <c r="C1504" s="2" t="s">
        <v>25</v>
      </c>
      <c r="D1504" s="2" t="s">
        <v>17</v>
      </c>
      <c r="E1504" s="5">
        <v>-27232</v>
      </c>
      <c r="F1504" s="3" t="s">
        <v>94</v>
      </c>
      <c r="G1504" s="3" t="s">
        <v>19</v>
      </c>
      <c r="H1504" s="2" t="s">
        <v>20</v>
      </c>
      <c r="I1504" s="2" t="s">
        <v>3923</v>
      </c>
      <c r="J1504" s="3" t="str">
        <f>HYPERLINK("https://www.boe.es/gazeta/dias/1825/06/09/pdfs/GMD-1825-69.pdf#page=4","Abrir facsímil")</f>
        <v>Abrir facsímil</v>
      </c>
      <c r="K1504" s="3" t="s">
        <v>22</v>
      </c>
    </row>
    <row r="1505" spans="1:11" ht="42" customHeight="1">
      <c r="A1505" s="2" t="s">
        <v>3924</v>
      </c>
      <c r="B1505" s="2" t="s">
        <v>3925</v>
      </c>
      <c r="C1505" s="2" t="s">
        <v>16</v>
      </c>
      <c r="D1505" s="2" t="s">
        <v>17</v>
      </c>
      <c r="E1505" s="5">
        <v>-27188</v>
      </c>
      <c r="F1505" s="3" t="s">
        <v>207</v>
      </c>
      <c r="G1505" s="3" t="s">
        <v>64</v>
      </c>
      <c r="H1505" s="2" t="s">
        <v>20</v>
      </c>
      <c r="I1505" s="2" t="s">
        <v>3926</v>
      </c>
      <c r="J1505" s="3" t="str">
        <f>HYPERLINK("https://www.boe.es/gazeta/dias/1825/07/23/pdfs/GMD-1825-88.pdf#page=2","Abrir facsímil")</f>
        <v>Abrir facsímil</v>
      </c>
      <c r="K1505" s="3" t="s">
        <v>22</v>
      </c>
    </row>
    <row r="1506" spans="1:11" ht="42" customHeight="1">
      <c r="A1506" s="2" t="s">
        <v>3927</v>
      </c>
      <c r="B1506" s="2" t="s">
        <v>3927</v>
      </c>
      <c r="C1506" s="2" t="s">
        <v>16</v>
      </c>
      <c r="D1506" s="2" t="s">
        <v>17</v>
      </c>
      <c r="E1506" s="5">
        <v>-27316</v>
      </c>
      <c r="F1506" s="3" t="s">
        <v>314</v>
      </c>
      <c r="G1506" s="3" t="s">
        <v>64</v>
      </c>
      <c r="H1506" s="2" t="s">
        <v>20</v>
      </c>
      <c r="I1506" s="2" t="s">
        <v>3928</v>
      </c>
      <c r="J1506" s="3" t="str">
        <f>HYPERLINK("https://www.boe.es/gazeta/dias/1825/03/17/pdfs/GMD-1825-33.pdf#page=2","Abrir facsímil")</f>
        <v>Abrir facsímil</v>
      </c>
      <c r="K1506" s="3" t="s">
        <v>22</v>
      </c>
    </row>
    <row r="1507" spans="1:11" ht="42" customHeight="1">
      <c r="A1507" s="2" t="s">
        <v>3929</v>
      </c>
      <c r="B1507" s="2" t="s">
        <v>3929</v>
      </c>
      <c r="C1507" s="2" t="s">
        <v>71</v>
      </c>
      <c r="D1507" s="2" t="s">
        <v>72</v>
      </c>
      <c r="E1507" s="5">
        <v>-27241</v>
      </c>
      <c r="F1507" s="3" t="s">
        <v>472</v>
      </c>
      <c r="G1507" s="3" t="s">
        <v>95</v>
      </c>
      <c r="H1507" s="2" t="s">
        <v>20</v>
      </c>
      <c r="I1507" s="2" t="s">
        <v>3930</v>
      </c>
      <c r="J1507" s="3" t="str">
        <f>HYPERLINK("https://www.boe.es/gazeta/dias/1825/05/31/pdfs/GMD-1825-65.pdf#page=1","Abrir facsímil")</f>
        <v>Abrir facsímil</v>
      </c>
      <c r="K1507" s="3" t="s">
        <v>22</v>
      </c>
    </row>
    <row r="1508" spans="1:11" ht="42" customHeight="1">
      <c r="A1508" s="2" t="s">
        <v>3931</v>
      </c>
      <c r="B1508" s="2" t="s">
        <v>3931</v>
      </c>
      <c r="C1508" s="2" t="s">
        <v>16</v>
      </c>
      <c r="D1508" s="2" t="s">
        <v>17</v>
      </c>
      <c r="E1508" s="5">
        <v>-27150</v>
      </c>
      <c r="F1508" s="3" t="s">
        <v>392</v>
      </c>
      <c r="G1508" s="3" t="s">
        <v>39</v>
      </c>
      <c r="H1508" s="2" t="s">
        <v>20</v>
      </c>
      <c r="I1508" s="2" t="s">
        <v>3932</v>
      </c>
      <c r="J1508" s="3" t="str">
        <f>HYPERLINK("https://www.boe.es/gazeta/dias/1825/08/30/pdfs/GMD-1825-105.pdf#page=3","Abrir facsímil")</f>
        <v>Abrir facsímil</v>
      </c>
      <c r="K1508" s="3" t="s">
        <v>22</v>
      </c>
    </row>
    <row r="1509" spans="1:11" ht="42" customHeight="1">
      <c r="A1509" s="2" t="s">
        <v>3933</v>
      </c>
      <c r="B1509" s="2" t="s">
        <v>3933</v>
      </c>
      <c r="C1509" s="2" t="s">
        <v>16</v>
      </c>
      <c r="D1509" s="2" t="s">
        <v>17</v>
      </c>
      <c r="E1509" s="5">
        <v>-27316</v>
      </c>
      <c r="F1509" s="3" t="s">
        <v>314</v>
      </c>
      <c r="G1509" s="3" t="s">
        <v>64</v>
      </c>
      <c r="H1509" s="2" t="s">
        <v>20</v>
      </c>
      <c r="I1509" s="2" t="s">
        <v>3934</v>
      </c>
      <c r="J1509" s="3" t="str">
        <f>HYPERLINK("https://www.boe.es/gazeta/dias/1825/03/17/pdfs/GMD-1825-33.pdf#page=2","Abrir facsímil")</f>
        <v>Abrir facsímil</v>
      </c>
      <c r="K1509" s="3" t="s">
        <v>22</v>
      </c>
    </row>
    <row r="1510" spans="1:11" ht="42" customHeight="1">
      <c r="A1510" s="2" t="s">
        <v>3933</v>
      </c>
      <c r="B1510" s="2" t="s">
        <v>3933</v>
      </c>
      <c r="C1510" s="2" t="s">
        <v>123</v>
      </c>
      <c r="D1510" s="2" t="s">
        <v>17</v>
      </c>
      <c r="E1510" s="5">
        <v>-27314</v>
      </c>
      <c r="F1510" s="3" t="s">
        <v>60</v>
      </c>
      <c r="G1510" s="3" t="s">
        <v>64</v>
      </c>
      <c r="H1510" s="2" t="s">
        <v>20</v>
      </c>
      <c r="I1510" s="2" t="s">
        <v>3935</v>
      </c>
      <c r="J1510" s="3" t="str">
        <f>HYPERLINK("https://www.boe.es/gazeta/dias/1825/03/19/pdfs/GMD-1825-34.pdf#page=2","Abrir facsímil")</f>
        <v>Abrir facsímil</v>
      </c>
      <c r="K1510" s="3" t="s">
        <v>22</v>
      </c>
    </row>
    <row r="1511" spans="1:11" ht="42" customHeight="1">
      <c r="A1511" s="2" t="s">
        <v>3936</v>
      </c>
      <c r="B1511" s="2" t="s">
        <v>3936</v>
      </c>
      <c r="C1511" s="2" t="s">
        <v>32</v>
      </c>
      <c r="D1511" s="2" t="s">
        <v>33</v>
      </c>
      <c r="E1511" s="5">
        <v>-27078</v>
      </c>
      <c r="F1511" s="3" t="s">
        <v>3937</v>
      </c>
      <c r="G1511" s="3" t="s">
        <v>64</v>
      </c>
      <c r="H1511" s="2" t="s">
        <v>20</v>
      </c>
      <c r="I1511" s="2" t="s">
        <v>3938</v>
      </c>
      <c r="J1511" s="3" t="str">
        <f>HYPERLINK("https://www.boe.es/gazeta/dias/1825/11/10/pdfs/GMD-1825-136.pdf#page=2","Abrir facsímil")</f>
        <v>Abrir facsímil</v>
      </c>
      <c r="K1511" s="3" t="s">
        <v>22</v>
      </c>
    </row>
    <row r="1512" spans="1:11" ht="42" customHeight="1">
      <c r="A1512" s="2" t="s">
        <v>3939</v>
      </c>
      <c r="B1512" s="2" t="s">
        <v>3939</v>
      </c>
      <c r="C1512" s="2" t="s">
        <v>32</v>
      </c>
      <c r="D1512" s="2" t="s">
        <v>33</v>
      </c>
      <c r="E1512" s="5">
        <v>-27078</v>
      </c>
      <c r="F1512" s="3" t="s">
        <v>3937</v>
      </c>
      <c r="G1512" s="3" t="s">
        <v>64</v>
      </c>
      <c r="H1512" s="2" t="s">
        <v>20</v>
      </c>
      <c r="I1512" s="2" t="s">
        <v>3940</v>
      </c>
      <c r="J1512" s="3" t="str">
        <f>HYPERLINK("https://www.boe.es/gazeta/dias/1825/11/10/pdfs/GMD-1825-136.pdf#page=2","Abrir facsímil")</f>
        <v>Abrir facsímil</v>
      </c>
      <c r="K1512" s="3" t="s">
        <v>22</v>
      </c>
    </row>
    <row r="1513" spans="1:11" ht="42" customHeight="1">
      <c r="A1513" s="2" t="s">
        <v>3941</v>
      </c>
      <c r="B1513" s="2" t="s">
        <v>3942</v>
      </c>
      <c r="C1513" s="2" t="s">
        <v>25</v>
      </c>
      <c r="D1513" s="2" t="s">
        <v>17</v>
      </c>
      <c r="E1513" s="5">
        <v>-27358</v>
      </c>
      <c r="F1513" s="3" t="s">
        <v>63</v>
      </c>
      <c r="G1513" s="3" t="s">
        <v>39</v>
      </c>
      <c r="H1513" s="2" t="s">
        <v>20</v>
      </c>
      <c r="I1513" s="2" t="s">
        <v>3943</v>
      </c>
      <c r="J1513" s="3" t="str">
        <f>HYPERLINK("https://www.boe.es/gazeta/dias/1825/02/03/pdfs/GMD-1825-15.pdf#page=3","Abrir facsímil")</f>
        <v>Abrir facsímil</v>
      </c>
      <c r="K1513" s="3" t="s">
        <v>22</v>
      </c>
    </row>
    <row r="1514" spans="1:11" ht="42" customHeight="1">
      <c r="A1514" s="2" t="s">
        <v>3944</v>
      </c>
      <c r="B1514" s="2" t="s">
        <v>3945</v>
      </c>
      <c r="C1514" s="2" t="s">
        <v>71</v>
      </c>
      <c r="D1514" s="2" t="s">
        <v>72</v>
      </c>
      <c r="E1514" s="5">
        <v>-27295</v>
      </c>
      <c r="F1514" s="3" t="s">
        <v>156</v>
      </c>
      <c r="G1514" s="3" t="s">
        <v>39</v>
      </c>
      <c r="H1514" s="2" t="s">
        <v>20</v>
      </c>
      <c r="I1514" s="2" t="s">
        <v>3946</v>
      </c>
      <c r="J1514" s="3" t="str">
        <f>HYPERLINK("https://www.boe.es/gazeta/dias/1825/04/07/pdfs/GMD-1825-42.pdf#page=3","Abrir facsímil")</f>
        <v>Abrir facsímil</v>
      </c>
      <c r="K1514" s="3" t="s">
        <v>22</v>
      </c>
    </row>
    <row r="1515" spans="1:11" ht="42" customHeight="1">
      <c r="A1515" s="2" t="s">
        <v>3947</v>
      </c>
      <c r="B1515" s="2" t="s">
        <v>3948</v>
      </c>
      <c r="C1515" s="2" t="s">
        <v>71</v>
      </c>
      <c r="D1515" s="2" t="s">
        <v>72</v>
      </c>
      <c r="E1515" s="5">
        <v>-27295</v>
      </c>
      <c r="F1515" s="3" t="s">
        <v>156</v>
      </c>
      <c r="G1515" s="3" t="s">
        <v>39</v>
      </c>
      <c r="H1515" s="2" t="s">
        <v>20</v>
      </c>
      <c r="I1515" s="2" t="s">
        <v>3949</v>
      </c>
      <c r="J1515" s="3" t="str">
        <f>HYPERLINK("https://www.boe.es/gazeta/dias/1825/04/07/pdfs/GMD-1825-42.pdf#page=3","Abrir facsímil")</f>
        <v>Abrir facsímil</v>
      </c>
      <c r="K1515" s="3" t="s">
        <v>22</v>
      </c>
    </row>
    <row r="1516" spans="1:11" ht="42" customHeight="1">
      <c r="A1516" s="2" t="s">
        <v>3950</v>
      </c>
      <c r="B1516" s="2" t="s">
        <v>3951</v>
      </c>
      <c r="C1516" s="2" t="s">
        <v>32</v>
      </c>
      <c r="D1516" s="2" t="s">
        <v>33</v>
      </c>
      <c r="E1516" s="5">
        <v>-27384</v>
      </c>
      <c r="F1516" s="3" t="s">
        <v>143</v>
      </c>
      <c r="G1516" s="3" t="s">
        <v>64</v>
      </c>
      <c r="H1516" s="2" t="s">
        <v>20</v>
      </c>
      <c r="I1516" s="2" t="s">
        <v>3952</v>
      </c>
      <c r="J1516" s="3" t="str">
        <f>HYPERLINK("https://www.boe.es/gazeta/dias/1825/01/08/pdfs/GMD-1825-4.pdf#page=2","Abrir facsímil")</f>
        <v>Abrir facsímil</v>
      </c>
      <c r="K1516" s="3" t="s">
        <v>22</v>
      </c>
    </row>
    <row r="1517" spans="1:11" ht="42" customHeight="1">
      <c r="A1517" s="2" t="s">
        <v>3953</v>
      </c>
      <c r="B1517" s="2" t="s">
        <v>3954</v>
      </c>
      <c r="C1517" s="2" t="s">
        <v>32</v>
      </c>
      <c r="D1517" s="2" t="s">
        <v>33</v>
      </c>
      <c r="E1517" s="5">
        <v>-27388</v>
      </c>
      <c r="F1517" s="3" t="s">
        <v>288</v>
      </c>
      <c r="G1517" s="3" t="s">
        <v>19</v>
      </c>
      <c r="H1517" s="2" t="s">
        <v>20</v>
      </c>
      <c r="I1517" s="2" t="s">
        <v>3955</v>
      </c>
      <c r="J1517" s="3" t="str">
        <f>HYPERLINK("https://www.boe.es/gazeta/dias/1825/01/04/pdfs/GMD-1825-2.pdf#page=4","Abrir facsímil")</f>
        <v>Abrir facsímil</v>
      </c>
      <c r="K1517" s="3" t="s">
        <v>22</v>
      </c>
    </row>
    <row r="1518" spans="1:11" ht="42" customHeight="1">
      <c r="A1518" s="2" t="s">
        <v>3956</v>
      </c>
      <c r="B1518" s="2" t="s">
        <v>3956</v>
      </c>
      <c r="C1518" s="2" t="s">
        <v>32</v>
      </c>
      <c r="D1518" s="2" t="s">
        <v>33</v>
      </c>
      <c r="E1518" s="5">
        <v>-27267</v>
      </c>
      <c r="F1518" s="3" t="s">
        <v>160</v>
      </c>
      <c r="G1518" s="3" t="s">
        <v>39</v>
      </c>
      <c r="H1518" s="2" t="s">
        <v>20</v>
      </c>
      <c r="I1518" s="2" t="s">
        <v>3957</v>
      </c>
      <c r="J1518" s="3" t="str">
        <f>HYPERLINK("https://www.boe.es/gazeta/dias/1825/05/05/pdfs/GMD-1825-54.pdf#page=3","Abrir facsímil")</f>
        <v>Abrir facsímil</v>
      </c>
      <c r="K1518" s="3" t="s">
        <v>22</v>
      </c>
    </row>
    <row r="1519" spans="1:11" ht="42" customHeight="1">
      <c r="A1519" s="2" t="s">
        <v>3958</v>
      </c>
      <c r="B1519" s="2" t="s">
        <v>3958</v>
      </c>
      <c r="C1519" s="2" t="s">
        <v>32</v>
      </c>
      <c r="D1519" s="2" t="s">
        <v>33</v>
      </c>
      <c r="E1519" s="5">
        <v>-27349</v>
      </c>
      <c r="F1519" s="3" t="s">
        <v>596</v>
      </c>
      <c r="G1519" s="3" t="s">
        <v>39</v>
      </c>
      <c r="H1519" s="2" t="s">
        <v>20</v>
      </c>
      <c r="I1519" s="2" t="s">
        <v>3959</v>
      </c>
      <c r="J1519" s="3" t="str">
        <f>HYPERLINK("https://www.boe.es/gazeta/dias/1825/02/12/pdfs/GMD-1825-19.pdf#page=3","Abrir facsímil")</f>
        <v>Abrir facsímil</v>
      </c>
      <c r="K1519" s="3" t="s">
        <v>22</v>
      </c>
    </row>
    <row r="1520" spans="1:11" ht="42" customHeight="1">
      <c r="A1520" s="2" t="s">
        <v>3960</v>
      </c>
      <c r="B1520" s="2" t="s">
        <v>3961</v>
      </c>
      <c r="C1520" s="2" t="s">
        <v>59</v>
      </c>
      <c r="D1520" s="2" t="s">
        <v>17</v>
      </c>
      <c r="E1520" s="5">
        <v>-27309</v>
      </c>
      <c r="F1520" s="3" t="s">
        <v>459</v>
      </c>
      <c r="G1520" s="3" t="s">
        <v>19</v>
      </c>
      <c r="H1520" s="2" t="s">
        <v>20</v>
      </c>
      <c r="I1520" s="2" t="s">
        <v>3962</v>
      </c>
      <c r="J1520" s="3" t="str">
        <f>HYPERLINK("https://www.boe.es/gazeta/dias/1825/03/24/pdfs/GMD-1825-36.pdf#page=4","Abrir facsímil")</f>
        <v>Abrir facsímil</v>
      </c>
      <c r="K1520" s="3" t="s">
        <v>22</v>
      </c>
    </row>
    <row r="1521" spans="1:11" ht="42" customHeight="1">
      <c r="A1521" s="2" t="s">
        <v>3963</v>
      </c>
      <c r="B1521" s="2" t="s">
        <v>3964</v>
      </c>
      <c r="C1521" s="2" t="s">
        <v>59</v>
      </c>
      <c r="D1521" s="2" t="s">
        <v>17</v>
      </c>
      <c r="E1521" s="5">
        <v>-27062</v>
      </c>
      <c r="F1521" s="3" t="s">
        <v>694</v>
      </c>
      <c r="G1521" s="3" t="s">
        <v>19</v>
      </c>
      <c r="H1521" s="2" t="s">
        <v>20</v>
      </c>
      <c r="I1521" s="2" t="s">
        <v>3965</v>
      </c>
      <c r="J1521" s="3" t="str">
        <f>HYPERLINK("https://www.boe.es/gazeta/dias/1825/11/26/pdfs/GMD-1825-143.pdf#page=4","Abrir facsímil")</f>
        <v>Abrir facsímil</v>
      </c>
      <c r="K1521" s="3" t="s">
        <v>22</v>
      </c>
    </row>
    <row r="1522" spans="1:11" ht="42" customHeight="1">
      <c r="A1522" s="2" t="s">
        <v>3966</v>
      </c>
      <c r="B1522" s="2" t="s">
        <v>3967</v>
      </c>
      <c r="C1522" s="2" t="s">
        <v>71</v>
      </c>
      <c r="D1522" s="2" t="s">
        <v>72</v>
      </c>
      <c r="E1522" s="5">
        <v>-27290</v>
      </c>
      <c r="F1522" s="3" t="s">
        <v>443</v>
      </c>
      <c r="G1522" s="3" t="s">
        <v>95</v>
      </c>
      <c r="H1522" s="2" t="s">
        <v>20</v>
      </c>
      <c r="I1522" s="2" t="s">
        <v>3968</v>
      </c>
      <c r="J1522" s="3" t="str">
        <f>HYPERLINK("https://www.boe.es/gazeta/dias/1825/04/12/pdfs/GMD-1825-44.pdf#page=1","Abrir facsímil")</f>
        <v>Abrir facsímil</v>
      </c>
      <c r="K1522" s="3" t="s">
        <v>22</v>
      </c>
    </row>
    <row r="1523" spans="1:11" ht="42" customHeight="1">
      <c r="A1523" s="2" t="s">
        <v>3969</v>
      </c>
      <c r="B1523" s="2" t="s">
        <v>3970</v>
      </c>
      <c r="C1523" s="2" t="s">
        <v>123</v>
      </c>
      <c r="D1523" s="2" t="s">
        <v>17</v>
      </c>
      <c r="E1523" s="5">
        <v>-27281</v>
      </c>
      <c r="F1523" s="3" t="s">
        <v>306</v>
      </c>
      <c r="G1523" s="3" t="s">
        <v>19</v>
      </c>
      <c r="H1523" s="2" t="s">
        <v>20</v>
      </c>
      <c r="I1523" s="2" t="s">
        <v>3971</v>
      </c>
      <c r="J1523" s="3" t="str">
        <f>HYPERLINK("https://www.boe.es/gazeta/dias/1825/04/21/pdfs/GMD-1825-48.pdf#page=4","Abrir facsímil")</f>
        <v>Abrir facsímil</v>
      </c>
      <c r="K1523" s="3" t="s">
        <v>22</v>
      </c>
    </row>
    <row r="1524" spans="1:11" ht="42" customHeight="1">
      <c r="A1524" s="2" t="s">
        <v>3972</v>
      </c>
      <c r="B1524" s="2" t="s">
        <v>3973</v>
      </c>
      <c r="C1524" s="2" t="s">
        <v>32</v>
      </c>
      <c r="D1524" s="2" t="s">
        <v>33</v>
      </c>
      <c r="E1524" s="5">
        <v>-27318</v>
      </c>
      <c r="F1524" s="3" t="s">
        <v>193</v>
      </c>
      <c r="G1524" s="3" t="s">
        <v>64</v>
      </c>
      <c r="H1524" s="2" t="s">
        <v>20</v>
      </c>
      <c r="I1524" s="2" t="s">
        <v>3974</v>
      </c>
      <c r="J1524" s="3" t="str">
        <f>HYPERLINK("https://www.boe.es/gazeta/dias/1825/03/15/pdfs/GMD-1825-32.pdf#page=2","Abrir facsímil")</f>
        <v>Abrir facsímil</v>
      </c>
      <c r="K1524" s="3" t="s">
        <v>22</v>
      </c>
    </row>
    <row r="1525" spans="1:11" ht="42" customHeight="1">
      <c r="A1525" s="2" t="s">
        <v>3975</v>
      </c>
      <c r="B1525" s="2" t="s">
        <v>3976</v>
      </c>
      <c r="C1525" s="2" t="s">
        <v>25</v>
      </c>
      <c r="D1525" s="2" t="s">
        <v>17</v>
      </c>
      <c r="E1525" s="5">
        <v>-27150</v>
      </c>
      <c r="F1525" s="3" t="s">
        <v>392</v>
      </c>
      <c r="G1525" s="3" t="s">
        <v>39</v>
      </c>
      <c r="H1525" s="2" t="s">
        <v>20</v>
      </c>
      <c r="I1525" s="2" t="s">
        <v>3977</v>
      </c>
      <c r="J1525" s="3" t="str">
        <f>HYPERLINK("https://www.boe.es/gazeta/dias/1825/08/30/pdfs/GMD-1825-105.pdf#page=3","Abrir facsímil")</f>
        <v>Abrir facsímil</v>
      </c>
      <c r="K1525" s="3" t="s">
        <v>22</v>
      </c>
    </row>
    <row r="1526" spans="1:11" ht="42" customHeight="1">
      <c r="A1526" s="2" t="s">
        <v>3978</v>
      </c>
      <c r="B1526" s="2" t="s">
        <v>3979</v>
      </c>
      <c r="C1526" s="2" t="s">
        <v>59</v>
      </c>
      <c r="D1526" s="2" t="s">
        <v>17</v>
      </c>
      <c r="E1526" s="5">
        <v>-27234</v>
      </c>
      <c r="F1526" s="3" t="s">
        <v>386</v>
      </c>
      <c r="G1526" s="3" t="s">
        <v>19</v>
      </c>
      <c r="H1526" s="2" t="s">
        <v>27</v>
      </c>
      <c r="I1526" s="2" t="s">
        <v>3980</v>
      </c>
      <c r="J1526" s="3" t="str">
        <f>HYPERLINK("https://www.boe.es/gazeta/dias/1825/06/07/pdfs/GMD-1825-68.pdf#page=4","Abrir facsímil")</f>
        <v>Abrir facsímil</v>
      </c>
      <c r="K1526" s="3" t="s">
        <v>29</v>
      </c>
    </row>
    <row r="1527" spans="1:11" ht="42" customHeight="1">
      <c r="A1527" s="2" t="s">
        <v>3981</v>
      </c>
      <c r="B1527" s="2" t="s">
        <v>3981</v>
      </c>
      <c r="C1527" s="2" t="s">
        <v>16</v>
      </c>
      <c r="D1527" s="2" t="s">
        <v>17</v>
      </c>
      <c r="E1527" s="5">
        <v>-27281</v>
      </c>
      <c r="F1527" s="3" t="s">
        <v>306</v>
      </c>
      <c r="G1527" s="3" t="s">
        <v>19</v>
      </c>
      <c r="H1527" s="2" t="s">
        <v>20</v>
      </c>
      <c r="I1527" s="2" t="s">
        <v>3982</v>
      </c>
      <c r="J1527" s="3" t="str">
        <f>HYPERLINK("https://www.boe.es/gazeta/dias/1825/04/21/pdfs/GMD-1825-48.pdf#page=4","Abrir facsímil")</f>
        <v>Abrir facsímil</v>
      </c>
      <c r="K1527" s="3" t="s">
        <v>22</v>
      </c>
    </row>
    <row r="1528" spans="1:11" ht="42" customHeight="1">
      <c r="A1528" s="2" t="s">
        <v>3981</v>
      </c>
      <c r="B1528" s="2" t="s">
        <v>3981</v>
      </c>
      <c r="C1528" s="2" t="s">
        <v>32</v>
      </c>
      <c r="D1528" s="2" t="s">
        <v>33</v>
      </c>
      <c r="E1528" s="5">
        <v>-27188</v>
      </c>
      <c r="F1528" s="3" t="s">
        <v>207</v>
      </c>
      <c r="G1528" s="3" t="s">
        <v>19</v>
      </c>
      <c r="H1528" s="2" t="s">
        <v>20</v>
      </c>
      <c r="I1528" s="2" t="s">
        <v>3983</v>
      </c>
      <c r="J1528" s="3" t="str">
        <f>HYPERLINK("https://www.boe.es/gazeta/dias/1825/07/23/pdfs/GMD-1825-88.pdf#page=4","Abrir facsímil")</f>
        <v>Abrir facsímil</v>
      </c>
      <c r="K1528" s="3" t="s">
        <v>22</v>
      </c>
    </row>
    <row r="1529" spans="1:11" ht="42" customHeight="1">
      <c r="A1529" s="2" t="s">
        <v>3984</v>
      </c>
      <c r="B1529" s="2" t="s">
        <v>3985</v>
      </c>
      <c r="C1529" s="2" t="s">
        <v>32</v>
      </c>
      <c r="D1529" s="2" t="s">
        <v>33</v>
      </c>
      <c r="E1529" s="5">
        <v>-27213</v>
      </c>
      <c r="F1529" s="3" t="s">
        <v>1790</v>
      </c>
      <c r="G1529" s="3" t="s">
        <v>39</v>
      </c>
      <c r="H1529" s="2" t="s">
        <v>27</v>
      </c>
      <c r="I1529" s="2" t="s">
        <v>3986</v>
      </c>
      <c r="J1529" s="3" t="str">
        <f>HYPERLINK("https://www.boe.es/gazeta/dias/1825/06/28/pdfs/GMD-1825-77.pdf#page=3","Abrir facsímil")</f>
        <v>Abrir facsímil</v>
      </c>
      <c r="K1529" s="3" t="s">
        <v>29</v>
      </c>
    </row>
    <row r="1530" spans="1:11" ht="42" customHeight="1">
      <c r="A1530" s="2" t="s">
        <v>3987</v>
      </c>
      <c r="B1530" s="2" t="s">
        <v>3988</v>
      </c>
      <c r="C1530" s="2" t="s">
        <v>59</v>
      </c>
      <c r="D1530" s="2" t="s">
        <v>17</v>
      </c>
      <c r="E1530" s="5">
        <v>-27307</v>
      </c>
      <c r="F1530" s="3" t="s">
        <v>139</v>
      </c>
      <c r="G1530" s="3" t="s">
        <v>39</v>
      </c>
      <c r="H1530" s="2" t="s">
        <v>20</v>
      </c>
      <c r="I1530" s="2" t="s">
        <v>3989</v>
      </c>
      <c r="J1530" s="3" t="str">
        <f>HYPERLINK("https://www.boe.es/gazeta/dias/1825/03/26/pdfs/GMD-1825-37.pdf#page=3","Abrir facsímil")</f>
        <v>Abrir facsímil</v>
      </c>
      <c r="K1530" s="3" t="s">
        <v>22</v>
      </c>
    </row>
    <row r="1531" spans="1:11" ht="42" customHeight="1">
      <c r="A1531" s="2" t="s">
        <v>3990</v>
      </c>
      <c r="B1531" s="2" t="s">
        <v>3991</v>
      </c>
      <c r="C1531" s="2" t="s">
        <v>32</v>
      </c>
      <c r="D1531" s="2" t="s">
        <v>33</v>
      </c>
      <c r="E1531" s="5">
        <v>-27162</v>
      </c>
      <c r="F1531" s="3" t="s">
        <v>3028</v>
      </c>
      <c r="G1531" s="3" t="s">
        <v>95</v>
      </c>
      <c r="H1531" s="2" t="s">
        <v>20</v>
      </c>
      <c r="I1531" s="2" t="s">
        <v>3992</v>
      </c>
      <c r="J1531" s="3" t="str">
        <f>HYPERLINK("https://www.boe.es/gazeta/dias/1825/08/18/pdfs/GMD-1825-99.pdf#page=1","Abrir facsímil")</f>
        <v>Abrir facsímil</v>
      </c>
      <c r="K1531" s="3" t="s">
        <v>22</v>
      </c>
    </row>
    <row r="1532" spans="1:11" ht="42" customHeight="1">
      <c r="A1532" s="2" t="s">
        <v>3993</v>
      </c>
      <c r="B1532" s="2" t="s">
        <v>3993</v>
      </c>
      <c r="C1532" s="2" t="s">
        <v>32</v>
      </c>
      <c r="D1532" s="2" t="s">
        <v>33</v>
      </c>
      <c r="E1532" s="5">
        <v>-27190</v>
      </c>
      <c r="F1532" s="3" t="s">
        <v>103</v>
      </c>
      <c r="G1532" s="3" t="s">
        <v>19</v>
      </c>
      <c r="H1532" s="2" t="s">
        <v>20</v>
      </c>
      <c r="I1532" s="2" t="s">
        <v>3994</v>
      </c>
      <c r="J1532" s="3" t="str">
        <f>HYPERLINK("https://www.boe.es/gazeta/dias/1825/07/21/pdfs/GMD-1825-87.pdf#page=4","Abrir facsímil")</f>
        <v>Abrir facsímil</v>
      </c>
      <c r="K1532" s="3" t="s">
        <v>22</v>
      </c>
    </row>
    <row r="1533" spans="1:11" ht="42" customHeight="1">
      <c r="A1533" s="2" t="s">
        <v>3995</v>
      </c>
      <c r="B1533" s="2" t="s">
        <v>3995</v>
      </c>
      <c r="C1533" s="2" t="s">
        <v>16</v>
      </c>
      <c r="D1533" s="2" t="s">
        <v>17</v>
      </c>
      <c r="E1533" s="5">
        <v>-27139</v>
      </c>
      <c r="F1533" s="3" t="s">
        <v>530</v>
      </c>
      <c r="G1533" s="3" t="s">
        <v>19</v>
      </c>
      <c r="H1533" s="2" t="s">
        <v>20</v>
      </c>
      <c r="I1533" s="2" t="s">
        <v>3996</v>
      </c>
      <c r="J1533" s="3" t="str">
        <f>HYPERLINK("https://www.boe.es/gazeta/dias/1825/09/10/pdfs/GMD-1825-110.pdf#page=4","Abrir facsímil")</f>
        <v>Abrir facsímil</v>
      </c>
      <c r="K1533" s="3" t="s">
        <v>22</v>
      </c>
    </row>
    <row r="1534" spans="1:11" ht="42" customHeight="1">
      <c r="A1534" s="2" t="s">
        <v>3997</v>
      </c>
      <c r="B1534" s="2" t="s">
        <v>3998</v>
      </c>
      <c r="C1534" s="2" t="s">
        <v>59</v>
      </c>
      <c r="D1534" s="2" t="s">
        <v>17</v>
      </c>
      <c r="E1534" s="5">
        <v>-27360</v>
      </c>
      <c r="F1534" s="3" t="s">
        <v>468</v>
      </c>
      <c r="G1534" s="3" t="s">
        <v>19</v>
      </c>
      <c r="H1534" s="2" t="s">
        <v>20</v>
      </c>
      <c r="I1534" s="2" t="s">
        <v>3999</v>
      </c>
      <c r="J1534" s="3" t="str">
        <f>HYPERLINK("https://www.boe.es/gazeta/dias/1825/02/01/pdfs/GMD-1825-14.pdf#page=4","Abrir facsímil")</f>
        <v>Abrir facsímil</v>
      </c>
      <c r="K1534" s="3" t="s">
        <v>22</v>
      </c>
    </row>
    <row r="1535" spans="1:11" ht="42" customHeight="1">
      <c r="A1535" s="2" t="s">
        <v>4000</v>
      </c>
      <c r="B1535" s="2" t="s">
        <v>4001</v>
      </c>
      <c r="C1535" s="2" t="s">
        <v>46</v>
      </c>
      <c r="D1535" s="2" t="s">
        <v>17</v>
      </c>
      <c r="E1535" s="5">
        <v>-27260</v>
      </c>
      <c r="F1535" s="3" t="s">
        <v>424</v>
      </c>
      <c r="G1535" s="3" t="s">
        <v>19</v>
      </c>
      <c r="H1535" s="2" t="s">
        <v>20</v>
      </c>
      <c r="I1535" s="2" t="s">
        <v>4002</v>
      </c>
      <c r="J1535" s="3" t="str">
        <f>HYPERLINK("https://www.boe.es/gazeta/dias/1825/05/12/pdfs/GMD-1825-57.pdf#page=4","Abrir facsímil")</f>
        <v>Abrir facsímil</v>
      </c>
      <c r="K1535" s="3" t="s">
        <v>22</v>
      </c>
    </row>
    <row r="1536" spans="1:11" ht="42" customHeight="1">
      <c r="A1536" s="2" t="s">
        <v>4003</v>
      </c>
      <c r="B1536" s="2" t="s">
        <v>4004</v>
      </c>
      <c r="C1536" s="2" t="s">
        <v>25</v>
      </c>
      <c r="D1536" s="2" t="s">
        <v>17</v>
      </c>
      <c r="E1536" s="5">
        <v>-27178</v>
      </c>
      <c r="F1536" s="3" t="s">
        <v>118</v>
      </c>
      <c r="G1536" s="3" t="s">
        <v>119</v>
      </c>
      <c r="H1536" s="2" t="s">
        <v>20</v>
      </c>
      <c r="I1536" s="2" t="s">
        <v>4005</v>
      </c>
      <c r="J1536" s="3" t="str">
        <f>HYPERLINK("https://www.boe.es/gazeta/dias/1825/08/02/pdfs/GMD-1825-92.pdf#page=4","Abrir facsímil")</f>
        <v>Abrir facsímil</v>
      </c>
      <c r="K1536" s="3" t="s">
        <v>22</v>
      </c>
    </row>
    <row r="1537" spans="1:11" ht="42" customHeight="1">
      <c r="A1537" s="2" t="s">
        <v>4006</v>
      </c>
      <c r="B1537" s="2" t="s">
        <v>4007</v>
      </c>
      <c r="C1537" s="2" t="s">
        <v>59</v>
      </c>
      <c r="D1537" s="2" t="s">
        <v>17</v>
      </c>
      <c r="E1537" s="5">
        <v>-27258</v>
      </c>
      <c r="F1537" s="3" t="s">
        <v>107</v>
      </c>
      <c r="G1537" s="3" t="s">
        <v>108</v>
      </c>
      <c r="H1537" s="2" t="s">
        <v>20</v>
      </c>
      <c r="I1537" s="2" t="s">
        <v>4008</v>
      </c>
      <c r="J1537" s="3" t="str">
        <f>HYPERLINK("https://www.boe.es/gazeta/dias/1825/05/14/pdfs/GMD-1825-58.pdf#page=4","Abrir facsímil")</f>
        <v>Abrir facsímil</v>
      </c>
      <c r="K1537" s="3" t="s">
        <v>22</v>
      </c>
    </row>
    <row r="1538" spans="1:11" ht="42" customHeight="1">
      <c r="A1538" s="2" t="s">
        <v>4009</v>
      </c>
      <c r="B1538" s="2" t="s">
        <v>4010</v>
      </c>
      <c r="C1538" s="2" t="s">
        <v>46</v>
      </c>
      <c r="D1538" s="2" t="s">
        <v>17</v>
      </c>
      <c r="E1538" s="5">
        <v>-27374</v>
      </c>
      <c r="F1538" s="3" t="s">
        <v>87</v>
      </c>
      <c r="G1538" s="3" t="s">
        <v>64</v>
      </c>
      <c r="H1538" s="2" t="s">
        <v>20</v>
      </c>
      <c r="I1538" s="2" t="s">
        <v>4011</v>
      </c>
      <c r="J1538" s="3" t="str">
        <f>HYPERLINK("https://www.boe.es/gazeta/dias/1825/01/18/pdfs/GMD-1825-8.pdf#page=2","Abrir facsímil")</f>
        <v>Abrir facsímil</v>
      </c>
      <c r="K1538" s="3" t="s">
        <v>22</v>
      </c>
    </row>
    <row r="1539" spans="1:11" ht="42" customHeight="1">
      <c r="A1539" s="2" t="s">
        <v>4012</v>
      </c>
      <c r="B1539" s="2" t="s">
        <v>4013</v>
      </c>
      <c r="C1539" s="2" t="s">
        <v>25</v>
      </c>
      <c r="D1539" s="2" t="s">
        <v>17</v>
      </c>
      <c r="E1539" s="5">
        <v>-27232</v>
      </c>
      <c r="F1539" s="3" t="s">
        <v>94</v>
      </c>
      <c r="G1539" s="3" t="s">
        <v>19</v>
      </c>
      <c r="H1539" s="2" t="s">
        <v>20</v>
      </c>
      <c r="I1539" s="2" t="s">
        <v>4014</v>
      </c>
      <c r="J1539" s="3" t="str">
        <f>HYPERLINK("https://www.boe.es/gazeta/dias/1825/06/09/pdfs/GMD-1825-69.pdf#page=4","Abrir facsímil")</f>
        <v>Abrir facsímil</v>
      </c>
      <c r="K1539" s="3" t="s">
        <v>22</v>
      </c>
    </row>
    <row r="1540" spans="1:11" ht="42" customHeight="1">
      <c r="A1540" s="2" t="s">
        <v>4015</v>
      </c>
      <c r="B1540" s="2" t="s">
        <v>4015</v>
      </c>
      <c r="C1540" s="2" t="s">
        <v>32</v>
      </c>
      <c r="D1540" s="2" t="s">
        <v>33</v>
      </c>
      <c r="E1540" s="5">
        <v>-27379</v>
      </c>
      <c r="F1540" s="3" t="s">
        <v>116</v>
      </c>
      <c r="G1540" s="3" t="s">
        <v>19</v>
      </c>
      <c r="H1540" s="2" t="s">
        <v>20</v>
      </c>
      <c r="I1540" s="2" t="s">
        <v>4016</v>
      </c>
      <c r="J1540" s="3" t="str">
        <f>HYPERLINK("https://www.boe.es/gazeta/dias/1825/01/13/pdfs/GMD-1825-6.pdf#page=4","Abrir facsímil")</f>
        <v>Abrir facsímil</v>
      </c>
      <c r="K1540" s="3" t="s">
        <v>22</v>
      </c>
    </row>
    <row r="1541" spans="1:11" ht="42" customHeight="1">
      <c r="A1541" s="2" t="s">
        <v>4015</v>
      </c>
      <c r="B1541" s="2" t="s">
        <v>4015</v>
      </c>
      <c r="C1541" s="2" t="s">
        <v>71</v>
      </c>
      <c r="D1541" s="2" t="s">
        <v>72</v>
      </c>
      <c r="E1541" s="5">
        <v>-27367</v>
      </c>
      <c r="F1541" s="3" t="s">
        <v>544</v>
      </c>
      <c r="G1541" s="3" t="s">
        <v>39</v>
      </c>
      <c r="H1541" s="2" t="s">
        <v>20</v>
      </c>
      <c r="I1541" s="2" t="s">
        <v>4017</v>
      </c>
      <c r="J1541" s="3" t="str">
        <f>HYPERLINK("https://www.boe.es/gazeta/dias/1825/01/25/pdfs/GMD-1825-11.pdf#page=3","Abrir facsímil")</f>
        <v>Abrir facsímil</v>
      </c>
      <c r="K1541" s="3" t="s">
        <v>22</v>
      </c>
    </row>
    <row r="1542" spans="1:11" ht="42" customHeight="1">
      <c r="A1542" s="2" t="s">
        <v>4018</v>
      </c>
      <c r="B1542" s="2" t="s">
        <v>4018</v>
      </c>
      <c r="C1542" s="2" t="s">
        <v>32</v>
      </c>
      <c r="D1542" s="2" t="s">
        <v>33</v>
      </c>
      <c r="E1542" s="5">
        <v>-27370</v>
      </c>
      <c r="F1542" s="3" t="s">
        <v>222</v>
      </c>
      <c r="G1542" s="3" t="s">
        <v>19</v>
      </c>
      <c r="H1542" s="2" t="s">
        <v>20</v>
      </c>
      <c r="I1542" s="2" t="s">
        <v>4019</v>
      </c>
      <c r="J1542" s="3" t="str">
        <f>HYPERLINK("https://www.boe.es/gazeta/dias/1825/01/22/pdfs/GMD-1825-10.pdf#page=4","Abrir facsímil")</f>
        <v>Abrir facsímil</v>
      </c>
      <c r="K1542" s="3" t="s">
        <v>22</v>
      </c>
    </row>
    <row r="1543" spans="1:11" ht="42" customHeight="1">
      <c r="A1543" s="2" t="s">
        <v>4020</v>
      </c>
      <c r="B1543" s="2" t="s">
        <v>4020</v>
      </c>
      <c r="C1543" s="2" t="s">
        <v>32</v>
      </c>
      <c r="D1543" s="2" t="s">
        <v>33</v>
      </c>
      <c r="E1543" s="5">
        <v>-27379</v>
      </c>
      <c r="F1543" s="3" t="s">
        <v>116</v>
      </c>
      <c r="G1543" s="3" t="s">
        <v>19</v>
      </c>
      <c r="H1543" s="2" t="s">
        <v>20</v>
      </c>
      <c r="I1543" s="2" t="s">
        <v>4021</v>
      </c>
      <c r="J1543" s="3" t="str">
        <f>HYPERLINK("https://www.boe.es/gazeta/dias/1825/01/13/pdfs/GMD-1825-6.pdf#page=4","Abrir facsímil")</f>
        <v>Abrir facsímil</v>
      </c>
      <c r="K1543" s="3" t="s">
        <v>22</v>
      </c>
    </row>
    <row r="1544" spans="1:11" ht="42" customHeight="1">
      <c r="A1544" s="2" t="s">
        <v>4022</v>
      </c>
      <c r="B1544" s="2" t="s">
        <v>4023</v>
      </c>
      <c r="C1544" s="2" t="s">
        <v>32</v>
      </c>
      <c r="D1544" s="2" t="s">
        <v>33</v>
      </c>
      <c r="E1544" s="5">
        <v>-27384</v>
      </c>
      <c r="F1544" s="3" t="s">
        <v>143</v>
      </c>
      <c r="G1544" s="3" t="s">
        <v>177</v>
      </c>
      <c r="H1544" s="2" t="s">
        <v>20</v>
      </c>
      <c r="I1544" s="2" t="s">
        <v>4024</v>
      </c>
      <c r="J1544" s="3" t="str">
        <f>HYPERLINK("https://www.boe.es/gazeta/dias/1825/01/08/pdfs/GMD-1825-4.pdf#page=3","Abrir facsímil")</f>
        <v>Abrir facsímil</v>
      </c>
      <c r="K1544" s="3" t="s">
        <v>22</v>
      </c>
    </row>
    <row r="1545" spans="1:11" ht="42" customHeight="1">
      <c r="A1545" s="2" t="s">
        <v>4025</v>
      </c>
      <c r="B1545" s="2" t="s">
        <v>4026</v>
      </c>
      <c r="C1545" s="2" t="s">
        <v>32</v>
      </c>
      <c r="D1545" s="2" t="s">
        <v>33</v>
      </c>
      <c r="E1545" s="5">
        <v>-27055</v>
      </c>
      <c r="F1545" s="3" t="s">
        <v>1246</v>
      </c>
      <c r="G1545" s="3" t="s">
        <v>95</v>
      </c>
      <c r="H1545" s="2" t="s">
        <v>20</v>
      </c>
      <c r="I1545" s="2" t="s">
        <v>4027</v>
      </c>
      <c r="J1545" s="3" t="str">
        <f>HYPERLINK("https://www.boe.es/gazeta/dias/1825/12/03/pdfs/GMD-1825-146.pdf#page=1","Abrir facsímil")</f>
        <v>Abrir facsímil</v>
      </c>
      <c r="K1545" s="3" t="s">
        <v>22</v>
      </c>
    </row>
    <row r="1546" spans="1:11" ht="42" customHeight="1">
      <c r="A1546" s="2" t="s">
        <v>4028</v>
      </c>
      <c r="B1546" s="2" t="s">
        <v>4029</v>
      </c>
      <c r="C1546" s="2" t="s">
        <v>16</v>
      </c>
      <c r="D1546" s="2" t="s">
        <v>17</v>
      </c>
      <c r="E1546" s="5">
        <v>-27388</v>
      </c>
      <c r="F1546" s="3" t="s">
        <v>288</v>
      </c>
      <c r="G1546" s="3" t="s">
        <v>19</v>
      </c>
      <c r="H1546" s="2" t="s">
        <v>20</v>
      </c>
      <c r="I1546" s="2" t="s">
        <v>4030</v>
      </c>
      <c r="J1546" s="3" t="str">
        <f>HYPERLINK("https://www.boe.es/gazeta/dias/1825/01/04/pdfs/GMD-1825-2.pdf#page=4","Abrir facsímil")</f>
        <v>Abrir facsímil</v>
      </c>
      <c r="K1546" s="3" t="s">
        <v>22</v>
      </c>
    </row>
    <row r="1547" spans="1:11" ht="42" customHeight="1">
      <c r="A1547" s="2" t="s">
        <v>4031</v>
      </c>
      <c r="B1547" s="2" t="s">
        <v>4032</v>
      </c>
      <c r="C1547" s="2" t="s">
        <v>46</v>
      </c>
      <c r="D1547" s="2" t="s">
        <v>17</v>
      </c>
      <c r="E1547" s="5">
        <v>-27272</v>
      </c>
      <c r="F1547" s="3" t="s">
        <v>1191</v>
      </c>
      <c r="G1547" s="3" t="s">
        <v>95</v>
      </c>
      <c r="H1547" s="2" t="s">
        <v>20</v>
      </c>
      <c r="I1547" s="2" t="s">
        <v>4033</v>
      </c>
      <c r="J1547" s="3" t="str">
        <f>HYPERLINK("https://www.boe.es/gazeta/dias/1825/04/30/pdfs/GMD-1825-52.pdf#page=1","Abrir facsímil")</f>
        <v>Abrir facsímil</v>
      </c>
      <c r="K1547" s="3" t="s">
        <v>22</v>
      </c>
    </row>
    <row r="1548" spans="1:11" ht="42" customHeight="1">
      <c r="A1548" s="2" t="s">
        <v>4034</v>
      </c>
      <c r="B1548" s="2" t="s">
        <v>4034</v>
      </c>
      <c r="C1548" s="2" t="s">
        <v>32</v>
      </c>
      <c r="D1548" s="2" t="s">
        <v>33</v>
      </c>
      <c r="E1548" s="5">
        <v>-27386</v>
      </c>
      <c r="F1548" s="3" t="s">
        <v>99</v>
      </c>
      <c r="G1548" s="3" t="s">
        <v>39</v>
      </c>
      <c r="H1548" s="2" t="s">
        <v>20</v>
      </c>
      <c r="I1548" s="2" t="s">
        <v>4035</v>
      </c>
      <c r="J1548" s="3" t="str">
        <f>HYPERLINK("https://www.boe.es/gazeta/dias/1825/01/06/pdfs/GMD-1825-3.pdf#page=3","Abrir facsímil")</f>
        <v>Abrir facsímil</v>
      </c>
      <c r="K1548" s="3" t="s">
        <v>22</v>
      </c>
    </row>
    <row r="1549" spans="1:11" ht="42" customHeight="1">
      <c r="A1549" s="2" t="s">
        <v>4034</v>
      </c>
      <c r="B1549" s="2" t="s">
        <v>4034</v>
      </c>
      <c r="C1549" s="2" t="s">
        <v>71</v>
      </c>
      <c r="D1549" s="2" t="s">
        <v>72</v>
      </c>
      <c r="E1549" s="5">
        <v>-27360</v>
      </c>
      <c r="F1549" s="3" t="s">
        <v>468</v>
      </c>
      <c r="G1549" s="3" t="s">
        <v>39</v>
      </c>
      <c r="H1549" s="2" t="s">
        <v>20</v>
      </c>
      <c r="I1549" s="2" t="s">
        <v>4036</v>
      </c>
      <c r="J1549" s="3" t="str">
        <f>HYPERLINK("https://www.boe.es/gazeta/dias/1825/02/01/pdfs/GMD-1825-14.pdf#page=3","Abrir facsímil")</f>
        <v>Abrir facsímil</v>
      </c>
      <c r="K1549" s="3" t="s">
        <v>22</v>
      </c>
    </row>
    <row r="1550" spans="1:11" ht="42" customHeight="1">
      <c r="A1550" s="2" t="s">
        <v>4034</v>
      </c>
      <c r="B1550" s="2" t="s">
        <v>4034</v>
      </c>
      <c r="C1550" s="2" t="s">
        <v>71</v>
      </c>
      <c r="D1550" s="2" t="s">
        <v>72</v>
      </c>
      <c r="E1550" s="5">
        <v>-27358</v>
      </c>
      <c r="F1550" s="3" t="s">
        <v>63</v>
      </c>
      <c r="G1550" s="3" t="s">
        <v>95</v>
      </c>
      <c r="H1550" s="2" t="s">
        <v>20</v>
      </c>
      <c r="I1550" s="2" t="s">
        <v>4037</v>
      </c>
      <c r="J1550" s="3" t="str">
        <f>HYPERLINK("https://www.boe.es/gazeta/dias/1825/02/03/pdfs/GMD-1825-15.pdf#page=1","Abrir facsímil")</f>
        <v>Abrir facsímil</v>
      </c>
      <c r="K1550" s="3" t="s">
        <v>22</v>
      </c>
    </row>
    <row r="1551" spans="1:11" ht="42" customHeight="1">
      <c r="A1551" s="2" t="s">
        <v>4034</v>
      </c>
      <c r="B1551" s="2" t="s">
        <v>4034</v>
      </c>
      <c r="C1551" s="2" t="s">
        <v>16</v>
      </c>
      <c r="D1551" s="2" t="s">
        <v>17</v>
      </c>
      <c r="E1551" s="5">
        <v>-27276</v>
      </c>
      <c r="F1551" s="3" t="s">
        <v>124</v>
      </c>
      <c r="G1551" s="3" t="s">
        <v>39</v>
      </c>
      <c r="H1551" s="2" t="s">
        <v>20</v>
      </c>
      <c r="I1551" s="2" t="s">
        <v>4038</v>
      </c>
      <c r="J1551" s="3" t="str">
        <f>HYPERLINK("https://www.boe.es/gazeta/dias/1825/04/26/pdfs/GMD-1825-50.pdf#page=3","Abrir facsímil")</f>
        <v>Abrir facsímil</v>
      </c>
      <c r="K1551" s="3" t="s">
        <v>22</v>
      </c>
    </row>
    <row r="1552" spans="1:11" ht="42" customHeight="1">
      <c r="A1552" s="2" t="s">
        <v>4034</v>
      </c>
      <c r="B1552" s="2" t="s">
        <v>4034</v>
      </c>
      <c r="C1552" s="2" t="s">
        <v>71</v>
      </c>
      <c r="D1552" s="2" t="s">
        <v>72</v>
      </c>
      <c r="E1552" s="5">
        <v>-27227</v>
      </c>
      <c r="F1552" s="3" t="s">
        <v>1733</v>
      </c>
      <c r="G1552" s="3" t="s">
        <v>19</v>
      </c>
      <c r="H1552" s="2" t="s">
        <v>20</v>
      </c>
      <c r="I1552" s="2" t="s">
        <v>4039</v>
      </c>
      <c r="J1552" s="3" t="str">
        <f>HYPERLINK("https://www.boe.es/gazeta/dias/1825/06/14/pdfs/GMD-1825-71.pdf#page=4","Abrir facsímil")</f>
        <v>Abrir facsímil</v>
      </c>
      <c r="K1552" s="3" t="s">
        <v>22</v>
      </c>
    </row>
    <row r="1553" spans="1:11" ht="42" customHeight="1">
      <c r="A1553" s="2" t="s">
        <v>4034</v>
      </c>
      <c r="B1553" s="2" t="s">
        <v>4034</v>
      </c>
      <c r="C1553" s="2" t="s">
        <v>71</v>
      </c>
      <c r="D1553" s="2" t="s">
        <v>72</v>
      </c>
      <c r="E1553" s="5">
        <v>-27213</v>
      </c>
      <c r="F1553" s="3" t="s">
        <v>1790</v>
      </c>
      <c r="G1553" s="3" t="s">
        <v>19</v>
      </c>
      <c r="H1553" s="2" t="s">
        <v>20</v>
      </c>
      <c r="I1553" s="2" t="s">
        <v>4040</v>
      </c>
      <c r="J1553" s="3" t="str">
        <f>HYPERLINK("https://www.boe.es/gazeta/dias/1825/06/28/pdfs/GMD-1825-77.pdf#page=4","Abrir facsímil")</f>
        <v>Abrir facsímil</v>
      </c>
      <c r="K1553" s="3" t="s">
        <v>22</v>
      </c>
    </row>
    <row r="1554" spans="1:11" ht="42" customHeight="1">
      <c r="A1554" s="2" t="s">
        <v>4041</v>
      </c>
      <c r="B1554" s="2" t="s">
        <v>4041</v>
      </c>
      <c r="C1554" s="2" t="s">
        <v>16</v>
      </c>
      <c r="D1554" s="2" t="s">
        <v>17</v>
      </c>
      <c r="E1554" s="5">
        <v>-27115</v>
      </c>
      <c r="F1554" s="3" t="s">
        <v>1188</v>
      </c>
      <c r="G1554" s="3" t="s">
        <v>19</v>
      </c>
      <c r="H1554" s="2" t="s">
        <v>20</v>
      </c>
      <c r="I1554" s="2" t="s">
        <v>4042</v>
      </c>
      <c r="J1554" s="3" t="str">
        <f>HYPERLINK("https://www.boe.es/gazeta/dias/1825/10/04/pdfs/GMD-1825-120.pdf#page=4","Abrir facsímil")</f>
        <v>Abrir facsímil</v>
      </c>
      <c r="K1554" s="3" t="s">
        <v>22</v>
      </c>
    </row>
    <row r="1555" spans="1:11" ht="42" customHeight="1">
      <c r="A1555" s="2" t="s">
        <v>4043</v>
      </c>
      <c r="B1555" s="2" t="s">
        <v>4043</v>
      </c>
      <c r="C1555" s="2" t="s">
        <v>16</v>
      </c>
      <c r="D1555" s="2" t="s">
        <v>17</v>
      </c>
      <c r="E1555" s="5">
        <v>-27328</v>
      </c>
      <c r="F1555" s="3" t="s">
        <v>211</v>
      </c>
      <c r="G1555" s="3" t="s">
        <v>64</v>
      </c>
      <c r="H1555" s="2" t="s">
        <v>20</v>
      </c>
      <c r="I1555" s="2" t="s">
        <v>4044</v>
      </c>
      <c r="J1555" s="3" t="str">
        <f>HYPERLINK("https://www.boe.es/gazeta/dias/1825/03/05/pdfs/GMD-1825-28.pdf#page=2","Abrir facsímil")</f>
        <v>Abrir facsímil</v>
      </c>
      <c r="K1555" s="3" t="s">
        <v>22</v>
      </c>
    </row>
    <row r="1556" spans="1:11" ht="42" customHeight="1">
      <c r="A1556" s="2" t="s">
        <v>4045</v>
      </c>
      <c r="B1556" s="2" t="s">
        <v>4046</v>
      </c>
      <c r="C1556" s="2" t="s">
        <v>32</v>
      </c>
      <c r="D1556" s="2" t="s">
        <v>33</v>
      </c>
      <c r="E1556" s="5">
        <v>-27092</v>
      </c>
      <c r="F1556" s="3" t="s">
        <v>324</v>
      </c>
      <c r="G1556" s="3" t="s">
        <v>64</v>
      </c>
      <c r="H1556" s="2" t="s">
        <v>20</v>
      </c>
      <c r="I1556" s="2" t="s">
        <v>4047</v>
      </c>
      <c r="J1556" s="3" t="str">
        <f>HYPERLINK("https://www.boe.es/gazeta/dias/1825/10/27/pdfs/GMD-1825-130.pdf#page=2","Abrir facsímil")</f>
        <v>Abrir facsímil</v>
      </c>
      <c r="K1556" s="3" t="s">
        <v>22</v>
      </c>
    </row>
    <row r="1557" spans="1:11" ht="42" customHeight="1">
      <c r="A1557" s="2" t="s">
        <v>4048</v>
      </c>
      <c r="B1557" s="2" t="s">
        <v>4049</v>
      </c>
      <c r="C1557" s="2" t="s">
        <v>32</v>
      </c>
      <c r="D1557" s="2" t="s">
        <v>33</v>
      </c>
      <c r="E1557" s="5">
        <v>-27150</v>
      </c>
      <c r="F1557" s="3" t="s">
        <v>392</v>
      </c>
      <c r="G1557" s="3" t="s">
        <v>95</v>
      </c>
      <c r="H1557" s="2" t="s">
        <v>20</v>
      </c>
      <c r="I1557" s="2" t="s">
        <v>4050</v>
      </c>
      <c r="J1557" s="3" t="str">
        <f>HYPERLINK("https://www.boe.es/gazeta/dias/1825/08/30/pdfs/GMD-1825-105.pdf#page=1","Abrir facsímil")</f>
        <v>Abrir facsímil</v>
      </c>
      <c r="K1557" s="3" t="s">
        <v>22</v>
      </c>
    </row>
    <row r="1558" spans="1:11" ht="42" customHeight="1">
      <c r="A1558" s="2" t="s">
        <v>4051</v>
      </c>
      <c r="B1558" s="2" t="s">
        <v>4052</v>
      </c>
      <c r="C1558" s="2" t="s">
        <v>71</v>
      </c>
      <c r="D1558" s="2" t="s">
        <v>72</v>
      </c>
      <c r="E1558" s="5">
        <v>-27316</v>
      </c>
      <c r="F1558" s="3" t="s">
        <v>314</v>
      </c>
      <c r="G1558" s="3" t="s">
        <v>95</v>
      </c>
      <c r="H1558" s="2" t="s">
        <v>20</v>
      </c>
      <c r="I1558" s="2" t="s">
        <v>4053</v>
      </c>
      <c r="J1558" s="3" t="str">
        <f>HYPERLINK("https://www.boe.es/gazeta/dias/1825/03/17/pdfs/GMD-1825-33.pdf#page=1","Abrir facsímil")</f>
        <v>Abrir facsímil</v>
      </c>
      <c r="K1558" s="3" t="s">
        <v>22</v>
      </c>
    </row>
    <row r="1559" spans="1:11" ht="42" customHeight="1">
      <c r="A1559" s="2" t="s">
        <v>4054</v>
      </c>
      <c r="B1559" s="2" t="s">
        <v>4055</v>
      </c>
      <c r="C1559" s="2" t="s">
        <v>32</v>
      </c>
      <c r="D1559" s="2" t="s">
        <v>33</v>
      </c>
      <c r="E1559" s="5">
        <v>-27293</v>
      </c>
      <c r="F1559" s="3" t="s">
        <v>267</v>
      </c>
      <c r="G1559" s="3" t="s">
        <v>39</v>
      </c>
      <c r="H1559" s="2" t="s">
        <v>20</v>
      </c>
      <c r="I1559" s="2" t="s">
        <v>4056</v>
      </c>
      <c r="J1559" s="3" t="str">
        <f>HYPERLINK("https://www.boe.es/gazeta/dias/1825/04/09/pdfs/GMD-1825-43.pdf#page=3","Abrir facsímil")</f>
        <v>Abrir facsímil</v>
      </c>
      <c r="K1559" s="3" t="s">
        <v>22</v>
      </c>
    </row>
    <row r="1560" spans="1:11" ht="42" customHeight="1">
      <c r="A1560" s="2" t="s">
        <v>4057</v>
      </c>
      <c r="B1560" s="2" t="s">
        <v>4057</v>
      </c>
      <c r="C1560" s="2" t="s">
        <v>59</v>
      </c>
      <c r="D1560" s="2" t="s">
        <v>17</v>
      </c>
      <c r="E1560" s="5">
        <v>-27153</v>
      </c>
      <c r="F1560" s="3" t="s">
        <v>1007</v>
      </c>
      <c r="G1560" s="3" t="s">
        <v>39</v>
      </c>
      <c r="H1560" s="2" t="s">
        <v>20</v>
      </c>
      <c r="I1560" s="2" t="s">
        <v>4058</v>
      </c>
      <c r="J1560" s="3" t="str">
        <f>HYPERLINK("https://www.boe.es/gazeta/dias/1825/08/27/pdfs/GMD-1825-103.pdf#page=3","Abrir facsímil")</f>
        <v>Abrir facsímil</v>
      </c>
      <c r="K1560" s="3" t="s">
        <v>22</v>
      </c>
    </row>
    <row r="1561" spans="1:11" ht="42" customHeight="1">
      <c r="A1561" s="2" t="s">
        <v>4059</v>
      </c>
      <c r="B1561" s="2" t="s">
        <v>4059</v>
      </c>
      <c r="C1561" s="2" t="s">
        <v>32</v>
      </c>
      <c r="D1561" s="2" t="s">
        <v>33</v>
      </c>
      <c r="E1561" s="5">
        <v>-27318</v>
      </c>
      <c r="F1561" s="3" t="s">
        <v>193</v>
      </c>
      <c r="G1561" s="3" t="s">
        <v>19</v>
      </c>
      <c r="H1561" s="2" t="s">
        <v>20</v>
      </c>
      <c r="I1561" s="2" t="s">
        <v>4060</v>
      </c>
      <c r="J1561" s="3" t="str">
        <f>HYPERLINK("https://www.boe.es/gazeta/dias/1825/03/15/pdfs/GMD-1825-32.pdf#page=4","Abrir facsímil")</f>
        <v>Abrir facsímil</v>
      </c>
      <c r="K1561" s="3" t="s">
        <v>22</v>
      </c>
    </row>
    <row r="1562" spans="1:11" ht="42" customHeight="1">
      <c r="A1562" s="2" t="s">
        <v>4061</v>
      </c>
      <c r="B1562" s="2" t="s">
        <v>4062</v>
      </c>
      <c r="C1562" s="2" t="s">
        <v>71</v>
      </c>
      <c r="D1562" s="2" t="s">
        <v>72</v>
      </c>
      <c r="E1562" s="5">
        <v>-27251</v>
      </c>
      <c r="F1562" s="3" t="s">
        <v>555</v>
      </c>
      <c r="G1562" s="3" t="s">
        <v>19</v>
      </c>
      <c r="H1562" s="2" t="s">
        <v>20</v>
      </c>
      <c r="I1562" s="2" t="s">
        <v>4063</v>
      </c>
      <c r="J1562" s="3" t="str">
        <f>HYPERLINK("https://www.boe.es/gazeta/dias/1825/05/21/pdfs/GMD-1825-61.pdf#page=4","Abrir facsímil")</f>
        <v>Abrir facsímil</v>
      </c>
      <c r="K1562" s="3" t="s">
        <v>22</v>
      </c>
    </row>
    <row r="1563" spans="1:11" ht="42" customHeight="1">
      <c r="A1563" s="2" t="s">
        <v>4064</v>
      </c>
      <c r="B1563" s="2" t="s">
        <v>4065</v>
      </c>
      <c r="C1563" s="2" t="s">
        <v>32</v>
      </c>
      <c r="D1563" s="2" t="s">
        <v>33</v>
      </c>
      <c r="E1563" s="5">
        <v>-27360</v>
      </c>
      <c r="F1563" s="3" t="s">
        <v>468</v>
      </c>
      <c r="G1563" s="3" t="s">
        <v>19</v>
      </c>
      <c r="H1563" s="2" t="s">
        <v>20</v>
      </c>
      <c r="I1563" s="2" t="s">
        <v>4066</v>
      </c>
      <c r="J1563" s="3" t="str">
        <f>HYPERLINK("https://www.boe.es/gazeta/dias/1825/02/01/pdfs/GMD-1825-14.pdf#page=4","Abrir facsímil")</f>
        <v>Abrir facsímil</v>
      </c>
      <c r="K1563" s="3" t="s">
        <v>22</v>
      </c>
    </row>
    <row r="1564" spans="1:11" ht="42" customHeight="1">
      <c r="A1564" s="2" t="s">
        <v>4067</v>
      </c>
      <c r="B1564" s="2" t="s">
        <v>4068</v>
      </c>
      <c r="C1564" s="2" t="s">
        <v>32</v>
      </c>
      <c r="D1564" s="2" t="s">
        <v>33</v>
      </c>
      <c r="E1564" s="5">
        <v>-27269</v>
      </c>
      <c r="F1564" s="3" t="s">
        <v>321</v>
      </c>
      <c r="G1564" s="3" t="s">
        <v>19</v>
      </c>
      <c r="H1564" s="2" t="s">
        <v>20</v>
      </c>
      <c r="I1564" s="2" t="s">
        <v>4069</v>
      </c>
      <c r="J1564" s="3" t="str">
        <f>HYPERLINK("https://www.boe.es/gazeta/dias/1825/05/03/pdfs/GMD-1825-53.pdf#page=4","Abrir facsímil")</f>
        <v>Abrir facsímil</v>
      </c>
      <c r="K1564" s="3" t="s">
        <v>22</v>
      </c>
    </row>
    <row r="1565" spans="1:11" ht="42" customHeight="1">
      <c r="A1565" s="2" t="s">
        <v>4070</v>
      </c>
      <c r="B1565" s="2" t="s">
        <v>4071</v>
      </c>
      <c r="C1565" s="2" t="s">
        <v>59</v>
      </c>
      <c r="D1565" s="2" t="s">
        <v>17</v>
      </c>
      <c r="E1565" s="5">
        <v>-27316</v>
      </c>
      <c r="F1565" s="3" t="s">
        <v>314</v>
      </c>
      <c r="G1565" s="3" t="s">
        <v>19</v>
      </c>
      <c r="H1565" s="2" t="s">
        <v>20</v>
      </c>
      <c r="I1565" s="2" t="s">
        <v>4072</v>
      </c>
      <c r="J1565" s="3" t="str">
        <f>HYPERLINK("https://www.boe.es/gazeta/dias/1825/03/17/pdfs/GMD-1825-33.pdf#page=4","Abrir facsímil")</f>
        <v>Abrir facsímil</v>
      </c>
      <c r="K1565" s="3" t="s">
        <v>22</v>
      </c>
    </row>
    <row r="1566" spans="1:11" ht="42" customHeight="1">
      <c r="A1566" s="2" t="s">
        <v>4073</v>
      </c>
      <c r="B1566" s="2" t="s">
        <v>4073</v>
      </c>
      <c r="C1566" s="2" t="s">
        <v>46</v>
      </c>
      <c r="D1566" s="2" t="s">
        <v>17</v>
      </c>
      <c r="E1566" s="5">
        <v>-27302</v>
      </c>
      <c r="F1566" s="3" t="s">
        <v>369</v>
      </c>
      <c r="G1566" s="3" t="s">
        <v>19</v>
      </c>
      <c r="H1566" s="2" t="s">
        <v>20</v>
      </c>
      <c r="I1566" s="2" t="s">
        <v>4074</v>
      </c>
      <c r="J1566" s="3" t="str">
        <f>HYPERLINK("https://www.boe.es/gazeta/dias/1825/03/31/pdfs/GMD-1825-39.pdf#page=4","Abrir facsímil")</f>
        <v>Abrir facsímil</v>
      </c>
      <c r="K1566" s="3" t="s">
        <v>22</v>
      </c>
    </row>
    <row r="1567" spans="1:11" ht="42" customHeight="1">
      <c r="A1567" s="2" t="s">
        <v>4075</v>
      </c>
      <c r="B1567" s="2" t="s">
        <v>4075</v>
      </c>
      <c r="C1567" s="2" t="s">
        <v>16</v>
      </c>
      <c r="D1567" s="2" t="s">
        <v>17</v>
      </c>
      <c r="E1567" s="5">
        <v>-27190</v>
      </c>
      <c r="F1567" s="3" t="s">
        <v>103</v>
      </c>
      <c r="G1567" s="3" t="s">
        <v>19</v>
      </c>
      <c r="H1567" s="2" t="s">
        <v>20</v>
      </c>
      <c r="I1567" s="2" t="s">
        <v>4076</v>
      </c>
      <c r="J1567" s="3" t="str">
        <f>HYPERLINK("https://www.boe.es/gazeta/dias/1825/07/21/pdfs/GMD-1825-87.pdf#page=4","Abrir facsímil")</f>
        <v>Abrir facsímil</v>
      </c>
      <c r="K1567" s="3" t="s">
        <v>22</v>
      </c>
    </row>
    <row r="1568" spans="1:11" ht="42" customHeight="1">
      <c r="A1568" s="2" t="s">
        <v>4077</v>
      </c>
      <c r="B1568" s="2" t="s">
        <v>4078</v>
      </c>
      <c r="C1568" s="2" t="s">
        <v>16</v>
      </c>
      <c r="D1568" s="2" t="s">
        <v>17</v>
      </c>
      <c r="E1568" s="5">
        <v>-27300</v>
      </c>
      <c r="F1568" s="3" t="s">
        <v>502</v>
      </c>
      <c r="G1568" s="3" t="s">
        <v>39</v>
      </c>
      <c r="H1568" s="2" t="s">
        <v>20</v>
      </c>
      <c r="I1568" s="2" t="s">
        <v>4079</v>
      </c>
      <c r="J1568" s="3" t="str">
        <f>HYPERLINK("https://www.boe.es/gazeta/dias/1825/04/02/pdfs/GMD-1825-40.pdf#page=3","Abrir facsímil")</f>
        <v>Abrir facsímil</v>
      </c>
      <c r="K1568" s="3" t="s">
        <v>22</v>
      </c>
    </row>
    <row r="1569" spans="1:11" ht="42" customHeight="1">
      <c r="A1569" s="2" t="s">
        <v>4080</v>
      </c>
      <c r="B1569" s="2" t="s">
        <v>4081</v>
      </c>
      <c r="C1569" s="2" t="s">
        <v>32</v>
      </c>
      <c r="D1569" s="2" t="s">
        <v>33</v>
      </c>
      <c r="E1569" s="5">
        <v>-27337</v>
      </c>
      <c r="F1569" s="3" t="s">
        <v>203</v>
      </c>
      <c r="G1569" s="3" t="s">
        <v>19</v>
      </c>
      <c r="H1569" s="2" t="s">
        <v>20</v>
      </c>
      <c r="I1569" s="2" t="s">
        <v>4082</v>
      </c>
      <c r="J1569" s="3" t="str">
        <f>HYPERLINK("https://www.boe.es/gazeta/dias/1825/02/24/pdfs/GMD-1825-24.pdf#page=4","Abrir facsímil")</f>
        <v>Abrir facsímil</v>
      </c>
      <c r="K1569" s="3" t="s">
        <v>22</v>
      </c>
    </row>
    <row r="1570" spans="1:11" ht="42" customHeight="1">
      <c r="A1570" s="2" t="s">
        <v>4083</v>
      </c>
      <c r="B1570" s="2" t="s">
        <v>4084</v>
      </c>
      <c r="C1570" s="2" t="s">
        <v>71</v>
      </c>
      <c r="D1570" s="2" t="s">
        <v>72</v>
      </c>
      <c r="E1570" s="5">
        <v>-27090</v>
      </c>
      <c r="F1570" s="3" t="s">
        <v>189</v>
      </c>
      <c r="G1570" s="3" t="s">
        <v>39</v>
      </c>
      <c r="H1570" s="2" t="s">
        <v>20</v>
      </c>
      <c r="I1570" s="2" t="s">
        <v>4085</v>
      </c>
      <c r="J1570" s="3" t="str">
        <f>HYPERLINK("https://www.boe.es/gazeta/dias/1825/10/29/pdfs/GMD-1825-131.pdf#page=3","Abrir facsímil")</f>
        <v>Abrir facsímil</v>
      </c>
      <c r="K1570" s="3" t="s">
        <v>22</v>
      </c>
    </row>
    <row r="1571" spans="1:11" ht="42" customHeight="1">
      <c r="A1571" s="2" t="s">
        <v>4086</v>
      </c>
      <c r="B1571" s="2" t="s">
        <v>4087</v>
      </c>
      <c r="C1571" s="2" t="s">
        <v>16</v>
      </c>
      <c r="D1571" s="2" t="s">
        <v>17</v>
      </c>
      <c r="E1571" s="5">
        <v>-27302</v>
      </c>
      <c r="F1571" s="3" t="s">
        <v>369</v>
      </c>
      <c r="G1571" s="3" t="s">
        <v>64</v>
      </c>
      <c r="H1571" s="2" t="s">
        <v>27</v>
      </c>
      <c r="I1571" s="2" t="s">
        <v>4088</v>
      </c>
      <c r="J1571" s="3" t="str">
        <f>HYPERLINK("https://www.boe.es/gazeta/dias/1825/03/31/pdfs/GMD-1825-39.pdf#page=2","Abrir facsímil")</f>
        <v>Abrir facsímil</v>
      </c>
      <c r="K1571" s="3" t="s">
        <v>29</v>
      </c>
    </row>
    <row r="1572" spans="1:11" ht="42" customHeight="1">
      <c r="A1572" s="2" t="s">
        <v>4089</v>
      </c>
      <c r="B1572" s="2" t="s">
        <v>4090</v>
      </c>
      <c r="C1572" s="2" t="s">
        <v>32</v>
      </c>
      <c r="D1572" s="2" t="s">
        <v>33</v>
      </c>
      <c r="E1572" s="5">
        <v>-27302</v>
      </c>
      <c r="F1572" s="3" t="s">
        <v>369</v>
      </c>
      <c r="G1572" s="3" t="s">
        <v>64</v>
      </c>
      <c r="H1572" s="2" t="s">
        <v>27</v>
      </c>
      <c r="I1572" s="2" t="s">
        <v>4091</v>
      </c>
      <c r="J1572" s="3" t="str">
        <f>HYPERLINK("https://www.boe.es/gazeta/dias/1825/03/31/pdfs/GMD-1825-39.pdf#page=2","Abrir facsímil")</f>
        <v>Abrir facsímil</v>
      </c>
      <c r="K1572" s="3" t="s">
        <v>29</v>
      </c>
    </row>
    <row r="1573" spans="1:11" ht="42" customHeight="1">
      <c r="A1573" s="2" t="s">
        <v>4092</v>
      </c>
      <c r="B1573" s="2" t="s">
        <v>4092</v>
      </c>
      <c r="C1573" s="2" t="s">
        <v>32</v>
      </c>
      <c r="D1573" s="2" t="s">
        <v>33</v>
      </c>
      <c r="E1573" s="5">
        <v>-27384</v>
      </c>
      <c r="F1573" s="3" t="s">
        <v>143</v>
      </c>
      <c r="G1573" s="3" t="s">
        <v>95</v>
      </c>
      <c r="H1573" s="2" t="s">
        <v>20</v>
      </c>
      <c r="I1573" s="2" t="s">
        <v>4093</v>
      </c>
      <c r="J1573" s="3" t="str">
        <f>HYPERLINK("https://www.boe.es/gazeta/dias/1825/01/08/pdfs/GMD-1825-4.pdf#page=1","Abrir facsímil")</f>
        <v>Abrir facsímil</v>
      </c>
      <c r="K1573" s="3" t="s">
        <v>22</v>
      </c>
    </row>
    <row r="1574" spans="1:11" ht="42" customHeight="1">
      <c r="A1574" s="2" t="s">
        <v>4092</v>
      </c>
      <c r="B1574" s="2" t="s">
        <v>4092</v>
      </c>
      <c r="C1574" s="2" t="s">
        <v>32</v>
      </c>
      <c r="D1574" s="2" t="s">
        <v>33</v>
      </c>
      <c r="E1574" s="5">
        <v>-27353</v>
      </c>
      <c r="F1574" s="3" t="s">
        <v>2061</v>
      </c>
      <c r="G1574" s="3" t="s">
        <v>64</v>
      </c>
      <c r="H1574" s="2" t="s">
        <v>20</v>
      </c>
      <c r="I1574" s="2" t="s">
        <v>4094</v>
      </c>
      <c r="J1574" s="3" t="str">
        <f>HYPERLINK("https://www.boe.es/gazeta/dias/1825/02/08/pdfs/GMD-1825-17.pdf#page=2","Abrir facsímil")</f>
        <v>Abrir facsímil</v>
      </c>
      <c r="K1574" s="3" t="s">
        <v>22</v>
      </c>
    </row>
    <row r="1575" spans="1:11" ht="42" customHeight="1">
      <c r="A1575" s="2" t="s">
        <v>4092</v>
      </c>
      <c r="B1575" s="2" t="s">
        <v>4092</v>
      </c>
      <c r="C1575" s="2" t="s">
        <v>32</v>
      </c>
      <c r="D1575" s="2" t="s">
        <v>33</v>
      </c>
      <c r="E1575" s="5">
        <v>-27295</v>
      </c>
      <c r="F1575" s="3" t="s">
        <v>156</v>
      </c>
      <c r="G1575" s="3" t="s">
        <v>95</v>
      </c>
      <c r="H1575" s="2" t="s">
        <v>20</v>
      </c>
      <c r="I1575" s="2" t="s">
        <v>4095</v>
      </c>
      <c r="J1575" s="3" t="str">
        <f>HYPERLINK("https://www.boe.es/gazeta/dias/1825/04/07/pdfs/GMD-1825-42.pdf#page=1","Abrir facsímil")</f>
        <v>Abrir facsímil</v>
      </c>
      <c r="K1575" s="3" t="s">
        <v>22</v>
      </c>
    </row>
    <row r="1576" spans="1:11" ht="42" customHeight="1">
      <c r="A1576" s="2" t="s">
        <v>4092</v>
      </c>
      <c r="B1576" s="2" t="s">
        <v>4092</v>
      </c>
      <c r="C1576" s="2" t="s">
        <v>32</v>
      </c>
      <c r="D1576" s="2" t="s">
        <v>33</v>
      </c>
      <c r="E1576" s="5">
        <v>-27244</v>
      </c>
      <c r="F1576" s="3" t="s">
        <v>613</v>
      </c>
      <c r="G1576" s="3" t="s">
        <v>39</v>
      </c>
      <c r="H1576" s="2" t="s">
        <v>20</v>
      </c>
      <c r="I1576" s="2" t="s">
        <v>4096</v>
      </c>
      <c r="J1576" s="3" t="str">
        <f>HYPERLINK("https://www.boe.es/gazeta/dias/1825/05/28/pdfs/GMD-1825-64.pdf#page=3","Abrir facsímil")</f>
        <v>Abrir facsímil</v>
      </c>
      <c r="K1576" s="3" t="s">
        <v>22</v>
      </c>
    </row>
    <row r="1577" spans="1:11" ht="42" customHeight="1">
      <c r="A1577" s="2" t="s">
        <v>4097</v>
      </c>
      <c r="B1577" s="2" t="s">
        <v>4097</v>
      </c>
      <c r="C1577" s="2" t="s">
        <v>25</v>
      </c>
      <c r="D1577" s="2" t="s">
        <v>17</v>
      </c>
      <c r="E1577" s="5">
        <v>-27027</v>
      </c>
      <c r="F1577" s="3" t="s">
        <v>181</v>
      </c>
      <c r="G1577" s="3" t="s">
        <v>19</v>
      </c>
      <c r="H1577" s="2" t="s">
        <v>20</v>
      </c>
      <c r="I1577" s="2" t="s">
        <v>4098</v>
      </c>
      <c r="J1577" s="3" t="str">
        <f>HYPERLINK("https://www.boe.es/gazeta/dias/1825/12/31/pdfs/GMD-1825-158.pdf#page=4","Abrir facsímil")</f>
        <v>Abrir facsímil</v>
      </c>
      <c r="K1577" s="3" t="s">
        <v>22</v>
      </c>
    </row>
    <row r="1578" spans="1:11" ht="42" customHeight="1">
      <c r="A1578" s="2" t="s">
        <v>4099</v>
      </c>
      <c r="B1578" s="2" t="s">
        <v>4099</v>
      </c>
      <c r="C1578" s="2" t="s">
        <v>32</v>
      </c>
      <c r="D1578" s="2" t="s">
        <v>33</v>
      </c>
      <c r="E1578" s="5">
        <v>-27304</v>
      </c>
      <c r="F1578" s="3" t="s">
        <v>128</v>
      </c>
      <c r="G1578" s="3" t="s">
        <v>39</v>
      </c>
      <c r="H1578" s="2" t="s">
        <v>20</v>
      </c>
      <c r="I1578" s="2" t="s">
        <v>4100</v>
      </c>
      <c r="J1578" s="3" t="str">
        <f>HYPERLINK("https://www.boe.es/gazeta/dias/1825/03/29/pdfs/GMD-1825-38.pdf#page=3","Abrir facsímil")</f>
        <v>Abrir facsímil</v>
      </c>
      <c r="K1578" s="3" t="s">
        <v>22</v>
      </c>
    </row>
    <row r="1579" spans="1:11" ht="42" customHeight="1">
      <c r="A1579" s="2" t="s">
        <v>4099</v>
      </c>
      <c r="B1579" s="2" t="s">
        <v>4099</v>
      </c>
      <c r="C1579" s="2" t="s">
        <v>32</v>
      </c>
      <c r="D1579" s="2" t="s">
        <v>33</v>
      </c>
      <c r="E1579" s="5">
        <v>-27211</v>
      </c>
      <c r="F1579" s="3" t="s">
        <v>1286</v>
      </c>
      <c r="G1579" s="3" t="s">
        <v>19</v>
      </c>
      <c r="H1579" s="2" t="s">
        <v>20</v>
      </c>
      <c r="I1579" s="2" t="s">
        <v>4101</v>
      </c>
      <c r="J1579" s="3" t="str">
        <f>HYPERLINK("https://www.boe.es/gazeta/dias/1825/06/30/pdfs/GMD-1825-78.pdf#page=4","Abrir facsímil")</f>
        <v>Abrir facsímil</v>
      </c>
      <c r="K1579" s="3" t="s">
        <v>22</v>
      </c>
    </row>
    <row r="1580" spans="1:11" ht="42" customHeight="1">
      <c r="A1580" s="2" t="s">
        <v>4102</v>
      </c>
      <c r="B1580" s="2" t="s">
        <v>4103</v>
      </c>
      <c r="C1580" s="2" t="s">
        <v>32</v>
      </c>
      <c r="D1580" s="2" t="s">
        <v>33</v>
      </c>
      <c r="E1580" s="5">
        <v>-27379</v>
      </c>
      <c r="F1580" s="3" t="s">
        <v>116</v>
      </c>
      <c r="G1580" s="3" t="s">
        <v>39</v>
      </c>
      <c r="H1580" s="2" t="s">
        <v>20</v>
      </c>
      <c r="I1580" s="2" t="s">
        <v>4104</v>
      </c>
      <c r="J1580" s="3" t="str">
        <f>HYPERLINK("https://www.boe.es/gazeta/dias/1825/01/13/pdfs/GMD-1825-6.pdf#page=3","Abrir facsímil")</f>
        <v>Abrir facsímil</v>
      </c>
      <c r="K1580" s="3" t="s">
        <v>22</v>
      </c>
    </row>
    <row r="1581" spans="1:11" ht="42" customHeight="1">
      <c r="A1581" s="2" t="s">
        <v>4105</v>
      </c>
      <c r="B1581" s="2" t="s">
        <v>4105</v>
      </c>
      <c r="C1581" s="2" t="s">
        <v>32</v>
      </c>
      <c r="D1581" s="2" t="s">
        <v>33</v>
      </c>
      <c r="E1581" s="5">
        <v>-27036</v>
      </c>
      <c r="F1581" s="3" t="s">
        <v>373</v>
      </c>
      <c r="G1581" s="3" t="s">
        <v>39</v>
      </c>
      <c r="H1581" s="2" t="s">
        <v>20</v>
      </c>
      <c r="I1581" s="2" t="s">
        <v>4106</v>
      </c>
      <c r="J1581" s="3" t="str">
        <f>HYPERLINK("https://www.boe.es/gazeta/dias/1825/12/22/pdfs/GMD-1825-154.pdf#page=3","Abrir facsímil")</f>
        <v>Abrir facsímil</v>
      </c>
      <c r="K1581" s="3" t="s">
        <v>22</v>
      </c>
    </row>
    <row r="1582" spans="1:11" ht="42" customHeight="1">
      <c r="A1582" s="2" t="s">
        <v>4107</v>
      </c>
      <c r="B1582" s="2" t="s">
        <v>4108</v>
      </c>
      <c r="C1582" s="2" t="s">
        <v>59</v>
      </c>
      <c r="D1582" s="2" t="s">
        <v>17</v>
      </c>
      <c r="E1582" s="5">
        <v>-27311</v>
      </c>
      <c r="F1582" s="3" t="s">
        <v>47</v>
      </c>
      <c r="G1582" s="3" t="s">
        <v>39</v>
      </c>
      <c r="H1582" s="2" t="s">
        <v>20</v>
      </c>
      <c r="I1582" s="2" t="s">
        <v>4109</v>
      </c>
      <c r="J1582" s="3" t="str">
        <f>HYPERLINK("https://www.boe.es/gazeta/dias/1825/03/22/pdfs/GMD-1825-35.pdf#page=3","Abrir facsímil")</f>
        <v>Abrir facsímil</v>
      </c>
      <c r="K1582" s="3" t="s">
        <v>22</v>
      </c>
    </row>
    <row r="1583" spans="1:11" ht="42" customHeight="1">
      <c r="A1583" s="2" t="s">
        <v>4110</v>
      </c>
      <c r="B1583" s="2" t="s">
        <v>4110</v>
      </c>
      <c r="C1583" s="2" t="s">
        <v>16</v>
      </c>
      <c r="D1583" s="2" t="s">
        <v>17</v>
      </c>
      <c r="E1583" s="5">
        <v>-27171</v>
      </c>
      <c r="F1583" s="3" t="s">
        <v>490</v>
      </c>
      <c r="G1583" s="3" t="s">
        <v>19</v>
      </c>
      <c r="H1583" s="2" t="s">
        <v>20</v>
      </c>
      <c r="I1583" s="2" t="s">
        <v>4111</v>
      </c>
      <c r="J1583" s="3" t="str">
        <f>HYPERLINK("https://www.boe.es/gazeta/dias/1825/08/09/pdfs/GMD-1825-95.pdf#page=4","Abrir facsímil")</f>
        <v>Abrir facsímil</v>
      </c>
      <c r="K1583" s="3" t="s">
        <v>22</v>
      </c>
    </row>
    <row r="1584" spans="1:11" ht="42" customHeight="1">
      <c r="A1584" s="2" t="s">
        <v>4112</v>
      </c>
      <c r="B1584" s="2" t="s">
        <v>4112</v>
      </c>
      <c r="C1584" s="2" t="s">
        <v>32</v>
      </c>
      <c r="D1584" s="2" t="s">
        <v>33</v>
      </c>
      <c r="E1584" s="5">
        <v>-27342</v>
      </c>
      <c r="F1584" s="3" t="s">
        <v>112</v>
      </c>
      <c r="G1584" s="3" t="s">
        <v>39</v>
      </c>
      <c r="H1584" s="2" t="s">
        <v>20</v>
      </c>
      <c r="I1584" s="2" t="s">
        <v>4113</v>
      </c>
      <c r="J1584" s="3" t="str">
        <f>HYPERLINK("https://www.boe.es/gazeta/dias/1825/02/19/pdfs/GMD-1825-22.pdf#page=3","Abrir facsímil")</f>
        <v>Abrir facsímil</v>
      </c>
      <c r="K1584" s="3" t="s">
        <v>22</v>
      </c>
    </row>
    <row r="1585" spans="1:11" ht="42" customHeight="1">
      <c r="A1585" s="2" t="s">
        <v>4114</v>
      </c>
      <c r="B1585" s="2" t="s">
        <v>4114</v>
      </c>
      <c r="C1585" s="2" t="s">
        <v>32</v>
      </c>
      <c r="D1585" s="2" t="s">
        <v>33</v>
      </c>
      <c r="E1585" s="5">
        <v>-27342</v>
      </c>
      <c r="F1585" s="3" t="s">
        <v>112</v>
      </c>
      <c r="G1585" s="3" t="s">
        <v>39</v>
      </c>
      <c r="H1585" s="2" t="s">
        <v>20</v>
      </c>
      <c r="I1585" s="2" t="s">
        <v>4115</v>
      </c>
      <c r="J1585" s="3" t="str">
        <f>HYPERLINK("https://www.boe.es/gazeta/dias/1825/02/19/pdfs/GMD-1825-22.pdf#page=3","Abrir facsímil")</f>
        <v>Abrir facsímil</v>
      </c>
      <c r="K1585" s="3" t="s">
        <v>22</v>
      </c>
    </row>
    <row r="1586" spans="1:11" ht="42" customHeight="1">
      <c r="A1586" s="2" t="s">
        <v>4116</v>
      </c>
      <c r="B1586" s="2" t="s">
        <v>4116</v>
      </c>
      <c r="C1586" s="2" t="s">
        <v>32</v>
      </c>
      <c r="D1586" s="2" t="s">
        <v>33</v>
      </c>
      <c r="E1586" s="5">
        <v>-27370</v>
      </c>
      <c r="F1586" s="3" t="s">
        <v>222</v>
      </c>
      <c r="G1586" s="3" t="s">
        <v>39</v>
      </c>
      <c r="H1586" s="2" t="s">
        <v>20</v>
      </c>
      <c r="I1586" s="2" t="s">
        <v>4117</v>
      </c>
      <c r="J1586" s="3" t="str">
        <f>HYPERLINK("https://www.boe.es/gazeta/dias/1825/01/22/pdfs/GMD-1825-10.pdf#page=3","Abrir facsímil")</f>
        <v>Abrir facsímil</v>
      </c>
      <c r="K1586" s="3" t="s">
        <v>22</v>
      </c>
    </row>
    <row r="1587" spans="1:11" ht="42" customHeight="1">
      <c r="A1587" s="2" t="s">
        <v>4118</v>
      </c>
      <c r="B1587" s="2" t="s">
        <v>4118</v>
      </c>
      <c r="C1587" s="2" t="s">
        <v>46</v>
      </c>
      <c r="D1587" s="2" t="s">
        <v>17</v>
      </c>
      <c r="E1587" s="5">
        <v>-27295</v>
      </c>
      <c r="F1587" s="3" t="s">
        <v>156</v>
      </c>
      <c r="G1587" s="3" t="s">
        <v>19</v>
      </c>
      <c r="H1587" s="2" t="s">
        <v>20</v>
      </c>
      <c r="I1587" s="2" t="s">
        <v>4119</v>
      </c>
      <c r="J1587" s="3" t="str">
        <f>HYPERLINK("https://www.boe.es/gazeta/dias/1825/04/07/pdfs/GMD-1825-42.pdf#page=4","Abrir facsímil")</f>
        <v>Abrir facsímil</v>
      </c>
      <c r="K1587" s="3" t="s">
        <v>22</v>
      </c>
    </row>
    <row r="1588" spans="1:11" ht="42" customHeight="1">
      <c r="A1588" s="2" t="s">
        <v>4118</v>
      </c>
      <c r="B1588" s="2" t="s">
        <v>4118</v>
      </c>
      <c r="C1588" s="2" t="s">
        <v>238</v>
      </c>
      <c r="D1588" s="2" t="s">
        <v>17</v>
      </c>
      <c r="E1588" s="5">
        <v>-27220</v>
      </c>
      <c r="F1588" s="3" t="s">
        <v>1690</v>
      </c>
      <c r="G1588" s="3" t="s">
        <v>64</v>
      </c>
      <c r="H1588" s="2" t="s">
        <v>20</v>
      </c>
      <c r="I1588" s="2" t="s">
        <v>4120</v>
      </c>
      <c r="J1588" s="3" t="str">
        <f>HYPERLINK("https://www.boe.es/gazeta/dias/1825/06/21/pdfs/GMD-1825-74.pdf#page=2","Abrir facsímil")</f>
        <v>Abrir facsímil</v>
      </c>
      <c r="K1588" s="3" t="s">
        <v>22</v>
      </c>
    </row>
    <row r="1589" spans="1:11" ht="42" customHeight="1">
      <c r="A1589" s="2" t="s">
        <v>4118</v>
      </c>
      <c r="B1589" s="2" t="s">
        <v>4118</v>
      </c>
      <c r="C1589" s="2" t="s">
        <v>16</v>
      </c>
      <c r="D1589" s="2" t="s">
        <v>17</v>
      </c>
      <c r="E1589" s="5">
        <v>-27167</v>
      </c>
      <c r="F1589" s="3" t="s">
        <v>953</v>
      </c>
      <c r="G1589" s="3" t="s">
        <v>64</v>
      </c>
      <c r="H1589" s="2" t="s">
        <v>20</v>
      </c>
      <c r="I1589" s="2" t="s">
        <v>4121</v>
      </c>
      <c r="J1589" s="3" t="str">
        <f>HYPERLINK("https://www.boe.es/gazeta/dias/1825/08/13/pdfs/GMD-1825-97.pdf#page=2","Abrir facsímil")</f>
        <v>Abrir facsímil</v>
      </c>
      <c r="K1589" s="3" t="s">
        <v>22</v>
      </c>
    </row>
    <row r="1590" spans="1:11" ht="42" customHeight="1">
      <c r="A1590" s="2" t="s">
        <v>4118</v>
      </c>
      <c r="B1590" s="2" t="s">
        <v>4118</v>
      </c>
      <c r="C1590" s="2" t="s">
        <v>32</v>
      </c>
      <c r="D1590" s="2" t="s">
        <v>33</v>
      </c>
      <c r="E1590" s="5">
        <v>-27094</v>
      </c>
      <c r="F1590" s="3" t="s">
        <v>763</v>
      </c>
      <c r="G1590" s="3" t="s">
        <v>4122</v>
      </c>
      <c r="H1590" s="2" t="s">
        <v>20</v>
      </c>
      <c r="I1590" s="2" t="s">
        <v>4123</v>
      </c>
      <c r="J1590" s="3" t="str">
        <f>HYPERLINK("https://www.boe.es/gazeta/dias/1825/10/25/pdfs/GMD-1825-129.pdf#page=3","Abrir facsímil")</f>
        <v>Abrir facsímil</v>
      </c>
      <c r="K1590" s="3" t="s">
        <v>22</v>
      </c>
    </row>
    <row r="1591" spans="1:11" ht="42" customHeight="1">
      <c r="A1591" s="2" t="s">
        <v>4124</v>
      </c>
      <c r="B1591" s="2" t="s">
        <v>4125</v>
      </c>
      <c r="C1591" s="2" t="s">
        <v>32</v>
      </c>
      <c r="D1591" s="2" t="s">
        <v>33</v>
      </c>
      <c r="E1591" s="5">
        <v>-27323</v>
      </c>
      <c r="F1591" s="3" t="s">
        <v>1784</v>
      </c>
      <c r="G1591" s="3" t="s">
        <v>39</v>
      </c>
      <c r="H1591" s="2" t="s">
        <v>20</v>
      </c>
      <c r="I1591" s="2" t="s">
        <v>4126</v>
      </c>
      <c r="J1591" s="3" t="str">
        <f>HYPERLINK("https://www.boe.es/gazeta/dias/1825/03/10/pdfs/GMD-1825-30.pdf#page=3","Abrir facsímil")</f>
        <v>Abrir facsímil</v>
      </c>
      <c r="K1591" s="3" t="s">
        <v>22</v>
      </c>
    </row>
    <row r="1592" spans="1:11" ht="42" customHeight="1">
      <c r="A1592" s="2" t="s">
        <v>4127</v>
      </c>
      <c r="B1592" s="2" t="s">
        <v>4128</v>
      </c>
      <c r="C1592" s="2" t="s">
        <v>71</v>
      </c>
      <c r="D1592" s="2" t="s">
        <v>72</v>
      </c>
      <c r="E1592" s="5">
        <v>-27185</v>
      </c>
      <c r="F1592" s="3" t="s">
        <v>560</v>
      </c>
      <c r="G1592" s="3" t="s">
        <v>95</v>
      </c>
      <c r="H1592" s="2" t="s">
        <v>20</v>
      </c>
      <c r="I1592" s="2" t="s">
        <v>4129</v>
      </c>
      <c r="J1592" s="3" t="str">
        <f>HYPERLINK("https://www.boe.es/gazeta/dias/1825/07/26/pdfs/GMD-1825-89.pdf#page=1","Abrir facsímil")</f>
        <v>Abrir facsímil</v>
      </c>
      <c r="K1592" s="3" t="s">
        <v>22</v>
      </c>
    </row>
    <row r="1593" spans="1:11" ht="42" customHeight="1">
      <c r="A1593" s="2" t="s">
        <v>4130</v>
      </c>
      <c r="B1593" s="2" t="s">
        <v>4131</v>
      </c>
      <c r="C1593" s="2" t="s">
        <v>32</v>
      </c>
      <c r="D1593" s="2" t="s">
        <v>33</v>
      </c>
      <c r="E1593" s="5">
        <v>-27230</v>
      </c>
      <c r="F1593" s="3" t="s">
        <v>521</v>
      </c>
      <c r="G1593" s="3" t="s">
        <v>39</v>
      </c>
      <c r="H1593" s="2" t="s">
        <v>20</v>
      </c>
      <c r="I1593" s="2" t="s">
        <v>4132</v>
      </c>
      <c r="J1593" s="3" t="str">
        <f>HYPERLINK("https://www.boe.es/gazeta/dias/1825/06/11/pdfs/GMD-1825-70.pdf#page=3","Abrir facsímil")</f>
        <v>Abrir facsímil</v>
      </c>
      <c r="K1593" s="3" t="s">
        <v>22</v>
      </c>
    </row>
    <row r="1594" spans="1:11" ht="42" customHeight="1">
      <c r="A1594" s="2" t="s">
        <v>4133</v>
      </c>
      <c r="B1594" s="2" t="s">
        <v>4134</v>
      </c>
      <c r="C1594" s="2" t="s">
        <v>32</v>
      </c>
      <c r="D1594" s="2" t="s">
        <v>33</v>
      </c>
      <c r="E1594" s="5">
        <v>-27342</v>
      </c>
      <c r="F1594" s="3" t="s">
        <v>112</v>
      </c>
      <c r="G1594" s="3" t="s">
        <v>19</v>
      </c>
      <c r="H1594" s="2" t="s">
        <v>20</v>
      </c>
      <c r="I1594" s="2" t="s">
        <v>4135</v>
      </c>
      <c r="J1594" s="3" t="str">
        <f>HYPERLINK("https://www.boe.es/gazeta/dias/1825/02/19/pdfs/GMD-1825-22.pdf#page=4","Abrir facsímil")</f>
        <v>Abrir facsímil</v>
      </c>
      <c r="K1594" s="3" t="s">
        <v>22</v>
      </c>
    </row>
    <row r="1595" spans="1:11" ht="42" customHeight="1">
      <c r="A1595" s="2" t="s">
        <v>4136</v>
      </c>
      <c r="B1595" s="2" t="s">
        <v>4136</v>
      </c>
      <c r="C1595" s="2" t="s">
        <v>123</v>
      </c>
      <c r="D1595" s="2" t="s">
        <v>17</v>
      </c>
      <c r="E1595" s="5">
        <v>-27097</v>
      </c>
      <c r="F1595" s="3" t="s">
        <v>2388</v>
      </c>
      <c r="G1595" s="3" t="s">
        <v>19</v>
      </c>
      <c r="H1595" s="2" t="s">
        <v>20</v>
      </c>
      <c r="I1595" s="2" t="s">
        <v>4137</v>
      </c>
      <c r="J1595" s="3" t="str">
        <f>HYPERLINK("https://www.boe.es/gazeta/dias/1825/10/22/pdfs/GMD-1825-128.pdf#page=4","Abrir facsímil")</f>
        <v>Abrir facsímil</v>
      </c>
      <c r="K1595" s="3" t="s">
        <v>22</v>
      </c>
    </row>
    <row r="1596" spans="1:11" ht="42" customHeight="1">
      <c r="A1596" s="2" t="s">
        <v>4138</v>
      </c>
      <c r="B1596" s="2" t="s">
        <v>4138</v>
      </c>
      <c r="C1596" s="2" t="s">
        <v>32</v>
      </c>
      <c r="D1596" s="2" t="s">
        <v>33</v>
      </c>
      <c r="E1596" s="5">
        <v>-27372</v>
      </c>
      <c r="F1596" s="3" t="s">
        <v>51</v>
      </c>
      <c r="G1596" s="3" t="s">
        <v>39</v>
      </c>
      <c r="H1596" s="2" t="s">
        <v>20</v>
      </c>
      <c r="I1596" s="2" t="s">
        <v>4139</v>
      </c>
      <c r="J1596" s="3" t="str">
        <f>HYPERLINK("https://www.boe.es/gazeta/dias/1825/01/20/pdfs/GMD-1825-9.pdf#page=3","Abrir facsímil")</f>
        <v>Abrir facsímil</v>
      </c>
      <c r="K1596" s="3" t="s">
        <v>22</v>
      </c>
    </row>
    <row r="1597" spans="1:11" ht="42" customHeight="1">
      <c r="A1597" s="2" t="s">
        <v>4138</v>
      </c>
      <c r="B1597" s="2" t="s">
        <v>4138</v>
      </c>
      <c r="C1597" s="2" t="s">
        <v>32</v>
      </c>
      <c r="D1597" s="2" t="s">
        <v>33</v>
      </c>
      <c r="E1597" s="5">
        <v>-27344</v>
      </c>
      <c r="F1597" s="3" t="s">
        <v>146</v>
      </c>
      <c r="G1597" s="3" t="s">
        <v>39</v>
      </c>
      <c r="H1597" s="2" t="s">
        <v>20</v>
      </c>
      <c r="I1597" s="2" t="s">
        <v>4140</v>
      </c>
      <c r="J1597" s="3" t="str">
        <f>HYPERLINK("https://www.boe.es/gazeta/dias/1825/02/17/pdfs/GMD-1825-21.pdf#page=3","Abrir facsímil")</f>
        <v>Abrir facsímil</v>
      </c>
      <c r="K1597" s="3" t="s">
        <v>22</v>
      </c>
    </row>
    <row r="1598" spans="1:11" ht="42" customHeight="1">
      <c r="A1598" s="2" t="s">
        <v>4141</v>
      </c>
      <c r="B1598" s="2" t="s">
        <v>4141</v>
      </c>
      <c r="C1598" s="2" t="s">
        <v>25</v>
      </c>
      <c r="D1598" s="2" t="s">
        <v>17</v>
      </c>
      <c r="E1598" s="5">
        <v>-27281</v>
      </c>
      <c r="F1598" s="3" t="s">
        <v>306</v>
      </c>
      <c r="G1598" s="3" t="s">
        <v>19</v>
      </c>
      <c r="H1598" s="2" t="s">
        <v>20</v>
      </c>
      <c r="I1598" s="2" t="s">
        <v>4142</v>
      </c>
      <c r="J1598" s="3" t="str">
        <f>HYPERLINK("https://www.boe.es/gazeta/dias/1825/04/21/pdfs/GMD-1825-48.pdf#page=4","Abrir facsímil")</f>
        <v>Abrir facsímil</v>
      </c>
      <c r="K1598" s="3" t="s">
        <v>22</v>
      </c>
    </row>
    <row r="1599" spans="1:11" ht="42" customHeight="1">
      <c r="A1599" s="2" t="s">
        <v>4143</v>
      </c>
      <c r="B1599" s="2" t="s">
        <v>4143</v>
      </c>
      <c r="C1599" s="2" t="s">
        <v>16</v>
      </c>
      <c r="D1599" s="2" t="s">
        <v>17</v>
      </c>
      <c r="E1599" s="5">
        <v>-27381</v>
      </c>
      <c r="F1599" s="3" t="s">
        <v>586</v>
      </c>
      <c r="G1599" s="3" t="s">
        <v>39</v>
      </c>
      <c r="H1599" s="2" t="s">
        <v>20</v>
      </c>
      <c r="I1599" s="2" t="s">
        <v>4144</v>
      </c>
      <c r="J1599" s="3" t="str">
        <f>HYPERLINK("https://www.boe.es/gazeta/dias/1825/01/11/pdfs/GMD-1825-5.pdf#page=3","Abrir facsímil")</f>
        <v>Abrir facsímil</v>
      </c>
      <c r="K1599" s="3" t="s">
        <v>22</v>
      </c>
    </row>
    <row r="1600" spans="1:11" ht="42" customHeight="1">
      <c r="A1600" s="2" t="s">
        <v>4145</v>
      </c>
      <c r="B1600" s="2" t="s">
        <v>4145</v>
      </c>
      <c r="C1600" s="2" t="s">
        <v>32</v>
      </c>
      <c r="D1600" s="2" t="s">
        <v>33</v>
      </c>
      <c r="E1600" s="5">
        <v>-27293</v>
      </c>
      <c r="F1600" s="3" t="s">
        <v>267</v>
      </c>
      <c r="G1600" s="3" t="s">
        <v>39</v>
      </c>
      <c r="H1600" s="2" t="s">
        <v>20</v>
      </c>
      <c r="I1600" s="2" t="s">
        <v>4146</v>
      </c>
      <c r="J1600" s="3" t="str">
        <f>HYPERLINK("https://www.boe.es/gazeta/dias/1825/04/09/pdfs/GMD-1825-43.pdf#page=3","Abrir facsímil")</f>
        <v>Abrir facsímil</v>
      </c>
      <c r="K1600" s="3" t="s">
        <v>22</v>
      </c>
    </row>
    <row r="1601" spans="1:11" ht="42" customHeight="1">
      <c r="A1601" s="2" t="s">
        <v>4145</v>
      </c>
      <c r="B1601" s="2" t="s">
        <v>4145</v>
      </c>
      <c r="C1601" s="2" t="s">
        <v>123</v>
      </c>
      <c r="D1601" s="2" t="s">
        <v>17</v>
      </c>
      <c r="E1601" s="5">
        <v>-27276</v>
      </c>
      <c r="F1601" s="3" t="s">
        <v>124</v>
      </c>
      <c r="G1601" s="3" t="s">
        <v>95</v>
      </c>
      <c r="H1601" s="2" t="s">
        <v>20</v>
      </c>
      <c r="I1601" s="2" t="s">
        <v>4147</v>
      </c>
      <c r="J1601" s="3" t="str">
        <f>HYPERLINK("https://www.boe.es/gazeta/dias/1825/04/26/pdfs/GMD-1825-50.pdf#page=1","Abrir facsímil")</f>
        <v>Abrir facsímil</v>
      </c>
      <c r="K1601" s="3" t="s">
        <v>22</v>
      </c>
    </row>
    <row r="1602" spans="1:11" ht="42" customHeight="1">
      <c r="A1602" s="2" t="s">
        <v>4145</v>
      </c>
      <c r="B1602" s="2" t="s">
        <v>4145</v>
      </c>
      <c r="C1602" s="2" t="s">
        <v>32</v>
      </c>
      <c r="D1602" s="2" t="s">
        <v>33</v>
      </c>
      <c r="E1602" s="5">
        <v>-27206</v>
      </c>
      <c r="F1602" s="3" t="s">
        <v>716</v>
      </c>
      <c r="G1602" s="3" t="s">
        <v>717</v>
      </c>
      <c r="H1602" s="2" t="s">
        <v>20</v>
      </c>
      <c r="I1602" s="2" t="s">
        <v>4148</v>
      </c>
      <c r="J1602" s="3" t="str">
        <f>HYPERLINK("https://www.boe.es/gazeta/dias/1825/07/05/pdfs/GMD-1825-80.pdf#page=2","Abrir facsímil")</f>
        <v>Abrir facsímil</v>
      </c>
      <c r="K1602" s="3" t="s">
        <v>22</v>
      </c>
    </row>
    <row r="1603" spans="1:11" ht="42" customHeight="1">
      <c r="A1603" s="2" t="s">
        <v>4149</v>
      </c>
      <c r="B1603" s="2" t="s">
        <v>4149</v>
      </c>
      <c r="C1603" s="2" t="s">
        <v>71</v>
      </c>
      <c r="D1603" s="2" t="s">
        <v>72</v>
      </c>
      <c r="E1603" s="5">
        <v>-27374</v>
      </c>
      <c r="F1603" s="3" t="s">
        <v>87</v>
      </c>
      <c r="G1603" s="3" t="s">
        <v>64</v>
      </c>
      <c r="H1603" s="2" t="s">
        <v>20</v>
      </c>
      <c r="I1603" s="2" t="s">
        <v>4150</v>
      </c>
      <c r="J1603" s="3" t="str">
        <f>HYPERLINK("https://www.boe.es/gazeta/dias/1825/01/18/pdfs/GMD-1825-8.pdf#page=2","Abrir facsímil")</f>
        <v>Abrir facsímil</v>
      </c>
      <c r="K1603" s="3" t="s">
        <v>22</v>
      </c>
    </row>
    <row r="1604" spans="1:11" ht="42" customHeight="1">
      <c r="A1604" s="2" t="s">
        <v>4149</v>
      </c>
      <c r="B1604" s="2" t="s">
        <v>4149</v>
      </c>
      <c r="C1604" s="2" t="s">
        <v>32</v>
      </c>
      <c r="D1604" s="2" t="s">
        <v>33</v>
      </c>
      <c r="E1604" s="5">
        <v>-27342</v>
      </c>
      <c r="F1604" s="3" t="s">
        <v>112</v>
      </c>
      <c r="G1604" s="3" t="s">
        <v>39</v>
      </c>
      <c r="H1604" s="2" t="s">
        <v>20</v>
      </c>
      <c r="I1604" s="2" t="s">
        <v>4151</v>
      </c>
      <c r="J1604" s="3" t="str">
        <f>HYPERLINK("https://www.boe.es/gazeta/dias/1825/02/19/pdfs/GMD-1825-22.pdf#page=3","Abrir facsímil")</f>
        <v>Abrir facsímil</v>
      </c>
      <c r="K1604" s="3" t="s">
        <v>22</v>
      </c>
    </row>
    <row r="1605" spans="1:11" ht="42" customHeight="1">
      <c r="A1605" s="2" t="s">
        <v>4149</v>
      </c>
      <c r="B1605" s="2" t="s">
        <v>4149</v>
      </c>
      <c r="C1605" s="2" t="s">
        <v>32</v>
      </c>
      <c r="D1605" s="2" t="s">
        <v>33</v>
      </c>
      <c r="E1605" s="5">
        <v>-27342</v>
      </c>
      <c r="F1605" s="3" t="s">
        <v>112</v>
      </c>
      <c r="G1605" s="3" t="s">
        <v>19</v>
      </c>
      <c r="H1605" s="2" t="s">
        <v>20</v>
      </c>
      <c r="I1605" s="2" t="s">
        <v>4152</v>
      </c>
      <c r="J1605" s="3" t="str">
        <f>HYPERLINK("https://www.boe.es/gazeta/dias/1825/02/19/pdfs/GMD-1825-22.pdf#page=4","Abrir facsímil")</f>
        <v>Abrir facsímil</v>
      </c>
      <c r="K1605" s="3" t="s">
        <v>22</v>
      </c>
    </row>
    <row r="1606" spans="1:11" ht="42" customHeight="1">
      <c r="A1606" s="2" t="s">
        <v>4149</v>
      </c>
      <c r="B1606" s="2" t="s">
        <v>4149</v>
      </c>
      <c r="C1606" s="2" t="s">
        <v>32</v>
      </c>
      <c r="D1606" s="2" t="s">
        <v>33</v>
      </c>
      <c r="E1606" s="5">
        <v>-27232</v>
      </c>
      <c r="F1606" s="3" t="s">
        <v>94</v>
      </c>
      <c r="G1606" s="3" t="s">
        <v>39</v>
      </c>
      <c r="H1606" s="2" t="s">
        <v>20</v>
      </c>
      <c r="I1606" s="2" t="s">
        <v>4153</v>
      </c>
      <c r="J1606" s="3" t="str">
        <f>HYPERLINK("https://www.boe.es/gazeta/dias/1825/06/09/pdfs/GMD-1825-69.pdf#page=3","Abrir facsímil")</f>
        <v>Abrir facsímil</v>
      </c>
      <c r="K1606" s="3" t="s">
        <v>22</v>
      </c>
    </row>
    <row r="1607" spans="1:11" ht="42" customHeight="1">
      <c r="A1607" s="2" t="s">
        <v>4149</v>
      </c>
      <c r="B1607" s="2" t="s">
        <v>4149</v>
      </c>
      <c r="C1607" s="2" t="s">
        <v>32</v>
      </c>
      <c r="D1607" s="2" t="s">
        <v>33</v>
      </c>
      <c r="E1607" s="5">
        <v>-27225</v>
      </c>
      <c r="F1607" s="3" t="s">
        <v>540</v>
      </c>
      <c r="G1607" s="3" t="s">
        <v>19</v>
      </c>
      <c r="H1607" s="2" t="s">
        <v>20</v>
      </c>
      <c r="I1607" s="2" t="s">
        <v>4154</v>
      </c>
      <c r="J1607" s="3" t="str">
        <f>HYPERLINK("https://www.boe.es/gazeta/dias/1825/06/16/pdfs/GMD-1825-72.pdf#page=4","Abrir facsímil")</f>
        <v>Abrir facsímil</v>
      </c>
      <c r="K1607" s="3" t="s">
        <v>22</v>
      </c>
    </row>
    <row r="1608" spans="1:11" ht="42" customHeight="1">
      <c r="A1608" s="2" t="s">
        <v>4149</v>
      </c>
      <c r="B1608" s="2" t="s">
        <v>4149</v>
      </c>
      <c r="C1608" s="2" t="s">
        <v>16</v>
      </c>
      <c r="D1608" s="2" t="s">
        <v>17</v>
      </c>
      <c r="E1608" s="5">
        <v>-27118</v>
      </c>
      <c r="F1608" s="3" t="s">
        <v>4155</v>
      </c>
      <c r="G1608" s="3" t="s">
        <v>39</v>
      </c>
      <c r="H1608" s="2" t="s">
        <v>20</v>
      </c>
      <c r="I1608" s="2" t="s">
        <v>4156</v>
      </c>
      <c r="J1608" s="3" t="str">
        <f>HYPERLINK("https://www.boe.es/gazeta/dias/1825/10/01/pdfs/GMD-1825-119.pdf#page=3","Abrir facsímil")</f>
        <v>Abrir facsímil</v>
      </c>
      <c r="K1608" s="3" t="s">
        <v>22</v>
      </c>
    </row>
    <row r="1609" spans="1:11" ht="42" customHeight="1">
      <c r="A1609" s="2" t="s">
        <v>4157</v>
      </c>
      <c r="B1609" s="2" t="s">
        <v>4157</v>
      </c>
      <c r="C1609" s="2" t="s">
        <v>25</v>
      </c>
      <c r="D1609" s="2" t="s">
        <v>17</v>
      </c>
      <c r="E1609" s="5">
        <v>-27246</v>
      </c>
      <c r="F1609" s="3" t="s">
        <v>79</v>
      </c>
      <c r="G1609" s="3" t="s">
        <v>19</v>
      </c>
      <c r="H1609" s="2" t="s">
        <v>20</v>
      </c>
      <c r="I1609" s="2" t="s">
        <v>4158</v>
      </c>
      <c r="J1609" s="3" t="str">
        <f>HYPERLINK("https://www.boe.es/gazeta/dias/1825/05/26/pdfs/GMD-1825-63.pdf#page=4","Abrir facsímil")</f>
        <v>Abrir facsímil</v>
      </c>
      <c r="K1609" s="3" t="s">
        <v>22</v>
      </c>
    </row>
    <row r="1610" spans="1:11" ht="42" customHeight="1">
      <c r="A1610" s="2" t="s">
        <v>4157</v>
      </c>
      <c r="B1610" s="2" t="s">
        <v>4157</v>
      </c>
      <c r="C1610" s="2" t="s">
        <v>123</v>
      </c>
      <c r="D1610" s="2" t="s">
        <v>17</v>
      </c>
      <c r="E1610" s="5">
        <v>-27094</v>
      </c>
      <c r="F1610" s="3" t="s">
        <v>763</v>
      </c>
      <c r="G1610" s="3" t="s">
        <v>19</v>
      </c>
      <c r="H1610" s="2" t="s">
        <v>20</v>
      </c>
      <c r="I1610" s="2" t="s">
        <v>4159</v>
      </c>
      <c r="J1610" s="3" t="str">
        <f>HYPERLINK("https://www.boe.es/gazeta/dias/1825/10/25/pdfs/GMD-1825-129.pdf#page=4","Abrir facsímil")</f>
        <v>Abrir facsímil</v>
      </c>
      <c r="K1610" s="3" t="s">
        <v>22</v>
      </c>
    </row>
    <row r="1611" spans="1:11" ht="42" customHeight="1">
      <c r="A1611" s="2" t="s">
        <v>4157</v>
      </c>
      <c r="B1611" s="2" t="s">
        <v>4157</v>
      </c>
      <c r="C1611" s="2" t="s">
        <v>46</v>
      </c>
      <c r="D1611" s="2" t="s">
        <v>17</v>
      </c>
      <c r="E1611" s="5">
        <v>-27036</v>
      </c>
      <c r="F1611" s="3" t="s">
        <v>373</v>
      </c>
      <c r="G1611" s="3" t="s">
        <v>19</v>
      </c>
      <c r="H1611" s="2" t="s">
        <v>20</v>
      </c>
      <c r="I1611" s="2" t="s">
        <v>4160</v>
      </c>
      <c r="J1611" s="3" t="str">
        <f>HYPERLINK("https://www.boe.es/gazeta/dias/1825/12/22/pdfs/GMD-1825-154.pdf#page=4","Abrir facsímil")</f>
        <v>Abrir facsímil</v>
      </c>
      <c r="K1611" s="3" t="s">
        <v>22</v>
      </c>
    </row>
    <row r="1612" spans="1:11" ht="42" customHeight="1">
      <c r="A1612" s="2" t="s">
        <v>4161</v>
      </c>
      <c r="B1612" s="2" t="s">
        <v>4162</v>
      </c>
      <c r="C1612" s="2" t="s">
        <v>16</v>
      </c>
      <c r="D1612" s="2" t="s">
        <v>17</v>
      </c>
      <c r="E1612" s="5">
        <v>-27374</v>
      </c>
      <c r="F1612" s="3" t="s">
        <v>87</v>
      </c>
      <c r="G1612" s="3" t="s">
        <v>64</v>
      </c>
      <c r="H1612" s="2" t="s">
        <v>20</v>
      </c>
      <c r="I1612" s="2" t="s">
        <v>4163</v>
      </c>
      <c r="J1612" s="3" t="str">
        <f>HYPERLINK("https://www.boe.es/gazeta/dias/1825/01/18/pdfs/GMD-1825-8.pdf#page=2","Abrir facsímil")</f>
        <v>Abrir facsímil</v>
      </c>
      <c r="K1612" s="3" t="s">
        <v>22</v>
      </c>
    </row>
    <row r="1613" spans="1:11" ht="42" customHeight="1">
      <c r="A1613" s="2" t="s">
        <v>4164</v>
      </c>
      <c r="B1613" s="2" t="s">
        <v>4165</v>
      </c>
      <c r="C1613" s="2" t="s">
        <v>25</v>
      </c>
      <c r="D1613" s="2" t="s">
        <v>17</v>
      </c>
      <c r="E1613" s="5">
        <v>-27328</v>
      </c>
      <c r="F1613" s="3" t="s">
        <v>211</v>
      </c>
      <c r="G1613" s="3" t="s">
        <v>64</v>
      </c>
      <c r="H1613" s="2" t="s">
        <v>20</v>
      </c>
      <c r="I1613" s="2" t="s">
        <v>4166</v>
      </c>
      <c r="J1613" s="3" t="str">
        <f>HYPERLINK("https://www.boe.es/gazeta/dias/1825/03/05/pdfs/GMD-1825-28.pdf#page=2","Abrir facsímil")</f>
        <v>Abrir facsímil</v>
      </c>
      <c r="K1613" s="3" t="s">
        <v>22</v>
      </c>
    </row>
    <row r="1614" spans="1:11" ht="42" customHeight="1">
      <c r="A1614" s="2" t="s">
        <v>4167</v>
      </c>
      <c r="B1614" s="2" t="s">
        <v>4167</v>
      </c>
      <c r="C1614" s="2" t="s">
        <v>32</v>
      </c>
      <c r="D1614" s="2" t="s">
        <v>33</v>
      </c>
      <c r="E1614" s="5">
        <v>-27267</v>
      </c>
      <c r="F1614" s="3" t="s">
        <v>160</v>
      </c>
      <c r="G1614" s="3" t="s">
        <v>95</v>
      </c>
      <c r="H1614" s="2" t="s">
        <v>20</v>
      </c>
      <c r="I1614" s="2" t="s">
        <v>4168</v>
      </c>
      <c r="J1614" s="3" t="str">
        <f>HYPERLINK("https://www.boe.es/gazeta/dias/1825/05/05/pdfs/GMD-1825-54.pdf#page=1","Abrir facsímil")</f>
        <v>Abrir facsímil</v>
      </c>
      <c r="K1614" s="3" t="s">
        <v>22</v>
      </c>
    </row>
    <row r="1615" spans="1:11" ht="42" customHeight="1">
      <c r="A1615" s="2" t="s">
        <v>4167</v>
      </c>
      <c r="B1615" s="2" t="s">
        <v>4167</v>
      </c>
      <c r="C1615" s="2" t="s">
        <v>32</v>
      </c>
      <c r="D1615" s="2" t="s">
        <v>33</v>
      </c>
      <c r="E1615" s="5">
        <v>-27120</v>
      </c>
      <c r="F1615" s="3" t="s">
        <v>18</v>
      </c>
      <c r="G1615" s="3" t="s">
        <v>64</v>
      </c>
      <c r="H1615" s="2" t="s">
        <v>20</v>
      </c>
      <c r="I1615" s="2" t="s">
        <v>4169</v>
      </c>
      <c r="J1615" s="3" t="str">
        <f>HYPERLINK("https://www.boe.es/gazeta/dias/1825/09/29/pdfs/GMD-1825-118.pdf#page=2","Abrir facsímil")</f>
        <v>Abrir facsímil</v>
      </c>
      <c r="K1615" s="3" t="s">
        <v>22</v>
      </c>
    </row>
    <row r="1616" spans="1:11" ht="42" customHeight="1">
      <c r="A1616" s="2" t="s">
        <v>4170</v>
      </c>
      <c r="B1616" s="2" t="s">
        <v>4170</v>
      </c>
      <c r="C1616" s="2" t="s">
        <v>238</v>
      </c>
      <c r="D1616" s="2" t="s">
        <v>17</v>
      </c>
      <c r="E1616" s="5">
        <v>-27050</v>
      </c>
      <c r="F1616" s="3" t="s">
        <v>4171</v>
      </c>
      <c r="G1616" s="3" t="s">
        <v>19</v>
      </c>
      <c r="H1616" s="2" t="s">
        <v>20</v>
      </c>
      <c r="I1616" s="2" t="s">
        <v>4172</v>
      </c>
      <c r="J1616" s="3" t="str">
        <f>HYPERLINK("https://www.boe.es/gazeta/dias/1825/12/08/pdfs/GMD-1825-148.pdf#page=4","Abrir facsímil")</f>
        <v>Abrir facsímil</v>
      </c>
      <c r="K1616" s="3" t="s">
        <v>22</v>
      </c>
    </row>
    <row r="1617" spans="1:11" ht="42" customHeight="1">
      <c r="A1617" s="2" t="s">
        <v>4173</v>
      </c>
      <c r="B1617" s="2" t="s">
        <v>4174</v>
      </c>
      <c r="C1617" s="2" t="s">
        <v>71</v>
      </c>
      <c r="D1617" s="2" t="s">
        <v>72</v>
      </c>
      <c r="E1617" s="5">
        <v>-27218</v>
      </c>
      <c r="F1617" s="3" t="s">
        <v>1069</v>
      </c>
      <c r="G1617" s="3" t="s">
        <v>19</v>
      </c>
      <c r="H1617" s="2" t="s">
        <v>20</v>
      </c>
      <c r="I1617" s="2" t="s">
        <v>4175</v>
      </c>
      <c r="J1617" s="3" t="str">
        <f>HYPERLINK("https://www.boe.es/gazeta/dias/1825/06/23/pdfs/GMD-1825-75.pdf#page=4","Abrir facsímil")</f>
        <v>Abrir facsímil</v>
      </c>
      <c r="K1617" s="3" t="s">
        <v>22</v>
      </c>
    </row>
    <row r="1618" spans="1:11" ht="42" customHeight="1">
      <c r="A1618" s="2" t="s">
        <v>4176</v>
      </c>
      <c r="B1618" s="2" t="s">
        <v>4176</v>
      </c>
      <c r="C1618" s="2" t="s">
        <v>32</v>
      </c>
      <c r="D1618" s="2" t="s">
        <v>33</v>
      </c>
      <c r="E1618" s="5">
        <v>-27153</v>
      </c>
      <c r="F1618" s="3" t="s">
        <v>1007</v>
      </c>
      <c r="G1618" s="3" t="s">
        <v>64</v>
      </c>
      <c r="H1618" s="2" t="s">
        <v>20</v>
      </c>
      <c r="I1618" s="2" t="s">
        <v>4177</v>
      </c>
      <c r="J1618" s="3" t="str">
        <f>HYPERLINK("https://www.boe.es/gazeta/dias/1825/08/27/pdfs/GMD-1825-103.pdf#page=2","Abrir facsímil")</f>
        <v>Abrir facsímil</v>
      </c>
      <c r="K1618" s="3" t="s">
        <v>22</v>
      </c>
    </row>
    <row r="1619" spans="1:11" ht="42" customHeight="1">
      <c r="A1619" s="2" t="s">
        <v>4178</v>
      </c>
      <c r="B1619" s="2" t="s">
        <v>4178</v>
      </c>
      <c r="C1619" s="2" t="s">
        <v>32</v>
      </c>
      <c r="D1619" s="2" t="s">
        <v>33</v>
      </c>
      <c r="E1619" s="5">
        <v>-27300</v>
      </c>
      <c r="F1619" s="3" t="s">
        <v>502</v>
      </c>
      <c r="G1619" s="3" t="s">
        <v>39</v>
      </c>
      <c r="H1619" s="2" t="s">
        <v>20</v>
      </c>
      <c r="I1619" s="2" t="s">
        <v>4179</v>
      </c>
      <c r="J1619" s="3" t="str">
        <f>HYPERLINK("https://www.boe.es/gazeta/dias/1825/04/02/pdfs/GMD-1825-40.pdf#page=3","Abrir facsímil")</f>
        <v>Abrir facsímil</v>
      </c>
      <c r="K1619" s="3" t="s">
        <v>22</v>
      </c>
    </row>
    <row r="1620" spans="1:11" ht="42" customHeight="1">
      <c r="A1620" s="2" t="s">
        <v>4178</v>
      </c>
      <c r="B1620" s="2" t="s">
        <v>4178</v>
      </c>
      <c r="C1620" s="2" t="s">
        <v>16</v>
      </c>
      <c r="D1620" s="2" t="s">
        <v>17</v>
      </c>
      <c r="E1620" s="5">
        <v>-27157</v>
      </c>
      <c r="F1620" s="3" t="s">
        <v>243</v>
      </c>
      <c r="G1620" s="3" t="s">
        <v>39</v>
      </c>
      <c r="H1620" s="2" t="s">
        <v>20</v>
      </c>
      <c r="I1620" s="2" t="s">
        <v>4180</v>
      </c>
      <c r="J1620" s="3" t="str">
        <f>HYPERLINK("https://www.boe.es/gazeta/dias/1825/08/23/pdfs/GMD-1825-101.pdf#page=3","Abrir facsímil")</f>
        <v>Abrir facsímil</v>
      </c>
      <c r="K1620" s="3" t="s">
        <v>22</v>
      </c>
    </row>
    <row r="1621" spans="1:11" ht="42" customHeight="1">
      <c r="A1621" s="2" t="s">
        <v>4181</v>
      </c>
      <c r="B1621" s="2" t="s">
        <v>4181</v>
      </c>
      <c r="C1621" s="2" t="s">
        <v>32</v>
      </c>
      <c r="D1621" s="2" t="s">
        <v>33</v>
      </c>
      <c r="E1621" s="5">
        <v>-27157</v>
      </c>
      <c r="F1621" s="3" t="s">
        <v>243</v>
      </c>
      <c r="G1621" s="3" t="s">
        <v>19</v>
      </c>
      <c r="H1621" s="2" t="s">
        <v>20</v>
      </c>
      <c r="I1621" s="2" t="s">
        <v>4182</v>
      </c>
      <c r="J1621" s="3" t="str">
        <f>HYPERLINK("https://www.boe.es/gazeta/dias/1825/08/23/pdfs/GMD-1825-101.pdf#page=4","Abrir facsímil")</f>
        <v>Abrir facsímil</v>
      </c>
      <c r="K1621" s="3" t="s">
        <v>22</v>
      </c>
    </row>
    <row r="1622" spans="1:11" ht="42" customHeight="1">
      <c r="A1622" s="2" t="s">
        <v>4183</v>
      </c>
      <c r="B1622" s="2" t="s">
        <v>4183</v>
      </c>
      <c r="C1622" s="2" t="s">
        <v>32</v>
      </c>
      <c r="D1622" s="2" t="s">
        <v>33</v>
      </c>
      <c r="E1622" s="5">
        <v>-27344</v>
      </c>
      <c r="F1622" s="3" t="s">
        <v>146</v>
      </c>
      <c r="G1622" s="3" t="s">
        <v>39</v>
      </c>
      <c r="H1622" s="2" t="s">
        <v>20</v>
      </c>
      <c r="I1622" s="2" t="s">
        <v>4184</v>
      </c>
      <c r="J1622" s="3" t="str">
        <f>HYPERLINK("https://www.boe.es/gazeta/dias/1825/02/17/pdfs/GMD-1825-21.pdf#page=3","Abrir facsímil")</f>
        <v>Abrir facsímil</v>
      </c>
      <c r="K1622" s="3" t="s">
        <v>22</v>
      </c>
    </row>
    <row r="1623" spans="1:11" ht="42" customHeight="1">
      <c r="A1623" s="2" t="s">
        <v>4183</v>
      </c>
      <c r="B1623" s="2" t="s">
        <v>4183</v>
      </c>
      <c r="C1623" s="2" t="s">
        <v>78</v>
      </c>
      <c r="D1623" s="2" t="s">
        <v>72</v>
      </c>
      <c r="E1623" s="5">
        <v>-27283</v>
      </c>
      <c r="F1623" s="3" t="s">
        <v>26</v>
      </c>
      <c r="G1623" s="3" t="s">
        <v>19</v>
      </c>
      <c r="H1623" s="2" t="s">
        <v>20</v>
      </c>
      <c r="I1623" s="2" t="s">
        <v>4185</v>
      </c>
      <c r="J1623" s="3" t="str">
        <f>HYPERLINK("https://www.boe.es/gazeta/dias/1825/04/19/pdfs/GMD-1825-47.pdf#page=4","Abrir facsímil")</f>
        <v>Abrir facsímil</v>
      </c>
      <c r="K1623" s="3" t="s">
        <v>22</v>
      </c>
    </row>
    <row r="1624" spans="1:11" ht="42" customHeight="1">
      <c r="A1624" s="2" t="s">
        <v>4183</v>
      </c>
      <c r="B1624" s="2" t="s">
        <v>4183</v>
      </c>
      <c r="C1624" s="2" t="s">
        <v>123</v>
      </c>
      <c r="D1624" s="2" t="s">
        <v>17</v>
      </c>
      <c r="E1624" s="5">
        <v>-27085</v>
      </c>
      <c r="F1624" s="3" t="s">
        <v>215</v>
      </c>
      <c r="G1624" s="3" t="s">
        <v>19</v>
      </c>
      <c r="H1624" s="2" t="s">
        <v>20</v>
      </c>
      <c r="I1624" s="2" t="s">
        <v>4186</v>
      </c>
      <c r="J1624" s="3" t="str">
        <f>HYPERLINK("https://www.boe.es/gazeta/dias/1825/11/03/pdfs/GMD-1825-133.pdf#page=4","Abrir facsímil")</f>
        <v>Abrir facsímil</v>
      </c>
      <c r="K1624" s="3" t="s">
        <v>22</v>
      </c>
    </row>
    <row r="1625" spans="1:11" ht="42" customHeight="1">
      <c r="A1625" s="2" t="s">
        <v>4187</v>
      </c>
      <c r="B1625" s="2" t="s">
        <v>4187</v>
      </c>
      <c r="C1625" s="2" t="s">
        <v>25</v>
      </c>
      <c r="D1625" s="2" t="s">
        <v>17</v>
      </c>
      <c r="E1625" s="5">
        <v>-27283</v>
      </c>
      <c r="F1625" s="3" t="s">
        <v>26</v>
      </c>
      <c r="G1625" s="3" t="s">
        <v>19</v>
      </c>
      <c r="H1625" s="2" t="s">
        <v>20</v>
      </c>
      <c r="I1625" s="2" t="s">
        <v>4188</v>
      </c>
      <c r="J1625" s="3" t="str">
        <f>HYPERLINK("https://www.boe.es/gazeta/dias/1825/04/19/pdfs/GMD-1825-47.pdf#page=4","Abrir facsímil")</f>
        <v>Abrir facsímil</v>
      </c>
      <c r="K1625" s="3" t="s">
        <v>22</v>
      </c>
    </row>
    <row r="1626" spans="1:11" ht="42" customHeight="1">
      <c r="A1626" s="2" t="s">
        <v>4187</v>
      </c>
      <c r="B1626" s="2" t="s">
        <v>4187</v>
      </c>
      <c r="C1626" s="2" t="s">
        <v>32</v>
      </c>
      <c r="D1626" s="2" t="s">
        <v>33</v>
      </c>
      <c r="E1626" s="5">
        <v>-27255</v>
      </c>
      <c r="F1626" s="3" t="s">
        <v>879</v>
      </c>
      <c r="G1626" s="3" t="s">
        <v>19</v>
      </c>
      <c r="H1626" s="2" t="s">
        <v>20</v>
      </c>
      <c r="I1626" s="2" t="s">
        <v>4189</v>
      </c>
      <c r="J1626" s="3" t="str">
        <f>HYPERLINK("https://www.boe.es/gazeta/dias/1825/05/17/pdfs/GMD-1825-59.pdf#page=4","Abrir facsímil")</f>
        <v>Abrir facsímil</v>
      </c>
      <c r="K1626" s="3" t="s">
        <v>22</v>
      </c>
    </row>
    <row r="1627" spans="1:11" ht="42" customHeight="1">
      <c r="A1627" s="2" t="s">
        <v>4190</v>
      </c>
      <c r="B1627" s="2" t="s">
        <v>4190</v>
      </c>
      <c r="C1627" s="2" t="s">
        <v>32</v>
      </c>
      <c r="D1627" s="2" t="s">
        <v>33</v>
      </c>
      <c r="E1627" s="5">
        <v>-27388</v>
      </c>
      <c r="F1627" s="3" t="s">
        <v>288</v>
      </c>
      <c r="G1627" s="3" t="s">
        <v>39</v>
      </c>
      <c r="H1627" s="2" t="s">
        <v>20</v>
      </c>
      <c r="I1627" s="2" t="s">
        <v>4191</v>
      </c>
      <c r="J1627" s="3" t="str">
        <f>HYPERLINK("https://www.boe.es/gazeta/dias/1825/01/04/pdfs/GMD-1825-2.pdf#page=3","Abrir facsímil")</f>
        <v>Abrir facsímil</v>
      </c>
      <c r="K1627" s="3" t="s">
        <v>22</v>
      </c>
    </row>
    <row r="1628" spans="1:11" ht="42" customHeight="1">
      <c r="A1628" s="2" t="s">
        <v>4190</v>
      </c>
      <c r="B1628" s="2" t="s">
        <v>4190</v>
      </c>
      <c r="C1628" s="2" t="s">
        <v>16</v>
      </c>
      <c r="D1628" s="2" t="s">
        <v>17</v>
      </c>
      <c r="E1628" s="5">
        <v>-27388</v>
      </c>
      <c r="F1628" s="3" t="s">
        <v>288</v>
      </c>
      <c r="G1628" s="3" t="s">
        <v>19</v>
      </c>
      <c r="H1628" s="2" t="s">
        <v>20</v>
      </c>
      <c r="I1628" s="2" t="s">
        <v>4192</v>
      </c>
      <c r="J1628" s="3" t="str">
        <f>HYPERLINK("https://www.boe.es/gazeta/dias/1825/01/04/pdfs/GMD-1825-2.pdf#page=4","Abrir facsímil")</f>
        <v>Abrir facsímil</v>
      </c>
      <c r="K1628" s="3" t="s">
        <v>22</v>
      </c>
    </row>
    <row r="1629" spans="1:11" ht="42" customHeight="1">
      <c r="A1629" s="2" t="s">
        <v>4190</v>
      </c>
      <c r="B1629" s="2" t="s">
        <v>4190</v>
      </c>
      <c r="C1629" s="2" t="s">
        <v>32</v>
      </c>
      <c r="D1629" s="2" t="s">
        <v>33</v>
      </c>
      <c r="E1629" s="5">
        <v>-27386</v>
      </c>
      <c r="F1629" s="3" t="s">
        <v>99</v>
      </c>
      <c r="G1629" s="3" t="s">
        <v>39</v>
      </c>
      <c r="H1629" s="2" t="s">
        <v>20</v>
      </c>
      <c r="I1629" s="2" t="s">
        <v>4193</v>
      </c>
      <c r="J1629" s="3" t="str">
        <f>HYPERLINK("https://www.boe.es/gazeta/dias/1825/01/06/pdfs/GMD-1825-3.pdf#page=3","Abrir facsímil")</f>
        <v>Abrir facsímil</v>
      </c>
      <c r="K1629" s="3" t="s">
        <v>22</v>
      </c>
    </row>
    <row r="1630" spans="1:11" ht="42" customHeight="1">
      <c r="A1630" s="2" t="s">
        <v>4190</v>
      </c>
      <c r="B1630" s="2" t="s">
        <v>4190</v>
      </c>
      <c r="C1630" s="2" t="s">
        <v>32</v>
      </c>
      <c r="D1630" s="2" t="s">
        <v>33</v>
      </c>
      <c r="E1630" s="5">
        <v>-27381</v>
      </c>
      <c r="F1630" s="3" t="s">
        <v>586</v>
      </c>
      <c r="G1630" s="3" t="s">
        <v>39</v>
      </c>
      <c r="H1630" s="2" t="s">
        <v>20</v>
      </c>
      <c r="I1630" s="2" t="s">
        <v>4194</v>
      </c>
      <c r="J1630" s="3" t="str">
        <f>HYPERLINK("https://www.boe.es/gazeta/dias/1825/01/11/pdfs/GMD-1825-5.pdf#page=3","Abrir facsímil")</f>
        <v>Abrir facsímil</v>
      </c>
      <c r="K1630" s="3" t="s">
        <v>22</v>
      </c>
    </row>
    <row r="1631" spans="1:11" ht="42" customHeight="1">
      <c r="A1631" s="2" t="s">
        <v>4190</v>
      </c>
      <c r="B1631" s="2" t="s">
        <v>4190</v>
      </c>
      <c r="C1631" s="2" t="s">
        <v>32</v>
      </c>
      <c r="D1631" s="2" t="s">
        <v>33</v>
      </c>
      <c r="E1631" s="5">
        <v>-27374</v>
      </c>
      <c r="F1631" s="3" t="s">
        <v>87</v>
      </c>
      <c r="G1631" s="3" t="s">
        <v>39</v>
      </c>
      <c r="H1631" s="2" t="s">
        <v>20</v>
      </c>
      <c r="I1631" s="2" t="s">
        <v>4195</v>
      </c>
      <c r="J1631" s="3" t="str">
        <f>HYPERLINK("https://www.boe.es/gazeta/dias/1825/01/18/pdfs/GMD-1825-8.pdf#page=3","Abrir facsímil")</f>
        <v>Abrir facsímil</v>
      </c>
      <c r="K1631" s="3" t="s">
        <v>22</v>
      </c>
    </row>
    <row r="1632" spans="1:11" ht="42" customHeight="1">
      <c r="A1632" s="2" t="s">
        <v>4190</v>
      </c>
      <c r="B1632" s="2" t="s">
        <v>4190</v>
      </c>
      <c r="C1632" s="2" t="s">
        <v>32</v>
      </c>
      <c r="D1632" s="2" t="s">
        <v>33</v>
      </c>
      <c r="E1632" s="5">
        <v>-27372</v>
      </c>
      <c r="F1632" s="3" t="s">
        <v>51</v>
      </c>
      <c r="G1632" s="3" t="s">
        <v>39</v>
      </c>
      <c r="H1632" s="2" t="s">
        <v>20</v>
      </c>
      <c r="I1632" s="2" t="s">
        <v>4196</v>
      </c>
      <c r="J1632" s="3" t="str">
        <f>HYPERLINK("https://www.boe.es/gazeta/dias/1825/01/20/pdfs/GMD-1825-9.pdf#page=3","Abrir facsímil")</f>
        <v>Abrir facsímil</v>
      </c>
      <c r="K1632" s="3" t="s">
        <v>22</v>
      </c>
    </row>
    <row r="1633" spans="1:11" ht="42" customHeight="1">
      <c r="A1633" s="2" t="s">
        <v>4190</v>
      </c>
      <c r="B1633" s="2" t="s">
        <v>4190</v>
      </c>
      <c r="C1633" s="2" t="s">
        <v>16</v>
      </c>
      <c r="D1633" s="2" t="s">
        <v>17</v>
      </c>
      <c r="E1633" s="5">
        <v>-27360</v>
      </c>
      <c r="F1633" s="3" t="s">
        <v>468</v>
      </c>
      <c r="G1633" s="3" t="s">
        <v>39</v>
      </c>
      <c r="H1633" s="2" t="s">
        <v>20</v>
      </c>
      <c r="I1633" s="2" t="s">
        <v>4197</v>
      </c>
      <c r="J1633" s="3" t="str">
        <f>HYPERLINK("https://www.boe.es/gazeta/dias/1825/02/01/pdfs/GMD-1825-14.pdf#page=3","Abrir facsímil")</f>
        <v>Abrir facsímil</v>
      </c>
      <c r="K1633" s="3" t="s">
        <v>22</v>
      </c>
    </row>
    <row r="1634" spans="1:11" ht="42" customHeight="1">
      <c r="A1634" s="2" t="s">
        <v>4190</v>
      </c>
      <c r="B1634" s="2" t="s">
        <v>4190</v>
      </c>
      <c r="C1634" s="2" t="s">
        <v>32</v>
      </c>
      <c r="D1634" s="2" t="s">
        <v>33</v>
      </c>
      <c r="E1634" s="5">
        <v>-27344</v>
      </c>
      <c r="F1634" s="3" t="s">
        <v>146</v>
      </c>
      <c r="G1634" s="3" t="s">
        <v>39</v>
      </c>
      <c r="H1634" s="2" t="s">
        <v>20</v>
      </c>
      <c r="I1634" s="2" t="s">
        <v>4198</v>
      </c>
      <c r="J1634" s="3" t="str">
        <f>HYPERLINK("https://www.boe.es/gazeta/dias/1825/02/17/pdfs/GMD-1825-21.pdf#page=3","Abrir facsímil")</f>
        <v>Abrir facsímil</v>
      </c>
      <c r="K1634" s="3" t="s">
        <v>22</v>
      </c>
    </row>
    <row r="1635" spans="1:11" ht="42" customHeight="1">
      <c r="A1635" s="2" t="s">
        <v>4190</v>
      </c>
      <c r="B1635" s="2" t="s">
        <v>4190</v>
      </c>
      <c r="C1635" s="2" t="s">
        <v>32</v>
      </c>
      <c r="D1635" s="2" t="s">
        <v>33</v>
      </c>
      <c r="E1635" s="5">
        <v>-27328</v>
      </c>
      <c r="F1635" s="3" t="s">
        <v>211</v>
      </c>
      <c r="G1635" s="3" t="s">
        <v>64</v>
      </c>
      <c r="H1635" s="2" t="s">
        <v>20</v>
      </c>
      <c r="I1635" s="2" t="s">
        <v>4199</v>
      </c>
      <c r="J1635" s="3" t="str">
        <f>HYPERLINK("https://www.boe.es/gazeta/dias/1825/03/05/pdfs/GMD-1825-28.pdf#page=2","Abrir facsímil")</f>
        <v>Abrir facsímil</v>
      </c>
      <c r="K1635" s="3" t="s">
        <v>22</v>
      </c>
    </row>
    <row r="1636" spans="1:11" ht="42" customHeight="1">
      <c r="A1636" s="2" t="s">
        <v>4190</v>
      </c>
      <c r="B1636" s="2" t="s">
        <v>4190</v>
      </c>
      <c r="C1636" s="2" t="s">
        <v>32</v>
      </c>
      <c r="D1636" s="2" t="s">
        <v>33</v>
      </c>
      <c r="E1636" s="5">
        <v>-27323</v>
      </c>
      <c r="F1636" s="3" t="s">
        <v>1784</v>
      </c>
      <c r="G1636" s="3" t="s">
        <v>19</v>
      </c>
      <c r="H1636" s="2" t="s">
        <v>20</v>
      </c>
      <c r="I1636" s="2" t="s">
        <v>4200</v>
      </c>
      <c r="J1636" s="3" t="str">
        <f>HYPERLINK("https://www.boe.es/gazeta/dias/1825/03/10/pdfs/GMD-1825-30.pdf#page=4","Abrir facsímil")</f>
        <v>Abrir facsímil</v>
      </c>
      <c r="K1636" s="3" t="s">
        <v>22</v>
      </c>
    </row>
    <row r="1637" spans="1:11" ht="42" customHeight="1">
      <c r="A1637" s="2" t="s">
        <v>4190</v>
      </c>
      <c r="B1637" s="2" t="s">
        <v>4190</v>
      </c>
      <c r="C1637" s="2" t="s">
        <v>46</v>
      </c>
      <c r="D1637" s="2" t="s">
        <v>17</v>
      </c>
      <c r="E1637" s="5">
        <v>-27304</v>
      </c>
      <c r="F1637" s="3" t="s">
        <v>128</v>
      </c>
      <c r="G1637" s="3" t="s">
        <v>19</v>
      </c>
      <c r="H1637" s="2" t="s">
        <v>20</v>
      </c>
      <c r="I1637" s="2" t="s">
        <v>4201</v>
      </c>
      <c r="J1637" s="3" t="str">
        <f>HYPERLINK("https://www.boe.es/gazeta/dias/1825/03/29/pdfs/GMD-1825-38.pdf#page=4","Abrir facsímil")</f>
        <v>Abrir facsímil</v>
      </c>
      <c r="K1637" s="3" t="s">
        <v>22</v>
      </c>
    </row>
    <row r="1638" spans="1:11" ht="42" customHeight="1">
      <c r="A1638" s="2" t="s">
        <v>4190</v>
      </c>
      <c r="B1638" s="2" t="s">
        <v>4190</v>
      </c>
      <c r="C1638" s="2" t="s">
        <v>16</v>
      </c>
      <c r="D1638" s="2" t="s">
        <v>17</v>
      </c>
      <c r="E1638" s="5">
        <v>-27295</v>
      </c>
      <c r="F1638" s="3" t="s">
        <v>156</v>
      </c>
      <c r="G1638" s="3" t="s">
        <v>19</v>
      </c>
      <c r="H1638" s="2" t="s">
        <v>20</v>
      </c>
      <c r="I1638" s="2" t="s">
        <v>4202</v>
      </c>
      <c r="J1638" s="3" t="str">
        <f>HYPERLINK("https://www.boe.es/gazeta/dias/1825/04/07/pdfs/GMD-1825-42.pdf#page=4","Abrir facsímil")</f>
        <v>Abrir facsímil</v>
      </c>
      <c r="K1638" s="3" t="s">
        <v>22</v>
      </c>
    </row>
    <row r="1639" spans="1:11" ht="42" customHeight="1">
      <c r="A1639" s="2" t="s">
        <v>4190</v>
      </c>
      <c r="B1639" s="2" t="s">
        <v>4190</v>
      </c>
      <c r="C1639" s="2" t="s">
        <v>25</v>
      </c>
      <c r="D1639" s="2" t="s">
        <v>17</v>
      </c>
      <c r="E1639" s="5">
        <v>-27293</v>
      </c>
      <c r="F1639" s="3" t="s">
        <v>267</v>
      </c>
      <c r="G1639" s="3" t="s">
        <v>39</v>
      </c>
      <c r="H1639" s="2" t="s">
        <v>20</v>
      </c>
      <c r="I1639" s="2" t="s">
        <v>4203</v>
      </c>
      <c r="J1639" s="3" t="str">
        <f>HYPERLINK("https://www.boe.es/gazeta/dias/1825/04/09/pdfs/GMD-1825-43.pdf#page=3","Abrir facsímil")</f>
        <v>Abrir facsímil</v>
      </c>
      <c r="K1639" s="3" t="s">
        <v>22</v>
      </c>
    </row>
    <row r="1640" spans="1:11" ht="42" customHeight="1">
      <c r="A1640" s="2" t="s">
        <v>4190</v>
      </c>
      <c r="B1640" s="2" t="s">
        <v>4190</v>
      </c>
      <c r="C1640" s="2" t="s">
        <v>32</v>
      </c>
      <c r="D1640" s="2" t="s">
        <v>33</v>
      </c>
      <c r="E1640" s="5">
        <v>-27276</v>
      </c>
      <c r="F1640" s="3" t="s">
        <v>124</v>
      </c>
      <c r="G1640" s="3" t="s">
        <v>95</v>
      </c>
      <c r="H1640" s="2" t="s">
        <v>20</v>
      </c>
      <c r="I1640" s="2" t="s">
        <v>4204</v>
      </c>
      <c r="J1640" s="3" t="str">
        <f>HYPERLINK("https://www.boe.es/gazeta/dias/1825/04/26/pdfs/GMD-1825-50.pdf#page=1","Abrir facsímil")</f>
        <v>Abrir facsímil</v>
      </c>
      <c r="K1640" s="3" t="s">
        <v>22</v>
      </c>
    </row>
    <row r="1641" spans="1:11" ht="42" customHeight="1">
      <c r="A1641" s="2" t="s">
        <v>4190</v>
      </c>
      <c r="B1641" s="2" t="s">
        <v>4190</v>
      </c>
      <c r="C1641" s="2" t="s">
        <v>25</v>
      </c>
      <c r="D1641" s="2" t="s">
        <v>17</v>
      </c>
      <c r="E1641" s="5">
        <v>-27258</v>
      </c>
      <c r="F1641" s="3" t="s">
        <v>107</v>
      </c>
      <c r="G1641" s="3" t="s">
        <v>108</v>
      </c>
      <c r="H1641" s="2" t="s">
        <v>20</v>
      </c>
      <c r="I1641" s="2" t="s">
        <v>4205</v>
      </c>
      <c r="J1641" s="3" t="str">
        <f>HYPERLINK("https://www.boe.es/gazeta/dias/1825/05/14/pdfs/GMD-1825-58.pdf#page=4","Abrir facsímil")</f>
        <v>Abrir facsímil</v>
      </c>
      <c r="K1641" s="3" t="s">
        <v>22</v>
      </c>
    </row>
    <row r="1642" spans="1:11" ht="42" customHeight="1">
      <c r="A1642" s="2" t="s">
        <v>4190</v>
      </c>
      <c r="B1642" s="2" t="s">
        <v>4190</v>
      </c>
      <c r="C1642" s="2" t="s">
        <v>32</v>
      </c>
      <c r="D1642" s="2" t="s">
        <v>33</v>
      </c>
      <c r="E1642" s="5">
        <v>-27253</v>
      </c>
      <c r="F1642" s="3" t="s">
        <v>409</v>
      </c>
      <c r="G1642" s="3" t="s">
        <v>19</v>
      </c>
      <c r="H1642" s="2" t="s">
        <v>20</v>
      </c>
      <c r="I1642" s="2" t="s">
        <v>4206</v>
      </c>
      <c r="J1642" s="3" t="str">
        <f>HYPERLINK("https://www.boe.es/gazeta/dias/1825/05/19/pdfs/GMD-1825-60.pdf#page=4","Abrir facsímil")</f>
        <v>Abrir facsímil</v>
      </c>
      <c r="K1642" s="3" t="s">
        <v>22</v>
      </c>
    </row>
    <row r="1643" spans="1:11" ht="42" customHeight="1">
      <c r="A1643" s="2" t="s">
        <v>4190</v>
      </c>
      <c r="B1643" s="2" t="s">
        <v>4190</v>
      </c>
      <c r="C1643" s="2" t="s">
        <v>123</v>
      </c>
      <c r="D1643" s="2" t="s">
        <v>17</v>
      </c>
      <c r="E1643" s="5">
        <v>-27251</v>
      </c>
      <c r="F1643" s="3" t="s">
        <v>555</v>
      </c>
      <c r="G1643" s="3" t="s">
        <v>19</v>
      </c>
      <c r="H1643" s="2" t="s">
        <v>20</v>
      </c>
      <c r="I1643" s="2" t="s">
        <v>4207</v>
      </c>
      <c r="J1643" s="3" t="str">
        <f>HYPERLINK("https://www.boe.es/gazeta/dias/1825/05/21/pdfs/GMD-1825-61.pdf#page=4","Abrir facsímil")</f>
        <v>Abrir facsímil</v>
      </c>
      <c r="K1643" s="3" t="s">
        <v>22</v>
      </c>
    </row>
    <row r="1644" spans="1:11" ht="42" customHeight="1">
      <c r="A1644" s="2" t="s">
        <v>4190</v>
      </c>
      <c r="B1644" s="2" t="s">
        <v>4190</v>
      </c>
      <c r="C1644" s="2" t="s">
        <v>25</v>
      </c>
      <c r="D1644" s="2" t="s">
        <v>17</v>
      </c>
      <c r="E1644" s="5">
        <v>-27232</v>
      </c>
      <c r="F1644" s="3" t="s">
        <v>94</v>
      </c>
      <c r="G1644" s="3" t="s">
        <v>19</v>
      </c>
      <c r="H1644" s="2" t="s">
        <v>20</v>
      </c>
      <c r="I1644" s="2" t="s">
        <v>4208</v>
      </c>
      <c r="J1644" s="3" t="str">
        <f>HYPERLINK("https://www.boe.es/gazeta/dias/1825/06/09/pdfs/GMD-1825-69.pdf#page=4","Abrir facsímil")</f>
        <v>Abrir facsímil</v>
      </c>
      <c r="K1644" s="3" t="s">
        <v>22</v>
      </c>
    </row>
    <row r="1645" spans="1:11" ht="42" customHeight="1">
      <c r="A1645" s="2" t="s">
        <v>4190</v>
      </c>
      <c r="B1645" s="2" t="s">
        <v>4190</v>
      </c>
      <c r="C1645" s="2" t="s">
        <v>32</v>
      </c>
      <c r="D1645" s="2" t="s">
        <v>33</v>
      </c>
      <c r="E1645" s="5">
        <v>-27195</v>
      </c>
      <c r="F1645" s="3" t="s">
        <v>558</v>
      </c>
      <c r="G1645" s="3" t="s">
        <v>39</v>
      </c>
      <c r="H1645" s="2" t="s">
        <v>20</v>
      </c>
      <c r="I1645" s="2" t="s">
        <v>4209</v>
      </c>
      <c r="J1645" s="3" t="str">
        <f>HYPERLINK("https://www.boe.es/gazeta/dias/1825/07/16/pdfs/GMD-1825-85.pdf#page=3","Abrir facsímil")</f>
        <v>Abrir facsímil</v>
      </c>
      <c r="K1645" s="3" t="s">
        <v>22</v>
      </c>
    </row>
    <row r="1646" spans="1:11" ht="42" customHeight="1">
      <c r="A1646" s="2" t="s">
        <v>4190</v>
      </c>
      <c r="B1646" s="2" t="s">
        <v>4190</v>
      </c>
      <c r="C1646" s="2" t="s">
        <v>32</v>
      </c>
      <c r="D1646" s="2" t="s">
        <v>33</v>
      </c>
      <c r="E1646" s="5">
        <v>-27188</v>
      </c>
      <c r="F1646" s="3" t="s">
        <v>207</v>
      </c>
      <c r="G1646" s="3" t="s">
        <v>19</v>
      </c>
      <c r="H1646" s="2" t="s">
        <v>20</v>
      </c>
      <c r="I1646" s="2" t="s">
        <v>4210</v>
      </c>
      <c r="J1646" s="3" t="str">
        <f>HYPERLINK("https://www.boe.es/gazeta/dias/1825/07/23/pdfs/GMD-1825-88.pdf#page=4","Abrir facsímil")</f>
        <v>Abrir facsímil</v>
      </c>
      <c r="K1646" s="3" t="s">
        <v>22</v>
      </c>
    </row>
    <row r="1647" spans="1:11" ht="42" customHeight="1">
      <c r="A1647" s="2" t="s">
        <v>4190</v>
      </c>
      <c r="B1647" s="2" t="s">
        <v>4190</v>
      </c>
      <c r="C1647" s="2" t="s">
        <v>71</v>
      </c>
      <c r="D1647" s="2" t="s">
        <v>72</v>
      </c>
      <c r="E1647" s="5">
        <v>-27134</v>
      </c>
      <c r="F1647" s="3" t="s">
        <v>308</v>
      </c>
      <c r="G1647" s="3" t="s">
        <v>19</v>
      </c>
      <c r="H1647" s="2" t="s">
        <v>20</v>
      </c>
      <c r="I1647" s="2" t="s">
        <v>4211</v>
      </c>
      <c r="J1647" s="3" t="str">
        <f>HYPERLINK("https://www.boe.es/gazeta/dias/1825/09/15/pdfs/GMD-1825-112.pdf#page=4","Abrir facsímil")</f>
        <v>Abrir facsímil</v>
      </c>
      <c r="K1647" s="3" t="s">
        <v>22</v>
      </c>
    </row>
    <row r="1648" spans="1:11" ht="42" customHeight="1">
      <c r="A1648" s="2" t="s">
        <v>4190</v>
      </c>
      <c r="B1648" s="2" t="s">
        <v>4190</v>
      </c>
      <c r="C1648" s="2" t="s">
        <v>32</v>
      </c>
      <c r="D1648" s="2" t="s">
        <v>33</v>
      </c>
      <c r="E1648" s="5">
        <v>-27122</v>
      </c>
      <c r="F1648" s="3" t="s">
        <v>55</v>
      </c>
      <c r="G1648" s="3" t="s">
        <v>19</v>
      </c>
      <c r="H1648" s="2" t="s">
        <v>20</v>
      </c>
      <c r="I1648" s="2" t="s">
        <v>4212</v>
      </c>
      <c r="J1648" s="3" t="str">
        <f>HYPERLINK("https://www.boe.es/gazeta/dias/1825/09/27/pdfs/GMD-1825-117.pdf#page=4","Abrir facsímil")</f>
        <v>Abrir facsímil</v>
      </c>
      <c r="K1648" s="3" t="s">
        <v>22</v>
      </c>
    </row>
    <row r="1649" spans="1:11" ht="42" customHeight="1">
      <c r="A1649" s="2" t="s">
        <v>4213</v>
      </c>
      <c r="B1649" s="2" t="s">
        <v>4213</v>
      </c>
      <c r="C1649" s="2" t="s">
        <v>25</v>
      </c>
      <c r="D1649" s="2" t="s">
        <v>17</v>
      </c>
      <c r="E1649" s="5">
        <v>-27232</v>
      </c>
      <c r="F1649" s="3" t="s">
        <v>94</v>
      </c>
      <c r="G1649" s="3" t="s">
        <v>19</v>
      </c>
      <c r="H1649" s="2" t="s">
        <v>20</v>
      </c>
      <c r="I1649" s="2" t="s">
        <v>4214</v>
      </c>
      <c r="J1649" s="3" t="str">
        <f>HYPERLINK("https://www.boe.es/gazeta/dias/1825/06/09/pdfs/GMD-1825-69.pdf#page=4","Abrir facsímil")</f>
        <v>Abrir facsímil</v>
      </c>
      <c r="K1649" s="3" t="s">
        <v>22</v>
      </c>
    </row>
    <row r="1650" spans="1:11" ht="42" customHeight="1">
      <c r="A1650" s="2" t="s">
        <v>4215</v>
      </c>
      <c r="B1650" s="2" t="s">
        <v>4216</v>
      </c>
      <c r="C1650" s="2" t="s">
        <v>32</v>
      </c>
      <c r="D1650" s="2" t="s">
        <v>33</v>
      </c>
      <c r="E1650" s="5">
        <v>-27234</v>
      </c>
      <c r="F1650" s="3" t="s">
        <v>386</v>
      </c>
      <c r="G1650" s="3" t="s">
        <v>2936</v>
      </c>
      <c r="H1650" s="2" t="s">
        <v>20</v>
      </c>
      <c r="I1650" s="2" t="s">
        <v>4217</v>
      </c>
      <c r="J1650" s="3" t="str">
        <f>HYPERLINK("https://www.boe.es/gazeta/dias/1825/06/07/pdfs/GMD-1825-68.pdf#page=3","Abrir facsímil")</f>
        <v>Abrir facsímil</v>
      </c>
      <c r="K1650" s="3" t="s">
        <v>22</v>
      </c>
    </row>
    <row r="1651" spans="1:11" ht="42" customHeight="1">
      <c r="A1651" s="2" t="s">
        <v>4215</v>
      </c>
      <c r="B1651" s="2" t="s">
        <v>4216</v>
      </c>
      <c r="C1651" s="2" t="s">
        <v>71</v>
      </c>
      <c r="D1651" s="2" t="s">
        <v>72</v>
      </c>
      <c r="E1651" s="5">
        <v>-27195</v>
      </c>
      <c r="F1651" s="3" t="s">
        <v>558</v>
      </c>
      <c r="G1651" s="3" t="s">
        <v>19</v>
      </c>
      <c r="H1651" s="2" t="s">
        <v>20</v>
      </c>
      <c r="I1651" s="2" t="s">
        <v>4218</v>
      </c>
      <c r="J1651" s="3" t="str">
        <f>HYPERLINK("https://www.boe.es/gazeta/dias/1825/07/16/pdfs/GMD-1825-85.pdf#page=4","Abrir facsímil")</f>
        <v>Abrir facsímil</v>
      </c>
      <c r="K1651" s="3" t="s">
        <v>22</v>
      </c>
    </row>
    <row r="1652" spans="1:11" ht="42" customHeight="1">
      <c r="A1652" s="2" t="s">
        <v>4219</v>
      </c>
      <c r="B1652" s="2" t="s">
        <v>4220</v>
      </c>
      <c r="C1652" s="2" t="s">
        <v>32</v>
      </c>
      <c r="D1652" s="2" t="s">
        <v>33</v>
      </c>
      <c r="E1652" s="5">
        <v>-27323</v>
      </c>
      <c r="F1652" s="3" t="s">
        <v>1784</v>
      </c>
      <c r="G1652" s="3" t="s">
        <v>39</v>
      </c>
      <c r="H1652" s="2" t="s">
        <v>20</v>
      </c>
      <c r="I1652" s="2" t="s">
        <v>4221</v>
      </c>
      <c r="J1652" s="3" t="str">
        <f>HYPERLINK("https://www.boe.es/gazeta/dias/1825/03/10/pdfs/GMD-1825-30.pdf#page=3","Abrir facsímil")</f>
        <v>Abrir facsímil</v>
      </c>
      <c r="K1652" s="3" t="s">
        <v>22</v>
      </c>
    </row>
    <row r="1653" spans="1:11" ht="42" customHeight="1">
      <c r="A1653" s="2" t="s">
        <v>4222</v>
      </c>
      <c r="B1653" s="2" t="s">
        <v>4223</v>
      </c>
      <c r="C1653" s="2" t="s">
        <v>32</v>
      </c>
      <c r="D1653" s="2" t="s">
        <v>33</v>
      </c>
      <c r="E1653" s="5">
        <v>-27342</v>
      </c>
      <c r="F1653" s="3" t="s">
        <v>112</v>
      </c>
      <c r="G1653" s="3" t="s">
        <v>39</v>
      </c>
      <c r="H1653" s="2" t="s">
        <v>20</v>
      </c>
      <c r="I1653" s="2" t="s">
        <v>4224</v>
      </c>
      <c r="J1653" s="3" t="str">
        <f>HYPERLINK("https://www.boe.es/gazeta/dias/1825/02/19/pdfs/GMD-1825-22.pdf#page=3","Abrir facsímil")</f>
        <v>Abrir facsímil</v>
      </c>
      <c r="K1653" s="3" t="s">
        <v>22</v>
      </c>
    </row>
    <row r="1654" spans="1:11" ht="42" customHeight="1">
      <c r="A1654" s="2" t="s">
        <v>4225</v>
      </c>
      <c r="B1654" s="2" t="s">
        <v>4225</v>
      </c>
      <c r="C1654" s="2" t="s">
        <v>71</v>
      </c>
      <c r="D1654" s="2" t="s">
        <v>72</v>
      </c>
      <c r="E1654" s="5">
        <v>-27276</v>
      </c>
      <c r="F1654" s="3" t="s">
        <v>124</v>
      </c>
      <c r="G1654" s="3" t="s">
        <v>95</v>
      </c>
      <c r="H1654" s="2" t="s">
        <v>20</v>
      </c>
      <c r="I1654" s="2" t="s">
        <v>4226</v>
      </c>
      <c r="J1654" s="3" t="str">
        <f>HYPERLINK("https://www.boe.es/gazeta/dias/1825/04/26/pdfs/GMD-1825-50.pdf#page=1","Abrir facsímil")</f>
        <v>Abrir facsímil</v>
      </c>
      <c r="K1654" s="3" t="s">
        <v>22</v>
      </c>
    </row>
    <row r="1655" spans="1:11" ht="42" customHeight="1">
      <c r="A1655" s="2" t="s">
        <v>4227</v>
      </c>
      <c r="B1655" s="2" t="s">
        <v>4227</v>
      </c>
      <c r="C1655" s="2" t="s">
        <v>32</v>
      </c>
      <c r="D1655" s="2" t="s">
        <v>33</v>
      </c>
      <c r="E1655" s="5">
        <v>-27169</v>
      </c>
      <c r="F1655" s="3" t="s">
        <v>1562</v>
      </c>
      <c r="G1655" s="3" t="s">
        <v>19</v>
      </c>
      <c r="H1655" s="2" t="s">
        <v>20</v>
      </c>
      <c r="I1655" s="2" t="s">
        <v>4228</v>
      </c>
      <c r="J1655" s="3" t="str">
        <f>HYPERLINK("https://www.boe.es/gazeta/dias/1825/08/11/pdfs/GMD-1825-96.pdf#page=4","Abrir facsímil")</f>
        <v>Abrir facsímil</v>
      </c>
      <c r="K1655" s="3" t="s">
        <v>22</v>
      </c>
    </row>
    <row r="1656" spans="1:11" ht="42" customHeight="1">
      <c r="A1656" s="2" t="s">
        <v>4229</v>
      </c>
      <c r="B1656" s="2" t="s">
        <v>4229</v>
      </c>
      <c r="C1656" s="2" t="s">
        <v>32</v>
      </c>
      <c r="D1656" s="2" t="s">
        <v>33</v>
      </c>
      <c r="E1656" s="5">
        <v>-27120</v>
      </c>
      <c r="F1656" s="3" t="s">
        <v>18</v>
      </c>
      <c r="G1656" s="3" t="s">
        <v>19</v>
      </c>
      <c r="H1656" s="2" t="s">
        <v>20</v>
      </c>
      <c r="I1656" s="2" t="s">
        <v>4230</v>
      </c>
      <c r="J1656" s="3" t="str">
        <f>HYPERLINK("https://www.boe.es/gazeta/dias/1825/09/29/pdfs/GMD-1825-118.pdf#page=4","Abrir facsímil")</f>
        <v>Abrir facsímil</v>
      </c>
      <c r="K1656" s="3" t="s">
        <v>22</v>
      </c>
    </row>
    <row r="1657" spans="1:11" ht="42" customHeight="1">
      <c r="A1657" s="2" t="s">
        <v>4231</v>
      </c>
      <c r="B1657" s="2" t="s">
        <v>4231</v>
      </c>
      <c r="C1657" s="2" t="s">
        <v>71</v>
      </c>
      <c r="D1657" s="2" t="s">
        <v>72</v>
      </c>
      <c r="E1657" s="5">
        <v>-27276</v>
      </c>
      <c r="F1657" s="3" t="s">
        <v>124</v>
      </c>
      <c r="G1657" s="3" t="s">
        <v>95</v>
      </c>
      <c r="H1657" s="2" t="s">
        <v>20</v>
      </c>
      <c r="I1657" s="2" t="s">
        <v>4232</v>
      </c>
      <c r="J1657" s="3" t="str">
        <f>HYPERLINK("https://www.boe.es/gazeta/dias/1825/04/26/pdfs/GMD-1825-50.pdf#page=1","Abrir facsímil")</f>
        <v>Abrir facsímil</v>
      </c>
      <c r="K1657" s="3" t="s">
        <v>22</v>
      </c>
    </row>
    <row r="1658" spans="1:11" ht="42" customHeight="1">
      <c r="A1658" s="2" t="s">
        <v>4233</v>
      </c>
      <c r="B1658" s="2" t="s">
        <v>4233</v>
      </c>
      <c r="C1658" s="2" t="s">
        <v>59</v>
      </c>
      <c r="D1658" s="2" t="s">
        <v>17</v>
      </c>
      <c r="E1658" s="5">
        <v>-27246</v>
      </c>
      <c r="F1658" s="3" t="s">
        <v>79</v>
      </c>
      <c r="G1658" s="3" t="s">
        <v>19</v>
      </c>
      <c r="H1658" s="2" t="s">
        <v>20</v>
      </c>
      <c r="I1658" s="2" t="s">
        <v>4234</v>
      </c>
      <c r="J1658" s="3" t="str">
        <f>HYPERLINK("https://www.boe.es/gazeta/dias/1825/05/26/pdfs/GMD-1825-63.pdf#page=4","Abrir facsímil")</f>
        <v>Abrir facsímil</v>
      </c>
      <c r="K1658" s="3" t="s">
        <v>22</v>
      </c>
    </row>
    <row r="1659" spans="1:11" ht="42" customHeight="1">
      <c r="A1659" s="2" t="s">
        <v>4235</v>
      </c>
      <c r="B1659" s="2" t="s">
        <v>4235</v>
      </c>
      <c r="C1659" s="2" t="s">
        <v>32</v>
      </c>
      <c r="D1659" s="2" t="s">
        <v>33</v>
      </c>
      <c r="E1659" s="5">
        <v>-27246</v>
      </c>
      <c r="F1659" s="3" t="s">
        <v>79</v>
      </c>
      <c r="G1659" s="3" t="s">
        <v>19</v>
      </c>
      <c r="H1659" s="2" t="s">
        <v>20</v>
      </c>
      <c r="I1659" s="2" t="s">
        <v>4236</v>
      </c>
      <c r="J1659" s="3" t="str">
        <f>HYPERLINK("https://www.boe.es/gazeta/dias/1825/05/26/pdfs/GMD-1825-63.pdf#page=4","Abrir facsímil")</f>
        <v>Abrir facsímil</v>
      </c>
      <c r="K1659" s="3" t="s">
        <v>22</v>
      </c>
    </row>
    <row r="1660" spans="1:11" ht="42" customHeight="1">
      <c r="A1660" s="2" t="s">
        <v>4237</v>
      </c>
      <c r="B1660" s="2" t="s">
        <v>4237</v>
      </c>
      <c r="C1660" s="2" t="s">
        <v>71</v>
      </c>
      <c r="D1660" s="2" t="s">
        <v>72</v>
      </c>
      <c r="E1660" s="5">
        <v>-27377</v>
      </c>
      <c r="F1660" s="3" t="s">
        <v>652</v>
      </c>
      <c r="G1660" s="3" t="s">
        <v>39</v>
      </c>
      <c r="H1660" s="2" t="s">
        <v>20</v>
      </c>
      <c r="I1660" s="2" t="s">
        <v>4238</v>
      </c>
      <c r="J1660" s="3" t="str">
        <f>HYPERLINK("https://www.boe.es/gazeta/dias/1825/01/15/pdfs/GMD-1825-7.pdf#page=3","Abrir facsímil")</f>
        <v>Abrir facsímil</v>
      </c>
      <c r="K1660" s="3" t="s">
        <v>22</v>
      </c>
    </row>
    <row r="1661" spans="1:11" ht="42" customHeight="1">
      <c r="A1661" s="2" t="s">
        <v>4239</v>
      </c>
      <c r="B1661" s="2" t="s">
        <v>4239</v>
      </c>
      <c r="C1661" s="2" t="s">
        <v>32</v>
      </c>
      <c r="D1661" s="2" t="s">
        <v>33</v>
      </c>
      <c r="E1661" s="5">
        <v>-27113</v>
      </c>
      <c r="F1661" s="3" t="s">
        <v>813</v>
      </c>
      <c r="G1661" s="3" t="s">
        <v>95</v>
      </c>
      <c r="H1661" s="2" t="s">
        <v>20</v>
      </c>
      <c r="I1661" s="2" t="s">
        <v>4240</v>
      </c>
      <c r="J1661" s="3" t="str">
        <f>HYPERLINK("https://www.boe.es/gazeta/dias/1825/10/06/pdfs/GMD-1825-121.pdf#page=1","Abrir facsímil")</f>
        <v>Abrir facsímil</v>
      </c>
      <c r="K1661" s="3" t="s">
        <v>22</v>
      </c>
    </row>
    <row r="1662" spans="1:11" ht="42" customHeight="1">
      <c r="A1662" s="2" t="s">
        <v>4241</v>
      </c>
      <c r="B1662" s="2" t="s">
        <v>4242</v>
      </c>
      <c r="C1662" s="2" t="s">
        <v>16</v>
      </c>
      <c r="D1662" s="2" t="s">
        <v>17</v>
      </c>
      <c r="E1662" s="5">
        <v>-27101</v>
      </c>
      <c r="F1662" s="3" t="s">
        <v>83</v>
      </c>
      <c r="G1662" s="3" t="s">
        <v>39</v>
      </c>
      <c r="H1662" s="2" t="s">
        <v>20</v>
      </c>
      <c r="I1662" s="2" t="s">
        <v>4243</v>
      </c>
      <c r="J1662" s="3" t="str">
        <f>HYPERLINK("https://www.boe.es/gazeta/dias/1825/10/18/pdfs/GMD-1825-126.pdf#page=3","Abrir facsímil")</f>
        <v>Abrir facsímil</v>
      </c>
      <c r="K1662" s="3" t="s">
        <v>22</v>
      </c>
    </row>
    <row r="1663" spans="1:11" ht="42" customHeight="1">
      <c r="A1663" s="2" t="s">
        <v>4241</v>
      </c>
      <c r="B1663" s="2" t="s">
        <v>4242</v>
      </c>
      <c r="C1663" s="2" t="s">
        <v>46</v>
      </c>
      <c r="D1663" s="2" t="s">
        <v>17</v>
      </c>
      <c r="E1663" s="5">
        <v>-27097</v>
      </c>
      <c r="F1663" s="3" t="s">
        <v>2388</v>
      </c>
      <c r="G1663" s="3" t="s">
        <v>19</v>
      </c>
      <c r="H1663" s="2" t="s">
        <v>20</v>
      </c>
      <c r="I1663" s="2" t="s">
        <v>4244</v>
      </c>
      <c r="J1663" s="3" t="str">
        <f>HYPERLINK("https://www.boe.es/gazeta/dias/1825/10/22/pdfs/GMD-1825-128.pdf#page=4","Abrir facsímil")</f>
        <v>Abrir facsímil</v>
      </c>
      <c r="K1663" s="3" t="s">
        <v>22</v>
      </c>
    </row>
    <row r="1664" spans="1:11" ht="42" customHeight="1">
      <c r="A1664" s="2" t="s">
        <v>4245</v>
      </c>
      <c r="B1664" s="2" t="s">
        <v>4245</v>
      </c>
      <c r="C1664" s="2" t="s">
        <v>32</v>
      </c>
      <c r="D1664" s="2" t="s">
        <v>33</v>
      </c>
      <c r="E1664" s="5">
        <v>-27255</v>
      </c>
      <c r="F1664" s="3" t="s">
        <v>879</v>
      </c>
      <c r="G1664" s="3" t="s">
        <v>19</v>
      </c>
      <c r="H1664" s="2" t="s">
        <v>20</v>
      </c>
      <c r="I1664" s="2" t="s">
        <v>4246</v>
      </c>
      <c r="J1664" s="3" t="str">
        <f>HYPERLINK("https://www.boe.es/gazeta/dias/1825/05/17/pdfs/GMD-1825-59.pdf#page=4","Abrir facsímil")</f>
        <v>Abrir facsímil</v>
      </c>
      <c r="K1664" s="3" t="s">
        <v>22</v>
      </c>
    </row>
    <row r="1665" spans="1:11" ht="42" customHeight="1">
      <c r="A1665" s="2" t="s">
        <v>4247</v>
      </c>
      <c r="B1665" s="2" t="s">
        <v>4247</v>
      </c>
      <c r="C1665" s="2" t="s">
        <v>32</v>
      </c>
      <c r="D1665" s="2" t="s">
        <v>33</v>
      </c>
      <c r="E1665" s="5">
        <v>-27384</v>
      </c>
      <c r="F1665" s="3" t="s">
        <v>143</v>
      </c>
      <c r="G1665" s="3" t="s">
        <v>64</v>
      </c>
      <c r="H1665" s="2" t="s">
        <v>20</v>
      </c>
      <c r="I1665" s="2" t="s">
        <v>4248</v>
      </c>
      <c r="J1665" s="3" t="str">
        <f>HYPERLINK("https://www.boe.es/gazeta/dias/1825/01/08/pdfs/GMD-1825-4.pdf#page=2","Abrir facsímil")</f>
        <v>Abrir facsímil</v>
      </c>
      <c r="K1665" s="3" t="s">
        <v>22</v>
      </c>
    </row>
    <row r="1666" spans="1:11" ht="42" customHeight="1">
      <c r="A1666" s="2" t="s">
        <v>4247</v>
      </c>
      <c r="B1666" s="2" t="s">
        <v>4247</v>
      </c>
      <c r="C1666" s="2" t="s">
        <v>59</v>
      </c>
      <c r="D1666" s="2" t="s">
        <v>17</v>
      </c>
      <c r="E1666" s="5">
        <v>-27379</v>
      </c>
      <c r="F1666" s="3" t="s">
        <v>116</v>
      </c>
      <c r="G1666" s="3" t="s">
        <v>19</v>
      </c>
      <c r="H1666" s="2" t="s">
        <v>20</v>
      </c>
      <c r="I1666" s="2" t="s">
        <v>4249</v>
      </c>
      <c r="J1666" s="3" t="str">
        <f>HYPERLINK("https://www.boe.es/gazeta/dias/1825/01/13/pdfs/GMD-1825-6.pdf#page=4","Abrir facsímil")</f>
        <v>Abrir facsímil</v>
      </c>
      <c r="K1666" s="3" t="s">
        <v>22</v>
      </c>
    </row>
    <row r="1667" spans="1:11" ht="42" customHeight="1">
      <c r="A1667" s="2" t="s">
        <v>4247</v>
      </c>
      <c r="B1667" s="2" t="s">
        <v>4247</v>
      </c>
      <c r="C1667" s="2" t="s">
        <v>71</v>
      </c>
      <c r="D1667" s="2" t="s">
        <v>72</v>
      </c>
      <c r="E1667" s="5">
        <v>-27377</v>
      </c>
      <c r="F1667" s="3" t="s">
        <v>652</v>
      </c>
      <c r="G1667" s="3" t="s">
        <v>39</v>
      </c>
      <c r="H1667" s="2" t="s">
        <v>20</v>
      </c>
      <c r="I1667" s="2" t="s">
        <v>4250</v>
      </c>
      <c r="J1667" s="3" t="str">
        <f>HYPERLINK("https://www.boe.es/gazeta/dias/1825/01/15/pdfs/GMD-1825-7.pdf#page=3","Abrir facsímil")</f>
        <v>Abrir facsímil</v>
      </c>
      <c r="K1667" s="3" t="s">
        <v>22</v>
      </c>
    </row>
    <row r="1668" spans="1:11" ht="42" customHeight="1">
      <c r="A1668" s="2" t="s">
        <v>4247</v>
      </c>
      <c r="B1668" s="2" t="s">
        <v>4247</v>
      </c>
      <c r="C1668" s="2" t="s">
        <v>25</v>
      </c>
      <c r="D1668" s="2" t="s">
        <v>17</v>
      </c>
      <c r="E1668" s="5">
        <v>-27374</v>
      </c>
      <c r="F1668" s="3" t="s">
        <v>87</v>
      </c>
      <c r="G1668" s="3" t="s">
        <v>64</v>
      </c>
      <c r="H1668" s="2" t="s">
        <v>20</v>
      </c>
      <c r="I1668" s="2" t="s">
        <v>4251</v>
      </c>
      <c r="J1668" s="3" t="str">
        <f>HYPERLINK("https://www.boe.es/gazeta/dias/1825/01/18/pdfs/GMD-1825-8.pdf#page=2","Abrir facsímil")</f>
        <v>Abrir facsímil</v>
      </c>
      <c r="K1668" s="3" t="s">
        <v>22</v>
      </c>
    </row>
    <row r="1669" spans="1:11" ht="42" customHeight="1">
      <c r="A1669" s="2" t="s">
        <v>4247</v>
      </c>
      <c r="B1669" s="2" t="s">
        <v>4247</v>
      </c>
      <c r="C1669" s="2" t="s">
        <v>16</v>
      </c>
      <c r="D1669" s="2" t="s">
        <v>17</v>
      </c>
      <c r="E1669" s="5">
        <v>-27342</v>
      </c>
      <c r="F1669" s="3" t="s">
        <v>112</v>
      </c>
      <c r="G1669" s="3" t="s">
        <v>39</v>
      </c>
      <c r="H1669" s="2" t="s">
        <v>20</v>
      </c>
      <c r="I1669" s="2" t="s">
        <v>4252</v>
      </c>
      <c r="J1669" s="3" t="str">
        <f>HYPERLINK("https://www.boe.es/gazeta/dias/1825/02/19/pdfs/GMD-1825-22.pdf#page=3","Abrir facsímil")</f>
        <v>Abrir facsímil</v>
      </c>
      <c r="K1669" s="3" t="s">
        <v>22</v>
      </c>
    </row>
    <row r="1670" spans="1:11" ht="42" customHeight="1">
      <c r="A1670" s="2" t="s">
        <v>4247</v>
      </c>
      <c r="B1670" s="2" t="s">
        <v>4247</v>
      </c>
      <c r="C1670" s="2" t="s">
        <v>32</v>
      </c>
      <c r="D1670" s="2" t="s">
        <v>33</v>
      </c>
      <c r="E1670" s="5">
        <v>-27318</v>
      </c>
      <c r="F1670" s="3" t="s">
        <v>193</v>
      </c>
      <c r="G1670" s="3" t="s">
        <v>64</v>
      </c>
      <c r="H1670" s="2" t="s">
        <v>20</v>
      </c>
      <c r="I1670" s="2" t="s">
        <v>4253</v>
      </c>
      <c r="J1670" s="3" t="str">
        <f>HYPERLINK("https://www.boe.es/gazeta/dias/1825/03/15/pdfs/GMD-1825-32.pdf#page=2","Abrir facsímil")</f>
        <v>Abrir facsímil</v>
      </c>
      <c r="K1670" s="3" t="s">
        <v>22</v>
      </c>
    </row>
    <row r="1671" spans="1:11" ht="42" customHeight="1">
      <c r="A1671" s="2" t="s">
        <v>4247</v>
      </c>
      <c r="B1671" s="2" t="s">
        <v>4247</v>
      </c>
      <c r="C1671" s="2" t="s">
        <v>16</v>
      </c>
      <c r="D1671" s="2" t="s">
        <v>17</v>
      </c>
      <c r="E1671" s="5">
        <v>-27293</v>
      </c>
      <c r="F1671" s="3" t="s">
        <v>267</v>
      </c>
      <c r="G1671" s="3" t="s">
        <v>19</v>
      </c>
      <c r="H1671" s="2" t="s">
        <v>20</v>
      </c>
      <c r="I1671" s="2" t="s">
        <v>4254</v>
      </c>
      <c r="J1671" s="3" t="str">
        <f>HYPERLINK("https://www.boe.es/gazeta/dias/1825/04/09/pdfs/GMD-1825-43.pdf#page=4","Abrir facsímil")</f>
        <v>Abrir facsímil</v>
      </c>
      <c r="K1671" s="3" t="s">
        <v>22</v>
      </c>
    </row>
    <row r="1672" spans="1:11" ht="42" customHeight="1">
      <c r="A1672" s="2" t="s">
        <v>4247</v>
      </c>
      <c r="B1672" s="2" t="s">
        <v>4247</v>
      </c>
      <c r="C1672" s="2" t="s">
        <v>16</v>
      </c>
      <c r="D1672" s="2" t="s">
        <v>17</v>
      </c>
      <c r="E1672" s="5">
        <v>-27286</v>
      </c>
      <c r="F1672" s="3" t="s">
        <v>257</v>
      </c>
      <c r="G1672" s="3" t="s">
        <v>19</v>
      </c>
      <c r="H1672" s="2" t="s">
        <v>20</v>
      </c>
      <c r="I1672" s="2" t="s">
        <v>4255</v>
      </c>
      <c r="J1672" s="3" t="str">
        <f>HYPERLINK("https://www.boe.es/gazeta/dias/1825/04/16/pdfs/GMD-1825-46.pdf#page=4","Abrir facsímil")</f>
        <v>Abrir facsímil</v>
      </c>
      <c r="K1672" s="3" t="s">
        <v>22</v>
      </c>
    </row>
    <row r="1673" spans="1:11" ht="42" customHeight="1">
      <c r="A1673" s="2" t="s">
        <v>4247</v>
      </c>
      <c r="B1673" s="2" t="s">
        <v>4247</v>
      </c>
      <c r="C1673" s="2" t="s">
        <v>32</v>
      </c>
      <c r="D1673" s="2" t="s">
        <v>33</v>
      </c>
      <c r="E1673" s="5">
        <v>-27283</v>
      </c>
      <c r="F1673" s="3" t="s">
        <v>26</v>
      </c>
      <c r="G1673" s="3" t="s">
        <v>19</v>
      </c>
      <c r="H1673" s="2" t="s">
        <v>20</v>
      </c>
      <c r="I1673" s="2" t="s">
        <v>4256</v>
      </c>
      <c r="J1673" s="3" t="str">
        <f>HYPERLINK("https://www.boe.es/gazeta/dias/1825/04/19/pdfs/GMD-1825-47.pdf#page=4","Abrir facsímil")</f>
        <v>Abrir facsímil</v>
      </c>
      <c r="K1673" s="3" t="s">
        <v>22</v>
      </c>
    </row>
    <row r="1674" spans="1:11" ht="42" customHeight="1">
      <c r="A1674" s="2" t="s">
        <v>4247</v>
      </c>
      <c r="B1674" s="2" t="s">
        <v>4247</v>
      </c>
      <c r="C1674" s="2" t="s">
        <v>32</v>
      </c>
      <c r="D1674" s="2" t="s">
        <v>33</v>
      </c>
      <c r="E1674" s="5">
        <v>-27281</v>
      </c>
      <c r="F1674" s="3" t="s">
        <v>306</v>
      </c>
      <c r="G1674" s="3" t="s">
        <v>19</v>
      </c>
      <c r="H1674" s="2" t="s">
        <v>20</v>
      </c>
      <c r="I1674" s="2" t="s">
        <v>4257</v>
      </c>
      <c r="J1674" s="3" t="str">
        <f>HYPERLINK("https://www.boe.es/gazeta/dias/1825/04/21/pdfs/GMD-1825-48.pdf#page=4","Abrir facsímil")</f>
        <v>Abrir facsímil</v>
      </c>
      <c r="K1674" s="3" t="s">
        <v>22</v>
      </c>
    </row>
    <row r="1675" spans="1:11" ht="42" customHeight="1">
      <c r="A1675" s="2" t="s">
        <v>4247</v>
      </c>
      <c r="B1675" s="2" t="s">
        <v>4247</v>
      </c>
      <c r="C1675" s="2" t="s">
        <v>71</v>
      </c>
      <c r="D1675" s="2" t="s">
        <v>72</v>
      </c>
      <c r="E1675" s="5">
        <v>-27239</v>
      </c>
      <c r="F1675" s="3" t="s">
        <v>282</v>
      </c>
      <c r="G1675" s="3" t="s">
        <v>39</v>
      </c>
      <c r="H1675" s="2" t="s">
        <v>20</v>
      </c>
      <c r="I1675" s="2" t="s">
        <v>4258</v>
      </c>
      <c r="J1675" s="3" t="str">
        <f>HYPERLINK("https://www.boe.es/gazeta/dias/1825/06/02/pdfs/GMD-1825-66.pdf#page=3","Abrir facsímil")</f>
        <v>Abrir facsímil</v>
      </c>
      <c r="K1675" s="3" t="s">
        <v>22</v>
      </c>
    </row>
    <row r="1676" spans="1:11" ht="42" customHeight="1">
      <c r="A1676" s="2" t="s">
        <v>4247</v>
      </c>
      <c r="B1676" s="2" t="s">
        <v>4247</v>
      </c>
      <c r="C1676" s="2" t="s">
        <v>32</v>
      </c>
      <c r="D1676" s="2" t="s">
        <v>33</v>
      </c>
      <c r="E1676" s="5">
        <v>-27220</v>
      </c>
      <c r="F1676" s="3" t="s">
        <v>1690</v>
      </c>
      <c r="G1676" s="3" t="s">
        <v>19</v>
      </c>
      <c r="H1676" s="2" t="s">
        <v>20</v>
      </c>
      <c r="I1676" s="2" t="s">
        <v>4259</v>
      </c>
      <c r="J1676" s="3" t="str">
        <f>HYPERLINK("https://www.boe.es/gazeta/dias/1825/06/21/pdfs/GMD-1825-74.pdf#page=4","Abrir facsímil")</f>
        <v>Abrir facsímil</v>
      </c>
      <c r="K1676" s="3" t="s">
        <v>22</v>
      </c>
    </row>
    <row r="1677" spans="1:11" ht="42" customHeight="1">
      <c r="A1677" s="2" t="s">
        <v>4247</v>
      </c>
      <c r="B1677" s="2" t="s">
        <v>4247</v>
      </c>
      <c r="C1677" s="2" t="s">
        <v>59</v>
      </c>
      <c r="D1677" s="2" t="s">
        <v>17</v>
      </c>
      <c r="E1677" s="5">
        <v>-27213</v>
      </c>
      <c r="F1677" s="3" t="s">
        <v>1790</v>
      </c>
      <c r="G1677" s="3" t="s">
        <v>19</v>
      </c>
      <c r="H1677" s="2" t="s">
        <v>20</v>
      </c>
      <c r="I1677" s="2" t="s">
        <v>4260</v>
      </c>
      <c r="J1677" s="3" t="str">
        <f>HYPERLINK("https://www.boe.es/gazeta/dias/1825/06/28/pdfs/GMD-1825-77.pdf#page=4","Abrir facsímil")</f>
        <v>Abrir facsímil</v>
      </c>
      <c r="K1677" s="3" t="s">
        <v>22</v>
      </c>
    </row>
    <row r="1678" spans="1:11" ht="42" customHeight="1">
      <c r="A1678" s="2" t="s">
        <v>4247</v>
      </c>
      <c r="B1678" s="2" t="s">
        <v>4247</v>
      </c>
      <c r="C1678" s="2" t="s">
        <v>25</v>
      </c>
      <c r="D1678" s="2" t="s">
        <v>17</v>
      </c>
      <c r="E1678" s="5">
        <v>-27209</v>
      </c>
      <c r="F1678" s="3" t="s">
        <v>482</v>
      </c>
      <c r="G1678" s="3" t="s">
        <v>39</v>
      </c>
      <c r="H1678" s="2" t="s">
        <v>20</v>
      </c>
      <c r="I1678" s="2" t="s">
        <v>4261</v>
      </c>
      <c r="J1678" s="3" t="str">
        <f>HYPERLINK("https://www.boe.es/gazeta/dias/1825/07/02/pdfs/GMD-1825-79.pdf#page=3","Abrir facsímil")</f>
        <v>Abrir facsímil</v>
      </c>
      <c r="K1678" s="3" t="s">
        <v>22</v>
      </c>
    </row>
    <row r="1679" spans="1:11" ht="42" customHeight="1">
      <c r="A1679" s="2" t="s">
        <v>4247</v>
      </c>
      <c r="B1679" s="2" t="s">
        <v>4247</v>
      </c>
      <c r="C1679" s="2" t="s">
        <v>32</v>
      </c>
      <c r="D1679" s="2" t="s">
        <v>33</v>
      </c>
      <c r="E1679" s="5">
        <v>-27195</v>
      </c>
      <c r="F1679" s="3" t="s">
        <v>558</v>
      </c>
      <c r="G1679" s="3" t="s">
        <v>19</v>
      </c>
      <c r="H1679" s="2" t="s">
        <v>20</v>
      </c>
      <c r="I1679" s="2" t="s">
        <v>4262</v>
      </c>
      <c r="J1679" s="3" t="str">
        <f>HYPERLINK("https://www.boe.es/gazeta/dias/1825/07/16/pdfs/GMD-1825-85.pdf#page=4","Abrir facsímil")</f>
        <v>Abrir facsímil</v>
      </c>
      <c r="K1679" s="3" t="s">
        <v>22</v>
      </c>
    </row>
    <row r="1680" spans="1:11" ht="42" customHeight="1">
      <c r="A1680" s="2" t="s">
        <v>4247</v>
      </c>
      <c r="B1680" s="2" t="s">
        <v>4247</v>
      </c>
      <c r="C1680" s="2" t="s">
        <v>123</v>
      </c>
      <c r="D1680" s="2" t="s">
        <v>17</v>
      </c>
      <c r="E1680" s="5">
        <v>-27169</v>
      </c>
      <c r="F1680" s="3" t="s">
        <v>1562</v>
      </c>
      <c r="G1680" s="3" t="s">
        <v>4263</v>
      </c>
      <c r="H1680" s="2" t="s">
        <v>20</v>
      </c>
      <c r="I1680" s="2" t="s">
        <v>4264</v>
      </c>
      <c r="J1680" s="3" t="str">
        <f>HYPERLINK("https://www.boe.es/gazeta/dias/1825/08/11/pdfs/GMD-1825-96.pdf#page=3","Abrir facsímil")</f>
        <v>Abrir facsímil</v>
      </c>
      <c r="K1680" s="3" t="s">
        <v>22</v>
      </c>
    </row>
    <row r="1681" spans="1:11" ht="42" customHeight="1">
      <c r="A1681" s="2" t="s">
        <v>4247</v>
      </c>
      <c r="B1681" s="2" t="s">
        <v>4247</v>
      </c>
      <c r="C1681" s="2" t="s">
        <v>32</v>
      </c>
      <c r="D1681" s="2" t="s">
        <v>33</v>
      </c>
      <c r="E1681" s="5">
        <v>-27155</v>
      </c>
      <c r="F1681" s="3" t="s">
        <v>563</v>
      </c>
      <c r="G1681" s="3" t="s">
        <v>19</v>
      </c>
      <c r="H1681" s="2" t="s">
        <v>20</v>
      </c>
      <c r="I1681" s="2" t="s">
        <v>4265</v>
      </c>
      <c r="J1681" s="3" t="str">
        <f>HYPERLINK("https://www.boe.es/gazeta/dias/1825/08/25/pdfs/GMD-1825-102.pdf#page=4","Abrir facsímil")</f>
        <v>Abrir facsímil</v>
      </c>
      <c r="K1681" s="3" t="s">
        <v>22</v>
      </c>
    </row>
    <row r="1682" spans="1:11" ht="42" customHeight="1">
      <c r="A1682" s="2" t="s">
        <v>4247</v>
      </c>
      <c r="B1682" s="2" t="s">
        <v>4247</v>
      </c>
      <c r="C1682" s="2" t="s">
        <v>32</v>
      </c>
      <c r="D1682" s="2" t="s">
        <v>33</v>
      </c>
      <c r="E1682" s="5">
        <v>-27125</v>
      </c>
      <c r="F1682" s="3" t="s">
        <v>4266</v>
      </c>
      <c r="G1682" s="3" t="s">
        <v>95</v>
      </c>
      <c r="H1682" s="2" t="s">
        <v>20</v>
      </c>
      <c r="I1682" s="2" t="s">
        <v>4267</v>
      </c>
      <c r="J1682" s="3" t="str">
        <f>HYPERLINK("https://www.boe.es/gazeta/dias/1825/09/24/pdfs/GMD-1825-116.pdf#page=1","Abrir facsímil")</f>
        <v>Abrir facsímil</v>
      </c>
      <c r="K1682" s="3" t="s">
        <v>22</v>
      </c>
    </row>
    <row r="1683" spans="1:11" ht="42" customHeight="1">
      <c r="A1683" s="2" t="s">
        <v>4247</v>
      </c>
      <c r="B1683" s="2" t="s">
        <v>4247</v>
      </c>
      <c r="C1683" s="2" t="s">
        <v>32</v>
      </c>
      <c r="D1683" s="2" t="s">
        <v>33</v>
      </c>
      <c r="E1683" s="5">
        <v>-27101</v>
      </c>
      <c r="F1683" s="3" t="s">
        <v>83</v>
      </c>
      <c r="G1683" s="3" t="s">
        <v>19</v>
      </c>
      <c r="H1683" s="2" t="s">
        <v>20</v>
      </c>
      <c r="I1683" s="2" t="s">
        <v>4268</v>
      </c>
      <c r="J1683" s="3" t="str">
        <f>HYPERLINK("https://www.boe.es/gazeta/dias/1825/10/18/pdfs/GMD-1825-126.pdf#page=4","Abrir facsímil")</f>
        <v>Abrir facsímil</v>
      </c>
      <c r="K1683" s="3" t="s">
        <v>22</v>
      </c>
    </row>
    <row r="1684" spans="1:11" ht="42" customHeight="1">
      <c r="A1684" s="2" t="s">
        <v>4247</v>
      </c>
      <c r="B1684" s="2" t="s">
        <v>4247</v>
      </c>
      <c r="C1684" s="2" t="s">
        <v>123</v>
      </c>
      <c r="D1684" s="2" t="s">
        <v>17</v>
      </c>
      <c r="E1684" s="5">
        <v>-27085</v>
      </c>
      <c r="F1684" s="3" t="s">
        <v>215</v>
      </c>
      <c r="G1684" s="3" t="s">
        <v>19</v>
      </c>
      <c r="H1684" s="2" t="s">
        <v>20</v>
      </c>
      <c r="I1684" s="2" t="s">
        <v>4269</v>
      </c>
      <c r="J1684" s="3" t="str">
        <f>HYPERLINK("https://www.boe.es/gazeta/dias/1825/11/03/pdfs/GMD-1825-133.pdf#page=4","Abrir facsímil")</f>
        <v>Abrir facsímil</v>
      </c>
      <c r="K1684" s="3" t="s">
        <v>22</v>
      </c>
    </row>
    <row r="1685" spans="1:11" ht="42" customHeight="1">
      <c r="A1685" s="2" t="s">
        <v>4247</v>
      </c>
      <c r="B1685" s="2" t="s">
        <v>4247</v>
      </c>
      <c r="C1685" s="2" t="s">
        <v>32</v>
      </c>
      <c r="D1685" s="2" t="s">
        <v>33</v>
      </c>
      <c r="E1685" s="5">
        <v>-27069</v>
      </c>
      <c r="F1685" s="3" t="s">
        <v>73</v>
      </c>
      <c r="G1685" s="3" t="s">
        <v>74</v>
      </c>
      <c r="H1685" s="2" t="s">
        <v>20</v>
      </c>
      <c r="I1685" s="2" t="s">
        <v>4270</v>
      </c>
      <c r="J1685" s="3" t="str">
        <f>HYPERLINK("https://www.boe.es/gazeta/dias/1825/11/19/pdfs/GMD-1825-140.pdf#page=3","Abrir facsímil")</f>
        <v>Abrir facsímil</v>
      </c>
      <c r="K1685" s="3" t="s">
        <v>22</v>
      </c>
    </row>
    <row r="1686" spans="1:11" ht="42" customHeight="1">
      <c r="A1686" s="2" t="s">
        <v>4247</v>
      </c>
      <c r="B1686" s="2" t="s">
        <v>4247</v>
      </c>
      <c r="C1686" s="2" t="s">
        <v>32</v>
      </c>
      <c r="D1686" s="2" t="s">
        <v>33</v>
      </c>
      <c r="E1686" s="5">
        <v>-27038</v>
      </c>
      <c r="F1686" s="3" t="s">
        <v>486</v>
      </c>
      <c r="G1686" s="3" t="s">
        <v>19</v>
      </c>
      <c r="H1686" s="2" t="s">
        <v>20</v>
      </c>
      <c r="I1686" s="2" t="s">
        <v>4271</v>
      </c>
      <c r="J1686" s="3" t="str">
        <f>HYPERLINK("https://www.boe.es/gazeta/dias/1825/12/20/pdfs/GMD-1825-153.pdf#page=4","Abrir facsímil")</f>
        <v>Abrir facsímil</v>
      </c>
      <c r="K1686" s="3" t="s">
        <v>22</v>
      </c>
    </row>
    <row r="1687" spans="1:11" ht="42" customHeight="1">
      <c r="A1687" s="2" t="s">
        <v>4272</v>
      </c>
      <c r="B1687" s="2" t="s">
        <v>4272</v>
      </c>
      <c r="C1687" s="2" t="s">
        <v>71</v>
      </c>
      <c r="D1687" s="2" t="s">
        <v>72</v>
      </c>
      <c r="E1687" s="5">
        <v>-27038</v>
      </c>
      <c r="F1687" s="3" t="s">
        <v>486</v>
      </c>
      <c r="G1687" s="3" t="s">
        <v>19</v>
      </c>
      <c r="H1687" s="2" t="s">
        <v>20</v>
      </c>
      <c r="I1687" s="2" t="s">
        <v>4273</v>
      </c>
      <c r="J1687" s="3" t="str">
        <f>HYPERLINK("https://www.boe.es/gazeta/dias/1825/12/20/pdfs/GMD-1825-153.pdf#page=4","Abrir facsímil")</f>
        <v>Abrir facsímil</v>
      </c>
      <c r="K1687" s="3" t="s">
        <v>22</v>
      </c>
    </row>
    <row r="1688" spans="1:11" ht="42" customHeight="1">
      <c r="A1688" s="2" t="s">
        <v>4274</v>
      </c>
      <c r="B1688" s="2" t="s">
        <v>4275</v>
      </c>
      <c r="C1688" s="2" t="s">
        <v>25</v>
      </c>
      <c r="D1688" s="2" t="s">
        <v>17</v>
      </c>
      <c r="E1688" s="5">
        <v>-27363</v>
      </c>
      <c r="F1688" s="3" t="s">
        <v>152</v>
      </c>
      <c r="G1688" s="3" t="s">
        <v>39</v>
      </c>
      <c r="H1688" s="2" t="s">
        <v>20</v>
      </c>
      <c r="I1688" s="2" t="s">
        <v>4276</v>
      </c>
      <c r="J1688" s="3" t="str">
        <f>HYPERLINK("https://www.boe.es/gazeta/dias/1825/01/29/pdfs/GMD-1825-13.pdf#page=3","Abrir facsímil")</f>
        <v>Abrir facsímil</v>
      </c>
      <c r="K1688" s="3" t="s">
        <v>22</v>
      </c>
    </row>
    <row r="1689" spans="1:11" ht="42" customHeight="1">
      <c r="A1689" s="2" t="s">
        <v>4277</v>
      </c>
      <c r="B1689" s="2" t="s">
        <v>4278</v>
      </c>
      <c r="C1689" s="2" t="s">
        <v>59</v>
      </c>
      <c r="D1689" s="2" t="s">
        <v>17</v>
      </c>
      <c r="E1689" s="5">
        <v>-27272</v>
      </c>
      <c r="F1689" s="3" t="s">
        <v>1191</v>
      </c>
      <c r="G1689" s="3" t="s">
        <v>1192</v>
      </c>
      <c r="H1689" s="2" t="s">
        <v>20</v>
      </c>
      <c r="I1689" s="2" t="s">
        <v>4279</v>
      </c>
      <c r="J1689" s="3" t="str">
        <f>HYPERLINK("https://www.boe.es/gazeta/dias/1825/04/30/pdfs/GMD-1825-52.pdf#page=4","Abrir facsímil")</f>
        <v>Abrir facsímil</v>
      </c>
      <c r="K1689" s="3" t="s">
        <v>22</v>
      </c>
    </row>
    <row r="1690" spans="1:11" ht="42" customHeight="1">
      <c r="A1690" s="2" t="s">
        <v>4280</v>
      </c>
      <c r="B1690" s="2" t="s">
        <v>4280</v>
      </c>
      <c r="C1690" s="2" t="s">
        <v>32</v>
      </c>
      <c r="D1690" s="2" t="s">
        <v>33</v>
      </c>
      <c r="E1690" s="5">
        <v>-27286</v>
      </c>
      <c r="F1690" s="3" t="s">
        <v>257</v>
      </c>
      <c r="G1690" s="3" t="s">
        <v>19</v>
      </c>
      <c r="H1690" s="2" t="s">
        <v>20</v>
      </c>
      <c r="I1690" s="2" t="s">
        <v>4281</v>
      </c>
      <c r="J1690" s="3" t="str">
        <f>HYPERLINK("https://www.boe.es/gazeta/dias/1825/04/16/pdfs/GMD-1825-46.pdf#page=4","Abrir facsímil")</f>
        <v>Abrir facsímil</v>
      </c>
      <c r="K1690" s="3" t="s">
        <v>22</v>
      </c>
    </row>
    <row r="1691" spans="1:11" ht="42" customHeight="1">
      <c r="A1691" s="2" t="s">
        <v>4282</v>
      </c>
      <c r="B1691" s="2" t="s">
        <v>4282</v>
      </c>
      <c r="C1691" s="2" t="s">
        <v>16</v>
      </c>
      <c r="D1691" s="2" t="s">
        <v>17</v>
      </c>
      <c r="E1691" s="5">
        <v>-27304</v>
      </c>
      <c r="F1691" s="3" t="s">
        <v>128</v>
      </c>
      <c r="G1691" s="3" t="s">
        <v>19</v>
      </c>
      <c r="H1691" s="2" t="s">
        <v>20</v>
      </c>
      <c r="I1691" s="2" t="s">
        <v>4283</v>
      </c>
      <c r="J1691" s="3" t="str">
        <f>HYPERLINK("https://www.boe.es/gazeta/dias/1825/03/29/pdfs/GMD-1825-38.pdf#page=4","Abrir facsímil")</f>
        <v>Abrir facsímil</v>
      </c>
      <c r="K1691" s="3" t="s">
        <v>22</v>
      </c>
    </row>
    <row r="1692" spans="1:11" ht="42" customHeight="1">
      <c r="A1692" s="2" t="s">
        <v>4284</v>
      </c>
      <c r="B1692" s="2" t="s">
        <v>4285</v>
      </c>
      <c r="C1692" s="2" t="s">
        <v>123</v>
      </c>
      <c r="D1692" s="2" t="s">
        <v>17</v>
      </c>
      <c r="E1692" s="5">
        <v>-27038</v>
      </c>
      <c r="F1692" s="3" t="s">
        <v>486</v>
      </c>
      <c r="G1692" s="3" t="s">
        <v>19</v>
      </c>
      <c r="H1692" s="2" t="s">
        <v>20</v>
      </c>
      <c r="I1692" s="2" t="s">
        <v>4286</v>
      </c>
      <c r="J1692" s="3" t="str">
        <f>HYPERLINK("https://www.boe.es/gazeta/dias/1825/12/20/pdfs/GMD-1825-153.pdf#page=4","Abrir facsímil")</f>
        <v>Abrir facsímil</v>
      </c>
      <c r="K1692" s="3" t="s">
        <v>22</v>
      </c>
    </row>
    <row r="1693" spans="1:11" ht="42" customHeight="1">
      <c r="A1693" s="2" t="s">
        <v>4287</v>
      </c>
      <c r="B1693" s="2" t="s">
        <v>4287</v>
      </c>
      <c r="C1693" s="2" t="s">
        <v>16</v>
      </c>
      <c r="D1693" s="2" t="s">
        <v>17</v>
      </c>
      <c r="E1693" s="5">
        <v>-27351</v>
      </c>
      <c r="F1693" s="3" t="s">
        <v>132</v>
      </c>
      <c r="G1693" s="3" t="s">
        <v>19</v>
      </c>
      <c r="H1693" s="2" t="s">
        <v>20</v>
      </c>
      <c r="I1693" s="2" t="s">
        <v>4288</v>
      </c>
      <c r="J1693" s="3" t="str">
        <f>HYPERLINK("https://www.boe.es/gazeta/dias/1825/02/10/pdfs/GMD-1825-18.pdf#page=4","Abrir facsímil")</f>
        <v>Abrir facsímil</v>
      </c>
      <c r="K1693" s="3" t="s">
        <v>22</v>
      </c>
    </row>
    <row r="1694" spans="1:11" ht="42" customHeight="1">
      <c r="A1694" s="2" t="s">
        <v>4289</v>
      </c>
      <c r="B1694" s="2" t="s">
        <v>4290</v>
      </c>
      <c r="C1694" s="2" t="s">
        <v>16</v>
      </c>
      <c r="D1694" s="2" t="s">
        <v>17</v>
      </c>
      <c r="E1694" s="5">
        <v>-27118</v>
      </c>
      <c r="F1694" s="3" t="s">
        <v>4155</v>
      </c>
      <c r="G1694" s="3" t="s">
        <v>19</v>
      </c>
      <c r="H1694" s="2" t="s">
        <v>20</v>
      </c>
      <c r="I1694" s="2" t="s">
        <v>4291</v>
      </c>
      <c r="J1694" s="3" t="str">
        <f>HYPERLINK("https://www.boe.es/gazeta/dias/1825/10/01/pdfs/GMD-1825-119.pdf#page=4","Abrir facsímil")</f>
        <v>Abrir facsímil</v>
      </c>
      <c r="K1694" s="3" t="s">
        <v>22</v>
      </c>
    </row>
    <row r="1695" spans="1:11" ht="42" customHeight="1">
      <c r="A1695" s="2" t="s">
        <v>4292</v>
      </c>
      <c r="B1695" s="2" t="s">
        <v>4292</v>
      </c>
      <c r="C1695" s="2" t="s">
        <v>123</v>
      </c>
      <c r="D1695" s="2" t="s">
        <v>17</v>
      </c>
      <c r="E1695" s="5">
        <v>-27078</v>
      </c>
      <c r="F1695" s="3" t="s">
        <v>3937</v>
      </c>
      <c r="G1695" s="3" t="s">
        <v>95</v>
      </c>
      <c r="H1695" s="2" t="s">
        <v>20</v>
      </c>
      <c r="I1695" s="2" t="s">
        <v>4293</v>
      </c>
      <c r="J1695" s="3" t="str">
        <f>HYPERLINK("https://www.boe.es/gazeta/dias/1825/11/10/pdfs/GMD-1825-136.pdf#page=1","Abrir facsímil")</f>
        <v>Abrir facsímil</v>
      </c>
      <c r="K1695" s="3" t="s">
        <v>22</v>
      </c>
    </row>
    <row r="1696" spans="1:11" ht="42" customHeight="1">
      <c r="A1696" s="2" t="s">
        <v>4294</v>
      </c>
      <c r="B1696" s="2" t="s">
        <v>4295</v>
      </c>
      <c r="C1696" s="2" t="s">
        <v>16</v>
      </c>
      <c r="D1696" s="2" t="s">
        <v>17</v>
      </c>
      <c r="E1696" s="5">
        <v>-27351</v>
      </c>
      <c r="F1696" s="3" t="s">
        <v>132</v>
      </c>
      <c r="G1696" s="3" t="s">
        <v>19</v>
      </c>
      <c r="H1696" s="2" t="s">
        <v>20</v>
      </c>
      <c r="I1696" s="2" t="s">
        <v>4296</v>
      </c>
      <c r="J1696" s="3" t="str">
        <f>HYPERLINK("https://www.boe.es/gazeta/dias/1825/02/10/pdfs/GMD-1825-18.pdf#page=4","Abrir facsímil")</f>
        <v>Abrir facsímil</v>
      </c>
      <c r="K1696" s="3" t="s">
        <v>22</v>
      </c>
    </row>
    <row r="1697" spans="1:11" ht="42" customHeight="1">
      <c r="A1697" s="2" t="s">
        <v>4297</v>
      </c>
      <c r="B1697" s="2" t="s">
        <v>4298</v>
      </c>
      <c r="C1697" s="2" t="s">
        <v>71</v>
      </c>
      <c r="D1697" s="2" t="s">
        <v>72</v>
      </c>
      <c r="E1697" s="5">
        <v>-27059</v>
      </c>
      <c r="F1697" s="3" t="s">
        <v>567</v>
      </c>
      <c r="G1697" s="3" t="s">
        <v>19</v>
      </c>
      <c r="H1697" s="2" t="s">
        <v>27</v>
      </c>
      <c r="I1697" s="2" t="s">
        <v>4299</v>
      </c>
      <c r="J1697" s="3" t="str">
        <f>HYPERLINK("https://www.boe.es/gazeta/dias/1825/11/29/pdfs/GMD-1825-144.pdf#page=4","Abrir facsímil")</f>
        <v>Abrir facsímil</v>
      </c>
      <c r="K1697" s="3" t="s">
        <v>29</v>
      </c>
    </row>
    <row r="1698" spans="1:11" ht="42" customHeight="1">
      <c r="A1698" s="2" t="s">
        <v>4300</v>
      </c>
      <c r="B1698" s="2" t="s">
        <v>4301</v>
      </c>
      <c r="C1698" s="2" t="s">
        <v>16</v>
      </c>
      <c r="D1698" s="2" t="s">
        <v>17</v>
      </c>
      <c r="E1698" s="5">
        <v>-27351</v>
      </c>
      <c r="F1698" s="3" t="s">
        <v>132</v>
      </c>
      <c r="G1698" s="3" t="s">
        <v>19</v>
      </c>
      <c r="H1698" s="2" t="s">
        <v>20</v>
      </c>
      <c r="I1698" s="2" t="s">
        <v>4302</v>
      </c>
      <c r="J1698" s="3" t="str">
        <f>HYPERLINK("https://www.boe.es/gazeta/dias/1825/02/10/pdfs/GMD-1825-18.pdf#page=4","Abrir facsímil")</f>
        <v>Abrir facsímil</v>
      </c>
      <c r="K1698" s="3" t="s">
        <v>22</v>
      </c>
    </row>
    <row r="1699" spans="1:11" ht="42" customHeight="1">
      <c r="A1699" s="2" t="s">
        <v>4303</v>
      </c>
      <c r="B1699" s="2" t="s">
        <v>4303</v>
      </c>
      <c r="C1699" s="2" t="s">
        <v>32</v>
      </c>
      <c r="D1699" s="2" t="s">
        <v>33</v>
      </c>
      <c r="E1699" s="5">
        <v>-27388</v>
      </c>
      <c r="F1699" s="3" t="s">
        <v>288</v>
      </c>
      <c r="G1699" s="3" t="s">
        <v>19</v>
      </c>
      <c r="H1699" s="2" t="s">
        <v>20</v>
      </c>
      <c r="I1699" s="2" t="s">
        <v>4304</v>
      </c>
      <c r="J1699" s="3" t="str">
        <f>HYPERLINK("https://www.boe.es/gazeta/dias/1825/01/04/pdfs/GMD-1825-2.pdf#page=4","Abrir facsímil")</f>
        <v>Abrir facsímil</v>
      </c>
      <c r="K1699" s="3" t="s">
        <v>22</v>
      </c>
    </row>
    <row r="1700" spans="1:11" ht="42" customHeight="1">
      <c r="A1700" s="2" t="s">
        <v>4303</v>
      </c>
      <c r="B1700" s="2" t="s">
        <v>4303</v>
      </c>
      <c r="C1700" s="2" t="s">
        <v>25</v>
      </c>
      <c r="D1700" s="2" t="s">
        <v>17</v>
      </c>
      <c r="E1700" s="5">
        <v>-27328</v>
      </c>
      <c r="F1700" s="3" t="s">
        <v>211</v>
      </c>
      <c r="G1700" s="3" t="s">
        <v>64</v>
      </c>
      <c r="H1700" s="2" t="s">
        <v>20</v>
      </c>
      <c r="I1700" s="2" t="s">
        <v>4305</v>
      </c>
      <c r="J1700" s="3" t="str">
        <f>HYPERLINK("https://www.boe.es/gazeta/dias/1825/03/05/pdfs/GMD-1825-28.pdf#page=2","Abrir facsímil")</f>
        <v>Abrir facsímil</v>
      </c>
      <c r="K1700" s="3" t="s">
        <v>22</v>
      </c>
    </row>
    <row r="1701" spans="1:11" ht="42" customHeight="1">
      <c r="A1701" s="2" t="s">
        <v>4303</v>
      </c>
      <c r="B1701" s="2" t="s">
        <v>4303</v>
      </c>
      <c r="C1701" s="2" t="s">
        <v>32</v>
      </c>
      <c r="D1701" s="2" t="s">
        <v>33</v>
      </c>
      <c r="E1701" s="5">
        <v>-27318</v>
      </c>
      <c r="F1701" s="3" t="s">
        <v>193</v>
      </c>
      <c r="G1701" s="3" t="s">
        <v>64</v>
      </c>
      <c r="H1701" s="2" t="s">
        <v>20</v>
      </c>
      <c r="I1701" s="2" t="s">
        <v>4306</v>
      </c>
      <c r="J1701" s="3" t="str">
        <f>HYPERLINK("https://www.boe.es/gazeta/dias/1825/03/15/pdfs/GMD-1825-32.pdf#page=2","Abrir facsímil")</f>
        <v>Abrir facsímil</v>
      </c>
      <c r="K1701" s="3" t="s">
        <v>22</v>
      </c>
    </row>
    <row r="1702" spans="1:11" ht="42" customHeight="1">
      <c r="A1702" s="2" t="s">
        <v>4303</v>
      </c>
      <c r="B1702" s="2" t="s">
        <v>4303</v>
      </c>
      <c r="C1702" s="2" t="s">
        <v>25</v>
      </c>
      <c r="D1702" s="2" t="s">
        <v>17</v>
      </c>
      <c r="E1702" s="5">
        <v>-27195</v>
      </c>
      <c r="F1702" s="3" t="s">
        <v>558</v>
      </c>
      <c r="G1702" s="3" t="s">
        <v>19</v>
      </c>
      <c r="H1702" s="2" t="s">
        <v>20</v>
      </c>
      <c r="I1702" s="2" t="s">
        <v>4307</v>
      </c>
      <c r="J1702" s="3" t="str">
        <f>HYPERLINK("https://www.boe.es/gazeta/dias/1825/07/16/pdfs/GMD-1825-85.pdf#page=4","Abrir facsímil")</f>
        <v>Abrir facsímil</v>
      </c>
      <c r="K1702" s="3" t="s">
        <v>22</v>
      </c>
    </row>
    <row r="1703" spans="1:11" ht="42" customHeight="1">
      <c r="A1703" s="2" t="s">
        <v>4308</v>
      </c>
      <c r="B1703" s="2" t="s">
        <v>4309</v>
      </c>
      <c r="C1703" s="2" t="s">
        <v>32</v>
      </c>
      <c r="D1703" s="2" t="s">
        <v>33</v>
      </c>
      <c r="E1703" s="5">
        <v>-27342</v>
      </c>
      <c r="F1703" s="3" t="s">
        <v>112</v>
      </c>
      <c r="G1703" s="3" t="s">
        <v>19</v>
      </c>
      <c r="H1703" s="2" t="s">
        <v>20</v>
      </c>
      <c r="I1703" s="2" t="s">
        <v>4310</v>
      </c>
      <c r="J1703" s="3" t="str">
        <f>HYPERLINK("https://www.boe.es/gazeta/dias/1825/02/19/pdfs/GMD-1825-22.pdf#page=4","Abrir facsímil")</f>
        <v>Abrir facsímil</v>
      </c>
      <c r="K1703" s="3" t="s">
        <v>22</v>
      </c>
    </row>
    <row r="1704" spans="1:11" ht="42" customHeight="1">
      <c r="A1704" s="2" t="s">
        <v>4311</v>
      </c>
      <c r="B1704" s="2" t="s">
        <v>4312</v>
      </c>
      <c r="C1704" s="2" t="s">
        <v>71</v>
      </c>
      <c r="D1704" s="2" t="s">
        <v>72</v>
      </c>
      <c r="E1704" s="5">
        <v>-27211</v>
      </c>
      <c r="F1704" s="3" t="s">
        <v>1286</v>
      </c>
      <c r="G1704" s="3" t="s">
        <v>19</v>
      </c>
      <c r="H1704" s="2" t="s">
        <v>20</v>
      </c>
      <c r="I1704" s="2" t="s">
        <v>4313</v>
      </c>
      <c r="J1704" s="3" t="str">
        <f>HYPERLINK("https://www.boe.es/gazeta/dias/1825/06/30/pdfs/GMD-1825-78.pdf#page=4","Abrir facsímil")</f>
        <v>Abrir facsímil</v>
      </c>
      <c r="K1704" s="3" t="s">
        <v>22</v>
      </c>
    </row>
    <row r="1705" spans="1:11" ht="42" customHeight="1">
      <c r="A1705" s="2" t="s">
        <v>4314</v>
      </c>
      <c r="B1705" s="2" t="s">
        <v>4315</v>
      </c>
      <c r="C1705" s="2" t="s">
        <v>32</v>
      </c>
      <c r="D1705" s="2" t="s">
        <v>33</v>
      </c>
      <c r="E1705" s="5">
        <v>-27377</v>
      </c>
      <c r="F1705" s="3" t="s">
        <v>652</v>
      </c>
      <c r="G1705" s="3" t="s">
        <v>39</v>
      </c>
      <c r="H1705" s="2" t="s">
        <v>20</v>
      </c>
      <c r="I1705" s="2" t="s">
        <v>4316</v>
      </c>
      <c r="J1705" s="3" t="str">
        <f>HYPERLINK("https://www.boe.es/gazeta/dias/1825/01/15/pdfs/GMD-1825-7.pdf#page=3","Abrir facsímil")</f>
        <v>Abrir facsímil</v>
      </c>
      <c r="K1705" s="3" t="s">
        <v>22</v>
      </c>
    </row>
    <row r="1706" spans="1:11" ht="42" customHeight="1">
      <c r="A1706" s="2" t="s">
        <v>4317</v>
      </c>
      <c r="B1706" s="2" t="s">
        <v>4317</v>
      </c>
      <c r="C1706" s="2" t="s">
        <v>16</v>
      </c>
      <c r="D1706" s="2" t="s">
        <v>17</v>
      </c>
      <c r="E1706" s="5">
        <v>-27097</v>
      </c>
      <c r="F1706" s="3" t="s">
        <v>2388</v>
      </c>
      <c r="G1706" s="3" t="s">
        <v>64</v>
      </c>
      <c r="H1706" s="2" t="s">
        <v>20</v>
      </c>
      <c r="I1706" s="2" t="s">
        <v>4318</v>
      </c>
      <c r="J1706" s="3" t="str">
        <f>HYPERLINK("https://www.boe.es/gazeta/dias/1825/10/22/pdfs/GMD-1825-128.pdf#page=2","Abrir facsímil")</f>
        <v>Abrir facsímil</v>
      </c>
      <c r="K1706" s="3" t="s">
        <v>22</v>
      </c>
    </row>
    <row r="1707" spans="1:11" ht="42" customHeight="1">
      <c r="A1707" s="2" t="s">
        <v>4319</v>
      </c>
      <c r="B1707" s="2" t="s">
        <v>4320</v>
      </c>
      <c r="C1707" s="2" t="s">
        <v>71</v>
      </c>
      <c r="D1707" s="2" t="s">
        <v>72</v>
      </c>
      <c r="E1707" s="5">
        <v>-27202</v>
      </c>
      <c r="F1707" s="3" t="s">
        <v>820</v>
      </c>
      <c r="G1707" s="3" t="s">
        <v>95</v>
      </c>
      <c r="H1707" s="2" t="s">
        <v>27</v>
      </c>
      <c r="I1707" s="2" t="s">
        <v>4321</v>
      </c>
      <c r="J1707" s="3" t="str">
        <f>HYPERLINK("https://www.boe.es/gazeta/dias/1825/07/09/pdfs/GMD-1825-82.pdf#page=1","Abrir facsímil")</f>
        <v>Abrir facsímil</v>
      </c>
      <c r="K1707" s="3" t="s">
        <v>29</v>
      </c>
    </row>
    <row r="1708" spans="1:11" ht="42" customHeight="1">
      <c r="A1708" s="2" t="s">
        <v>4319</v>
      </c>
      <c r="B1708" s="2" t="s">
        <v>4320</v>
      </c>
      <c r="C1708" s="2" t="s">
        <v>32</v>
      </c>
      <c r="D1708" s="2" t="s">
        <v>33</v>
      </c>
      <c r="E1708" s="5">
        <v>-27181</v>
      </c>
      <c r="F1708" s="3" t="s">
        <v>605</v>
      </c>
      <c r="G1708" s="3" t="s">
        <v>95</v>
      </c>
      <c r="H1708" s="2" t="s">
        <v>27</v>
      </c>
      <c r="I1708" s="2" t="s">
        <v>4322</v>
      </c>
      <c r="J1708" s="3" t="str">
        <f>HYPERLINK("https://www.boe.es/gazeta/dias/1825/07/30/pdfs/GMD-1825-91.pdf#page=1","Abrir facsímil")</f>
        <v>Abrir facsímil</v>
      </c>
      <c r="K1708" s="3" t="s">
        <v>29</v>
      </c>
    </row>
    <row r="1709" spans="1:11" ht="42" customHeight="1">
      <c r="A1709" s="2" t="s">
        <v>4323</v>
      </c>
      <c r="B1709" s="2" t="s">
        <v>4323</v>
      </c>
      <c r="C1709" s="2" t="s">
        <v>32</v>
      </c>
      <c r="D1709" s="2" t="s">
        <v>33</v>
      </c>
      <c r="E1709" s="5">
        <v>-27318</v>
      </c>
      <c r="F1709" s="3" t="s">
        <v>193</v>
      </c>
      <c r="G1709" s="3" t="s">
        <v>19</v>
      </c>
      <c r="H1709" s="2" t="s">
        <v>20</v>
      </c>
      <c r="I1709" s="2" t="s">
        <v>4324</v>
      </c>
      <c r="J1709" s="3" t="str">
        <f>HYPERLINK("https://www.boe.es/gazeta/dias/1825/03/15/pdfs/GMD-1825-32.pdf#page=4","Abrir facsímil")</f>
        <v>Abrir facsímil</v>
      </c>
      <c r="K1709" s="3" t="s">
        <v>22</v>
      </c>
    </row>
    <row r="1710" spans="1:11" ht="42" customHeight="1">
      <c r="A1710" s="2" t="s">
        <v>4325</v>
      </c>
      <c r="B1710" s="2" t="s">
        <v>4326</v>
      </c>
      <c r="C1710" s="2" t="s">
        <v>16</v>
      </c>
      <c r="D1710" s="2" t="s">
        <v>17</v>
      </c>
      <c r="E1710" s="5">
        <v>-27325</v>
      </c>
      <c r="F1710" s="3" t="s">
        <v>1253</v>
      </c>
      <c r="G1710" s="3" t="s">
        <v>64</v>
      </c>
      <c r="H1710" s="2" t="s">
        <v>27</v>
      </c>
      <c r="I1710" s="2" t="s">
        <v>4327</v>
      </c>
      <c r="J1710" s="3" t="str">
        <f>HYPERLINK("https://www.boe.es/gazeta/dias/1825/03/08/pdfs/GMD-1825-29.pdf#page=2","Abrir facsímil")</f>
        <v>Abrir facsímil</v>
      </c>
      <c r="K1710" s="3" t="s">
        <v>29</v>
      </c>
    </row>
    <row r="1711" spans="1:11" ht="42" customHeight="1">
      <c r="A1711" s="2" t="s">
        <v>4328</v>
      </c>
      <c r="B1711" s="2" t="s">
        <v>4328</v>
      </c>
      <c r="C1711" s="2" t="s">
        <v>32</v>
      </c>
      <c r="D1711" s="2" t="s">
        <v>33</v>
      </c>
      <c r="E1711" s="5">
        <v>-27188</v>
      </c>
      <c r="F1711" s="3" t="s">
        <v>207</v>
      </c>
      <c r="G1711" s="3" t="s">
        <v>95</v>
      </c>
      <c r="H1711" s="2" t="s">
        <v>20</v>
      </c>
      <c r="I1711" s="2" t="s">
        <v>4329</v>
      </c>
      <c r="J1711" s="3" t="str">
        <f>HYPERLINK("https://www.boe.es/gazeta/dias/1825/07/23/pdfs/GMD-1825-88.pdf#page=1","Abrir facsímil")</f>
        <v>Abrir facsímil</v>
      </c>
      <c r="K1711" s="3" t="s">
        <v>22</v>
      </c>
    </row>
    <row r="1712" spans="1:11" ht="42" customHeight="1">
      <c r="A1712" s="2" t="s">
        <v>4330</v>
      </c>
      <c r="B1712" s="2" t="s">
        <v>4330</v>
      </c>
      <c r="C1712" s="2" t="s">
        <v>123</v>
      </c>
      <c r="D1712" s="2" t="s">
        <v>17</v>
      </c>
      <c r="E1712" s="5">
        <v>-27223</v>
      </c>
      <c r="F1712" s="3" t="s">
        <v>620</v>
      </c>
      <c r="G1712" s="3" t="s">
        <v>95</v>
      </c>
      <c r="H1712" s="2" t="s">
        <v>20</v>
      </c>
      <c r="I1712" s="2" t="s">
        <v>4331</v>
      </c>
      <c r="J1712" s="3" t="str">
        <f>HYPERLINK("https://www.boe.es/gazeta/dias/1825/06/18/pdfs/GMD-1825-73.pdf#page=1","Abrir facsímil")</f>
        <v>Abrir facsímil</v>
      </c>
      <c r="K1712" s="3" t="s">
        <v>22</v>
      </c>
    </row>
    <row r="1713" spans="1:11" ht="42" customHeight="1">
      <c r="A1713" s="2" t="s">
        <v>4332</v>
      </c>
      <c r="B1713" s="2" t="s">
        <v>4332</v>
      </c>
      <c r="C1713" s="2" t="s">
        <v>16</v>
      </c>
      <c r="D1713" s="2" t="s">
        <v>17</v>
      </c>
      <c r="E1713" s="5">
        <v>-27146</v>
      </c>
      <c r="F1713" s="3" t="s">
        <v>2026</v>
      </c>
      <c r="G1713" s="3" t="s">
        <v>2142</v>
      </c>
      <c r="H1713" s="2" t="s">
        <v>20</v>
      </c>
      <c r="I1713" s="2" t="s">
        <v>4333</v>
      </c>
      <c r="J1713" s="3" t="str">
        <f>HYPERLINK("https://www.boe.es/gazeta/dias/1825/09/03/pdfs/GMD-1825-107.pdf#page=2","Abrir facsímil")</f>
        <v>Abrir facsímil</v>
      </c>
      <c r="K1713" s="3" t="s">
        <v>22</v>
      </c>
    </row>
    <row r="1714" spans="1:11" ht="42" customHeight="1">
      <c r="A1714" s="2" t="s">
        <v>4334</v>
      </c>
      <c r="B1714" s="2" t="s">
        <v>4334</v>
      </c>
      <c r="C1714" s="2" t="s">
        <v>16</v>
      </c>
      <c r="D1714" s="2" t="s">
        <v>17</v>
      </c>
      <c r="E1714" s="5">
        <v>-27146</v>
      </c>
      <c r="F1714" s="3" t="s">
        <v>2026</v>
      </c>
      <c r="G1714" s="3" t="s">
        <v>2142</v>
      </c>
      <c r="H1714" s="2" t="s">
        <v>20</v>
      </c>
      <c r="I1714" s="2" t="s">
        <v>4335</v>
      </c>
      <c r="J1714" s="3" t="str">
        <f>HYPERLINK("https://www.boe.es/gazeta/dias/1825/09/03/pdfs/GMD-1825-107.pdf#page=2","Abrir facsímil")</f>
        <v>Abrir facsímil</v>
      </c>
      <c r="K1714" s="3" t="s">
        <v>22</v>
      </c>
    </row>
    <row r="1715" spans="1:11" ht="42" customHeight="1">
      <c r="A1715" s="2" t="s">
        <v>4336</v>
      </c>
      <c r="B1715" s="2" t="s">
        <v>4337</v>
      </c>
      <c r="C1715" s="2" t="s">
        <v>123</v>
      </c>
      <c r="D1715" s="2" t="s">
        <v>17</v>
      </c>
      <c r="E1715" s="5">
        <v>-27342</v>
      </c>
      <c r="F1715" s="3" t="s">
        <v>112</v>
      </c>
      <c r="G1715" s="3" t="s">
        <v>19</v>
      </c>
      <c r="H1715" s="2" t="s">
        <v>20</v>
      </c>
      <c r="I1715" s="2" t="s">
        <v>4338</v>
      </c>
      <c r="J1715" s="3" t="str">
        <f>HYPERLINK("https://www.boe.es/gazeta/dias/1825/02/19/pdfs/GMD-1825-22.pdf#page=4","Abrir facsímil")</f>
        <v>Abrir facsímil</v>
      </c>
      <c r="K1715" s="3" t="s">
        <v>22</v>
      </c>
    </row>
    <row r="1716" spans="1:11" ht="42" customHeight="1">
      <c r="A1716" s="2" t="s">
        <v>4339</v>
      </c>
      <c r="B1716" s="2" t="s">
        <v>4339</v>
      </c>
      <c r="C1716" s="2" t="s">
        <v>16</v>
      </c>
      <c r="D1716" s="2" t="s">
        <v>17</v>
      </c>
      <c r="E1716" s="5">
        <v>-27062</v>
      </c>
      <c r="F1716" s="3" t="s">
        <v>694</v>
      </c>
      <c r="G1716" s="3" t="s">
        <v>64</v>
      </c>
      <c r="H1716" s="2" t="s">
        <v>20</v>
      </c>
      <c r="I1716" s="2" t="s">
        <v>4340</v>
      </c>
      <c r="J1716" s="3" t="str">
        <f>HYPERLINK("https://www.boe.es/gazeta/dias/1825/11/26/pdfs/GMD-1825-143.pdf#page=2","Abrir facsímil")</f>
        <v>Abrir facsímil</v>
      </c>
      <c r="K1716" s="3" t="s">
        <v>22</v>
      </c>
    </row>
    <row r="1717" spans="1:11" ht="42" customHeight="1">
      <c r="A1717" s="2" t="s">
        <v>4341</v>
      </c>
      <c r="B1717" s="2" t="s">
        <v>4341</v>
      </c>
      <c r="C1717" s="2" t="s">
        <v>32</v>
      </c>
      <c r="D1717" s="2" t="s">
        <v>33</v>
      </c>
      <c r="E1717" s="5">
        <v>-27146</v>
      </c>
      <c r="F1717" s="3" t="s">
        <v>2026</v>
      </c>
      <c r="G1717" s="3" t="s">
        <v>39</v>
      </c>
      <c r="H1717" s="2" t="s">
        <v>20</v>
      </c>
      <c r="I1717" s="2" t="s">
        <v>4342</v>
      </c>
      <c r="J1717" s="3" t="str">
        <f>HYPERLINK("https://www.boe.es/gazeta/dias/1825/09/03/pdfs/GMD-1825-107.pdf#page=3","Abrir facsímil")</f>
        <v>Abrir facsímil</v>
      </c>
      <c r="K1717" s="3" t="s">
        <v>22</v>
      </c>
    </row>
    <row r="1718" spans="1:11" ht="42" customHeight="1">
      <c r="A1718" s="2" t="s">
        <v>4343</v>
      </c>
      <c r="B1718" s="2" t="s">
        <v>4343</v>
      </c>
      <c r="C1718" s="2" t="s">
        <v>71</v>
      </c>
      <c r="D1718" s="2" t="s">
        <v>72</v>
      </c>
      <c r="E1718" s="5">
        <v>-27258</v>
      </c>
      <c r="F1718" s="3" t="s">
        <v>107</v>
      </c>
      <c r="G1718" s="3" t="s">
        <v>64</v>
      </c>
      <c r="H1718" s="2" t="s">
        <v>20</v>
      </c>
      <c r="I1718" s="2" t="s">
        <v>4344</v>
      </c>
      <c r="J1718" s="3" t="str">
        <f>HYPERLINK("https://www.boe.es/gazeta/dias/1825/05/14/pdfs/GMD-1825-58.pdf#page=2","Abrir facsímil")</f>
        <v>Abrir facsímil</v>
      </c>
      <c r="K1718" s="3" t="s">
        <v>22</v>
      </c>
    </row>
    <row r="1719" spans="1:11" ht="42" customHeight="1">
      <c r="A1719" s="2" t="s">
        <v>4345</v>
      </c>
      <c r="B1719" s="2" t="s">
        <v>4345</v>
      </c>
      <c r="C1719" s="2" t="s">
        <v>59</v>
      </c>
      <c r="D1719" s="2" t="s">
        <v>17</v>
      </c>
      <c r="E1719" s="5">
        <v>-27267</v>
      </c>
      <c r="F1719" s="3" t="s">
        <v>160</v>
      </c>
      <c r="G1719" s="3" t="s">
        <v>64</v>
      </c>
      <c r="H1719" s="2" t="s">
        <v>20</v>
      </c>
      <c r="I1719" s="2" t="s">
        <v>4346</v>
      </c>
      <c r="J1719" s="3" t="str">
        <f>HYPERLINK("https://www.boe.es/gazeta/dias/1825/05/05/pdfs/GMD-1825-54.pdf#page=2","Abrir facsímil")</f>
        <v>Abrir facsímil</v>
      </c>
      <c r="K1719" s="3" t="s">
        <v>22</v>
      </c>
    </row>
    <row r="1720" spans="1:11" ht="42" customHeight="1">
      <c r="A1720" s="2" t="s">
        <v>4347</v>
      </c>
      <c r="B1720" s="2" t="s">
        <v>4347</v>
      </c>
      <c r="C1720" s="2" t="s">
        <v>123</v>
      </c>
      <c r="D1720" s="2" t="s">
        <v>17</v>
      </c>
      <c r="E1720" s="5">
        <v>-27288</v>
      </c>
      <c r="F1720" s="3" t="s">
        <v>1321</v>
      </c>
      <c r="G1720" s="3" t="s">
        <v>95</v>
      </c>
      <c r="H1720" s="2" t="s">
        <v>20</v>
      </c>
      <c r="I1720" s="2" t="s">
        <v>4348</v>
      </c>
      <c r="J1720" s="3" t="str">
        <f>HYPERLINK("https://www.boe.es/gazeta/dias/1825/04/14/pdfs/GMD-1825-45.pdf#page=1","Abrir facsímil")</f>
        <v>Abrir facsímil</v>
      </c>
      <c r="K1720" s="3" t="s">
        <v>22</v>
      </c>
    </row>
    <row r="1721" spans="1:11" ht="42" customHeight="1">
      <c r="A1721" s="2" t="s">
        <v>4349</v>
      </c>
      <c r="B1721" s="2" t="s">
        <v>4349</v>
      </c>
      <c r="C1721" s="2" t="s">
        <v>32</v>
      </c>
      <c r="D1721" s="2" t="s">
        <v>33</v>
      </c>
      <c r="E1721" s="5">
        <v>-27209</v>
      </c>
      <c r="F1721" s="3" t="s">
        <v>482</v>
      </c>
      <c r="G1721" s="3" t="s">
        <v>95</v>
      </c>
      <c r="H1721" s="2" t="s">
        <v>20</v>
      </c>
      <c r="I1721" s="2" t="s">
        <v>4350</v>
      </c>
      <c r="J1721" s="3" t="str">
        <f>HYPERLINK("https://www.boe.es/gazeta/dias/1825/07/02/pdfs/GMD-1825-79.pdf#page=1","Abrir facsímil")</f>
        <v>Abrir facsímil</v>
      </c>
      <c r="K1721" s="3" t="s">
        <v>22</v>
      </c>
    </row>
    <row r="1722" spans="1:11" ht="42" customHeight="1">
      <c r="A1722" s="2" t="s">
        <v>4351</v>
      </c>
      <c r="B1722" s="2" t="s">
        <v>4351</v>
      </c>
      <c r="C1722" s="2" t="s">
        <v>16</v>
      </c>
      <c r="D1722" s="2" t="s">
        <v>17</v>
      </c>
      <c r="E1722" s="5">
        <v>-27290</v>
      </c>
      <c r="F1722" s="3" t="s">
        <v>443</v>
      </c>
      <c r="G1722" s="3" t="s">
        <v>64</v>
      </c>
      <c r="H1722" s="2" t="s">
        <v>20</v>
      </c>
      <c r="I1722" s="2" t="s">
        <v>4352</v>
      </c>
      <c r="J1722" s="3" t="str">
        <f>HYPERLINK("https://www.boe.es/gazeta/dias/1825/04/12/pdfs/GMD-1825-44.pdf#page=2","Abrir facsímil")</f>
        <v>Abrir facsímil</v>
      </c>
      <c r="K1722" s="3" t="s">
        <v>22</v>
      </c>
    </row>
    <row r="1723" spans="1:11" ht="42" customHeight="1">
      <c r="A1723" s="2" t="s">
        <v>4353</v>
      </c>
      <c r="B1723" s="2" t="s">
        <v>4353</v>
      </c>
      <c r="C1723" s="2" t="s">
        <v>32</v>
      </c>
      <c r="D1723" s="2" t="s">
        <v>33</v>
      </c>
      <c r="E1723" s="5">
        <v>-27048</v>
      </c>
      <c r="F1723" s="3" t="s">
        <v>787</v>
      </c>
      <c r="G1723" s="3" t="s">
        <v>64</v>
      </c>
      <c r="H1723" s="2" t="s">
        <v>20</v>
      </c>
      <c r="I1723" s="2" t="s">
        <v>4354</v>
      </c>
      <c r="J1723" s="3" t="str">
        <f>HYPERLINK("https://www.boe.es/gazeta/dias/1825/12/10/pdfs/GMD-1825-149.pdf#page=2","Abrir facsímil")</f>
        <v>Abrir facsímil</v>
      </c>
      <c r="K1723" s="3" t="s">
        <v>22</v>
      </c>
    </row>
    <row r="1724" spans="1:11" ht="42" customHeight="1">
      <c r="A1724" s="2" t="s">
        <v>4355</v>
      </c>
      <c r="B1724" s="2" t="s">
        <v>4355</v>
      </c>
      <c r="C1724" s="2" t="s">
        <v>32</v>
      </c>
      <c r="D1724" s="2" t="s">
        <v>33</v>
      </c>
      <c r="E1724" s="5">
        <v>-27225</v>
      </c>
      <c r="F1724" s="3" t="s">
        <v>540</v>
      </c>
      <c r="G1724" s="3" t="s">
        <v>95</v>
      </c>
      <c r="H1724" s="2" t="s">
        <v>20</v>
      </c>
      <c r="I1724" s="2" t="s">
        <v>4356</v>
      </c>
      <c r="J1724" s="3" t="str">
        <f>HYPERLINK("https://www.boe.es/gazeta/dias/1825/06/16/pdfs/GMD-1825-72.pdf#page=1","Abrir facsímil")</f>
        <v>Abrir facsímil</v>
      </c>
      <c r="K1724" s="3" t="s">
        <v>22</v>
      </c>
    </row>
    <row r="1725" spans="1:11" ht="42" customHeight="1">
      <c r="A1725" s="2" t="s">
        <v>4357</v>
      </c>
      <c r="B1725" s="2" t="s">
        <v>4357</v>
      </c>
      <c r="C1725" s="2" t="s">
        <v>32</v>
      </c>
      <c r="D1725" s="2" t="s">
        <v>33</v>
      </c>
      <c r="E1725" s="5">
        <v>-27225</v>
      </c>
      <c r="F1725" s="3" t="s">
        <v>540</v>
      </c>
      <c r="G1725" s="3" t="s">
        <v>39</v>
      </c>
      <c r="H1725" s="2" t="s">
        <v>20</v>
      </c>
      <c r="I1725" s="2" t="s">
        <v>4358</v>
      </c>
      <c r="J1725" s="3" t="str">
        <f>HYPERLINK("https://www.boe.es/gazeta/dias/1825/06/16/pdfs/GMD-1825-72.pdf#page=3","Abrir facsímil")</f>
        <v>Abrir facsímil</v>
      </c>
      <c r="K1725" s="3" t="s">
        <v>22</v>
      </c>
    </row>
    <row r="1726" spans="1:11" ht="42" customHeight="1">
      <c r="A1726" s="2" t="s">
        <v>4359</v>
      </c>
      <c r="B1726" s="2" t="s">
        <v>4359</v>
      </c>
      <c r="C1726" s="2" t="s">
        <v>32</v>
      </c>
      <c r="D1726" s="2" t="s">
        <v>33</v>
      </c>
      <c r="E1726" s="5">
        <v>-27290</v>
      </c>
      <c r="F1726" s="3" t="s">
        <v>443</v>
      </c>
      <c r="G1726" s="3" t="s">
        <v>4360</v>
      </c>
      <c r="H1726" s="2" t="s">
        <v>20</v>
      </c>
      <c r="I1726" s="2" t="s">
        <v>4361</v>
      </c>
      <c r="J1726" s="3" t="str">
        <f>HYPERLINK("https://www.boe.es/gazeta/dias/1825/04/12/pdfs/GMD-1825-44.pdf#page=3","Abrir facsímil")</f>
        <v>Abrir facsímil</v>
      </c>
      <c r="K1726" s="3" t="s">
        <v>22</v>
      </c>
    </row>
    <row r="1727" spans="1:11" ht="42" customHeight="1">
      <c r="A1727" s="2" t="s">
        <v>4362</v>
      </c>
      <c r="B1727" s="2" t="s">
        <v>4363</v>
      </c>
      <c r="C1727" s="2" t="s">
        <v>32</v>
      </c>
      <c r="D1727" s="2" t="s">
        <v>33</v>
      </c>
      <c r="E1727" s="5">
        <v>-27386</v>
      </c>
      <c r="F1727" s="3" t="s">
        <v>99</v>
      </c>
      <c r="G1727" s="3" t="s">
        <v>39</v>
      </c>
      <c r="H1727" s="2" t="s">
        <v>20</v>
      </c>
      <c r="I1727" s="2" t="s">
        <v>4364</v>
      </c>
      <c r="J1727" s="3" t="str">
        <f>HYPERLINK("https://www.boe.es/gazeta/dias/1825/01/06/pdfs/GMD-1825-3.pdf#page=3","Abrir facsímil")</f>
        <v>Abrir facsímil</v>
      </c>
      <c r="K1727" s="3" t="s">
        <v>22</v>
      </c>
    </row>
    <row r="1728" spans="1:11" ht="42" customHeight="1">
      <c r="A1728" s="2" t="s">
        <v>4365</v>
      </c>
      <c r="B1728" s="2" t="s">
        <v>4366</v>
      </c>
      <c r="C1728" s="2" t="s">
        <v>59</v>
      </c>
      <c r="D1728" s="2" t="s">
        <v>17</v>
      </c>
      <c r="E1728" s="5">
        <v>-27337</v>
      </c>
      <c r="F1728" s="3" t="s">
        <v>203</v>
      </c>
      <c r="G1728" s="3" t="s">
        <v>64</v>
      </c>
      <c r="H1728" s="2" t="s">
        <v>27</v>
      </c>
      <c r="I1728" s="2" t="s">
        <v>4367</v>
      </c>
      <c r="J1728" s="3" t="str">
        <f>HYPERLINK("https://www.boe.es/gazeta/dias/1825/02/24/pdfs/GMD-1825-24.pdf#page=2","Abrir facsímil")</f>
        <v>Abrir facsímil</v>
      </c>
      <c r="K1728" s="3" t="s">
        <v>29</v>
      </c>
    </row>
    <row r="1729" spans="1:11" ht="42" customHeight="1">
      <c r="A1729" s="2" t="s">
        <v>4368</v>
      </c>
      <c r="B1729" s="2" t="s">
        <v>4368</v>
      </c>
      <c r="C1729" s="2" t="s">
        <v>32</v>
      </c>
      <c r="D1729" s="2" t="s">
        <v>33</v>
      </c>
      <c r="E1729" s="5">
        <v>-27073</v>
      </c>
      <c r="F1729" s="3" t="s">
        <v>270</v>
      </c>
      <c r="G1729" s="3" t="s">
        <v>95</v>
      </c>
      <c r="H1729" s="2" t="s">
        <v>20</v>
      </c>
      <c r="I1729" s="2" t="s">
        <v>4369</v>
      </c>
      <c r="J1729" s="3" t="str">
        <f>HYPERLINK("https://www.boe.es/gazeta/dias/1825/11/15/pdfs/GMD-1825-138.pdf#page=1","Abrir facsímil")</f>
        <v>Abrir facsímil</v>
      </c>
      <c r="K1729" s="3" t="s">
        <v>22</v>
      </c>
    </row>
    <row r="1730" spans="1:11" ht="42" customHeight="1">
      <c r="A1730" s="2" t="s">
        <v>4370</v>
      </c>
      <c r="B1730" s="2" t="s">
        <v>4371</v>
      </c>
      <c r="C1730" s="2" t="s">
        <v>32</v>
      </c>
      <c r="D1730" s="2" t="s">
        <v>33</v>
      </c>
      <c r="E1730" s="5">
        <v>-27374</v>
      </c>
      <c r="F1730" s="3" t="s">
        <v>87</v>
      </c>
      <c r="G1730" s="3" t="s">
        <v>64</v>
      </c>
      <c r="H1730" s="2" t="s">
        <v>20</v>
      </c>
      <c r="I1730" s="2" t="s">
        <v>4372</v>
      </c>
      <c r="J1730" s="3" t="str">
        <f>HYPERLINK("https://www.boe.es/gazeta/dias/1825/01/18/pdfs/GMD-1825-8.pdf#page=2","Abrir facsímil")</f>
        <v>Abrir facsímil</v>
      </c>
      <c r="K1730" s="3" t="s">
        <v>22</v>
      </c>
    </row>
    <row r="1731" spans="1:11" ht="42" customHeight="1">
      <c r="A1731" s="2" t="s">
        <v>4373</v>
      </c>
      <c r="B1731" s="2" t="s">
        <v>4374</v>
      </c>
      <c r="C1731" s="2" t="s">
        <v>32</v>
      </c>
      <c r="D1731" s="2" t="s">
        <v>33</v>
      </c>
      <c r="E1731" s="5">
        <v>-27057</v>
      </c>
      <c r="F1731" s="3" t="s">
        <v>726</v>
      </c>
      <c r="G1731" s="3" t="s">
        <v>19</v>
      </c>
      <c r="H1731" s="2" t="s">
        <v>20</v>
      </c>
      <c r="I1731" s="2" t="s">
        <v>4375</v>
      </c>
      <c r="J1731" s="3" t="str">
        <f>HYPERLINK("https://www.boe.es/gazeta/dias/1825/12/01/pdfs/GMD-1825-145.pdf#page=4","Abrir facsímil")</f>
        <v>Abrir facsímil</v>
      </c>
      <c r="K1731" s="3" t="s">
        <v>22</v>
      </c>
    </row>
    <row r="1732" spans="1:11" ht="42" customHeight="1">
      <c r="A1732" s="2" t="s">
        <v>4376</v>
      </c>
      <c r="B1732" s="2" t="s">
        <v>4377</v>
      </c>
      <c r="C1732" s="2" t="s">
        <v>46</v>
      </c>
      <c r="D1732" s="2" t="s">
        <v>17</v>
      </c>
      <c r="E1732" s="5">
        <v>-27302</v>
      </c>
      <c r="F1732" s="3" t="s">
        <v>369</v>
      </c>
      <c r="G1732" s="3" t="s">
        <v>19</v>
      </c>
      <c r="H1732" s="2" t="s">
        <v>20</v>
      </c>
      <c r="I1732" s="2" t="s">
        <v>4378</v>
      </c>
      <c r="J1732" s="3" t="str">
        <f>HYPERLINK("https://www.boe.es/gazeta/dias/1825/03/31/pdfs/GMD-1825-39.pdf#page=4","Abrir facsímil")</f>
        <v>Abrir facsímil</v>
      </c>
      <c r="K1732" s="3" t="s">
        <v>22</v>
      </c>
    </row>
    <row r="1733" spans="1:11" ht="42" customHeight="1">
      <c r="A1733" s="2" t="s">
        <v>4379</v>
      </c>
      <c r="B1733" s="2" t="s">
        <v>4380</v>
      </c>
      <c r="C1733" s="2" t="s">
        <v>16</v>
      </c>
      <c r="D1733" s="2" t="s">
        <v>17</v>
      </c>
      <c r="E1733" s="5">
        <v>-27286</v>
      </c>
      <c r="F1733" s="3" t="s">
        <v>257</v>
      </c>
      <c r="G1733" s="3" t="s">
        <v>19</v>
      </c>
      <c r="H1733" s="2" t="s">
        <v>20</v>
      </c>
      <c r="I1733" s="2" t="s">
        <v>4381</v>
      </c>
      <c r="J1733" s="3" t="str">
        <f>HYPERLINK("https://www.boe.es/gazeta/dias/1825/04/16/pdfs/GMD-1825-46.pdf#page=4","Abrir facsímil")</f>
        <v>Abrir facsímil</v>
      </c>
      <c r="K1733" s="3" t="s">
        <v>22</v>
      </c>
    </row>
    <row r="1734" spans="1:11" ht="42" customHeight="1">
      <c r="A1734" s="2" t="s">
        <v>4382</v>
      </c>
      <c r="B1734" s="2" t="s">
        <v>4383</v>
      </c>
      <c r="C1734" s="2" t="s">
        <v>16</v>
      </c>
      <c r="D1734" s="2" t="s">
        <v>17</v>
      </c>
      <c r="E1734" s="5">
        <v>-27220</v>
      </c>
      <c r="F1734" s="3" t="s">
        <v>1690</v>
      </c>
      <c r="G1734" s="3" t="s">
        <v>39</v>
      </c>
      <c r="H1734" s="2" t="s">
        <v>20</v>
      </c>
      <c r="I1734" s="2" t="s">
        <v>4384</v>
      </c>
      <c r="J1734" s="3" t="str">
        <f>HYPERLINK("https://www.boe.es/gazeta/dias/1825/06/21/pdfs/GMD-1825-74.pdf#page=3","Abrir facsímil")</f>
        <v>Abrir facsímil</v>
      </c>
      <c r="K1734" s="3" t="s">
        <v>22</v>
      </c>
    </row>
    <row r="1735" spans="1:11" ht="42" customHeight="1">
      <c r="A1735" s="2" t="s">
        <v>4385</v>
      </c>
      <c r="B1735" s="2" t="s">
        <v>4385</v>
      </c>
      <c r="C1735" s="2" t="s">
        <v>32</v>
      </c>
      <c r="D1735" s="2" t="s">
        <v>33</v>
      </c>
      <c r="E1735" s="5">
        <v>-27216</v>
      </c>
      <c r="F1735" s="3" t="s">
        <v>751</v>
      </c>
      <c r="G1735" s="3" t="s">
        <v>64</v>
      </c>
      <c r="H1735" s="2" t="s">
        <v>20</v>
      </c>
      <c r="I1735" s="2" t="s">
        <v>4386</v>
      </c>
      <c r="J1735" s="3" t="str">
        <f>HYPERLINK("https://www.boe.es/gazeta/dias/1825/06/25/pdfs/GMD-1825-76.pdf#page=2","Abrir facsímil")</f>
        <v>Abrir facsímil</v>
      </c>
      <c r="K1735" s="3" t="s">
        <v>22</v>
      </c>
    </row>
    <row r="1736" spans="1:11" ht="42" customHeight="1">
      <c r="A1736" s="2" t="s">
        <v>4385</v>
      </c>
      <c r="B1736" s="2" t="s">
        <v>4385</v>
      </c>
      <c r="C1736" s="2" t="s">
        <v>32</v>
      </c>
      <c r="D1736" s="2" t="s">
        <v>33</v>
      </c>
      <c r="E1736" s="5">
        <v>-27071</v>
      </c>
      <c r="F1736" s="3" t="s">
        <v>2392</v>
      </c>
      <c r="G1736" s="3" t="s">
        <v>39</v>
      </c>
      <c r="H1736" s="2" t="s">
        <v>20</v>
      </c>
      <c r="I1736" s="2" t="s">
        <v>4387</v>
      </c>
      <c r="J1736" s="3" t="str">
        <f>HYPERLINK("https://www.boe.es/gazeta/dias/1825/11/17/pdfs/GMD-1825-139.pdf#page=3","Abrir facsímil")</f>
        <v>Abrir facsímil</v>
      </c>
      <c r="K1736" s="3" t="s">
        <v>22</v>
      </c>
    </row>
    <row r="1737" spans="1:11" ht="42" customHeight="1">
      <c r="A1737" s="2" t="s">
        <v>4388</v>
      </c>
      <c r="B1737" s="2" t="s">
        <v>4389</v>
      </c>
      <c r="C1737" s="2" t="s">
        <v>25</v>
      </c>
      <c r="D1737" s="2" t="s">
        <v>17</v>
      </c>
      <c r="E1737" s="5">
        <v>-27150</v>
      </c>
      <c r="F1737" s="3" t="s">
        <v>392</v>
      </c>
      <c r="G1737" s="3" t="s">
        <v>39</v>
      </c>
      <c r="H1737" s="2" t="s">
        <v>20</v>
      </c>
      <c r="I1737" s="2" t="s">
        <v>4390</v>
      </c>
      <c r="J1737" s="3" t="str">
        <f>HYPERLINK("https://www.boe.es/gazeta/dias/1825/08/30/pdfs/GMD-1825-105.pdf#page=3","Abrir facsímil")</f>
        <v>Abrir facsímil</v>
      </c>
      <c r="K1737" s="3" t="s">
        <v>22</v>
      </c>
    </row>
    <row r="1738" spans="1:11" ht="42" customHeight="1">
      <c r="A1738" s="2" t="s">
        <v>4391</v>
      </c>
      <c r="B1738" s="2" t="s">
        <v>4391</v>
      </c>
      <c r="C1738" s="2" t="s">
        <v>32</v>
      </c>
      <c r="D1738" s="2" t="s">
        <v>33</v>
      </c>
      <c r="E1738" s="5">
        <v>-27148</v>
      </c>
      <c r="F1738" s="3" t="s">
        <v>2222</v>
      </c>
      <c r="G1738" s="3" t="s">
        <v>19</v>
      </c>
      <c r="H1738" s="2" t="s">
        <v>20</v>
      </c>
      <c r="I1738" s="2" t="s">
        <v>4392</v>
      </c>
      <c r="J1738" s="3" t="str">
        <f>HYPERLINK("https://www.boe.es/gazeta/dias/1825/09/01/pdfs/GMD-1825-106.pdf#page=4","Abrir facsímil")</f>
        <v>Abrir facsímil</v>
      </c>
      <c r="K1738" s="3" t="s">
        <v>22</v>
      </c>
    </row>
    <row r="1739" spans="1:11" ht="42" customHeight="1">
      <c r="A1739" s="2" t="s">
        <v>4393</v>
      </c>
      <c r="B1739" s="2" t="s">
        <v>4393</v>
      </c>
      <c r="C1739" s="2" t="s">
        <v>32</v>
      </c>
      <c r="D1739" s="2" t="s">
        <v>33</v>
      </c>
      <c r="E1739" s="5">
        <v>-27106</v>
      </c>
      <c r="F1739" s="3" t="s">
        <v>1500</v>
      </c>
      <c r="G1739" s="3" t="s">
        <v>95</v>
      </c>
      <c r="H1739" s="2" t="s">
        <v>20</v>
      </c>
      <c r="I1739" s="2" t="s">
        <v>4394</v>
      </c>
      <c r="J1739" s="3" t="str">
        <f>HYPERLINK("https://www.boe.es/gazeta/dias/1825/10/13/pdfs/GMD-1825-124.pdf#page=1","Abrir facsímil")</f>
        <v>Abrir facsímil</v>
      </c>
      <c r="K1739" s="3" t="s">
        <v>22</v>
      </c>
    </row>
    <row r="1740" spans="1:11" ht="42" customHeight="1">
      <c r="A1740" s="2" t="s">
        <v>4393</v>
      </c>
      <c r="B1740" s="2" t="s">
        <v>4393</v>
      </c>
      <c r="C1740" s="2" t="s">
        <v>123</v>
      </c>
      <c r="D1740" s="2" t="s">
        <v>17</v>
      </c>
      <c r="E1740" s="5">
        <v>-27104</v>
      </c>
      <c r="F1740" s="3" t="s">
        <v>310</v>
      </c>
      <c r="G1740" s="3" t="s">
        <v>64</v>
      </c>
      <c r="H1740" s="2" t="s">
        <v>20</v>
      </c>
      <c r="I1740" s="2" t="s">
        <v>4395</v>
      </c>
      <c r="J1740" s="3" t="str">
        <f>HYPERLINK("https://www.boe.es/gazeta/dias/1825/10/15/pdfs/GMD-1825-125.pdf#page=2","Abrir facsímil")</f>
        <v>Abrir facsímil</v>
      </c>
      <c r="K1740" s="3" t="s">
        <v>22</v>
      </c>
    </row>
    <row r="1741" spans="1:11" ht="42" customHeight="1">
      <c r="A1741" s="2" t="s">
        <v>4393</v>
      </c>
      <c r="B1741" s="2" t="s">
        <v>4393</v>
      </c>
      <c r="C1741" s="2" t="s">
        <v>71</v>
      </c>
      <c r="D1741" s="2" t="s">
        <v>72</v>
      </c>
      <c r="E1741" s="5">
        <v>-27085</v>
      </c>
      <c r="F1741" s="3" t="s">
        <v>215</v>
      </c>
      <c r="G1741" s="3" t="s">
        <v>95</v>
      </c>
      <c r="H1741" s="2" t="s">
        <v>20</v>
      </c>
      <c r="I1741" s="2" t="s">
        <v>4396</v>
      </c>
      <c r="J1741" s="3" t="str">
        <f>HYPERLINK("https://www.boe.es/gazeta/dias/1825/11/03/pdfs/GMD-1825-133.pdf#page=1","Abrir facsímil")</f>
        <v>Abrir facsímil</v>
      </c>
      <c r="K1741" s="3" t="s">
        <v>22</v>
      </c>
    </row>
    <row r="1742" spans="1:11" ht="42" customHeight="1">
      <c r="A1742" s="2" t="s">
        <v>4397</v>
      </c>
      <c r="B1742" s="2" t="s">
        <v>4397</v>
      </c>
      <c r="C1742" s="2" t="s">
        <v>32</v>
      </c>
      <c r="D1742" s="2" t="s">
        <v>33</v>
      </c>
      <c r="E1742" s="5">
        <v>-27050</v>
      </c>
      <c r="F1742" s="3" t="s">
        <v>4171</v>
      </c>
      <c r="G1742" s="3" t="s">
        <v>95</v>
      </c>
      <c r="H1742" s="2" t="s">
        <v>20</v>
      </c>
      <c r="I1742" s="2" t="s">
        <v>4398</v>
      </c>
      <c r="J1742" s="3" t="str">
        <f>HYPERLINK("https://www.boe.es/gazeta/dias/1825/12/08/pdfs/GMD-1825-148.pdf#page=1","Abrir facsímil")</f>
        <v>Abrir facsímil</v>
      </c>
      <c r="K1742" s="3" t="s">
        <v>22</v>
      </c>
    </row>
    <row r="1743" spans="1:11" ht="42" customHeight="1">
      <c r="A1743" s="2" t="s">
        <v>4399</v>
      </c>
      <c r="B1743" s="2" t="s">
        <v>4399</v>
      </c>
      <c r="C1743" s="2" t="s">
        <v>32</v>
      </c>
      <c r="D1743" s="2" t="s">
        <v>33</v>
      </c>
      <c r="E1743" s="5">
        <v>-27097</v>
      </c>
      <c r="F1743" s="3" t="s">
        <v>2388</v>
      </c>
      <c r="G1743" s="3" t="s">
        <v>64</v>
      </c>
      <c r="H1743" s="2" t="s">
        <v>20</v>
      </c>
      <c r="I1743" s="2" t="s">
        <v>4400</v>
      </c>
      <c r="J1743" s="3" t="str">
        <f>HYPERLINK("https://www.boe.es/gazeta/dias/1825/10/22/pdfs/GMD-1825-128.pdf#page=2","Abrir facsímil")</f>
        <v>Abrir facsímil</v>
      </c>
      <c r="K1743" s="3" t="s">
        <v>22</v>
      </c>
    </row>
    <row r="1744" spans="1:11" ht="42" customHeight="1">
      <c r="A1744" s="2" t="s">
        <v>4401</v>
      </c>
      <c r="B1744" s="2" t="s">
        <v>4402</v>
      </c>
      <c r="C1744" s="2" t="s">
        <v>32</v>
      </c>
      <c r="D1744" s="2" t="s">
        <v>33</v>
      </c>
      <c r="E1744" s="5">
        <v>-27150</v>
      </c>
      <c r="F1744" s="3" t="s">
        <v>392</v>
      </c>
      <c r="G1744" s="3" t="s">
        <v>393</v>
      </c>
      <c r="H1744" s="2" t="s">
        <v>20</v>
      </c>
      <c r="I1744" s="2" t="s">
        <v>4403</v>
      </c>
      <c r="J1744" s="3" t="str">
        <f>HYPERLINK("https://www.boe.es/gazeta/dias/1825/08/30/pdfs/GMD-1825-105.pdf#page=4","Abrir facsímil")</f>
        <v>Abrir facsímil</v>
      </c>
      <c r="K1744" s="3" t="s">
        <v>22</v>
      </c>
    </row>
    <row r="1745" spans="1:11" ht="42" customHeight="1">
      <c r="A1745" s="2" t="s">
        <v>4404</v>
      </c>
      <c r="B1745" s="2" t="s">
        <v>4405</v>
      </c>
      <c r="C1745" s="2" t="s">
        <v>32</v>
      </c>
      <c r="D1745" s="2" t="s">
        <v>33</v>
      </c>
      <c r="E1745" s="5">
        <v>-27335</v>
      </c>
      <c r="F1745" s="3" t="s">
        <v>1410</v>
      </c>
      <c r="G1745" s="3" t="s">
        <v>39</v>
      </c>
      <c r="H1745" s="2" t="s">
        <v>20</v>
      </c>
      <c r="I1745" s="2" t="s">
        <v>4406</v>
      </c>
      <c r="J1745" s="3" t="str">
        <f>HYPERLINK("https://www.boe.es/gazeta/dias/1825/02/26/pdfs/GMD-1825-25.pdf#page=3","Abrir facsímil")</f>
        <v>Abrir facsímil</v>
      </c>
      <c r="K1745" s="3" t="s">
        <v>22</v>
      </c>
    </row>
    <row r="1746" spans="1:11" ht="42" customHeight="1">
      <c r="A1746" s="2" t="s">
        <v>4407</v>
      </c>
      <c r="B1746" s="2" t="s">
        <v>4408</v>
      </c>
      <c r="C1746" s="2" t="s">
        <v>46</v>
      </c>
      <c r="D1746" s="2" t="s">
        <v>17</v>
      </c>
      <c r="E1746" s="5">
        <v>-27302</v>
      </c>
      <c r="F1746" s="3" t="s">
        <v>369</v>
      </c>
      <c r="G1746" s="3" t="s">
        <v>19</v>
      </c>
      <c r="H1746" s="2" t="s">
        <v>20</v>
      </c>
      <c r="I1746" s="2" t="s">
        <v>4409</v>
      </c>
      <c r="J1746" s="3" t="str">
        <f>HYPERLINK("https://www.boe.es/gazeta/dias/1825/03/31/pdfs/GMD-1825-39.pdf#page=4","Abrir facsímil")</f>
        <v>Abrir facsímil</v>
      </c>
      <c r="K1746" s="3" t="s">
        <v>22</v>
      </c>
    </row>
    <row r="1747" spans="1:11" ht="42" customHeight="1">
      <c r="A1747" s="2" t="s">
        <v>4410</v>
      </c>
      <c r="B1747" s="2" t="s">
        <v>4411</v>
      </c>
      <c r="C1747" s="2" t="s">
        <v>32</v>
      </c>
      <c r="D1747" s="2" t="s">
        <v>33</v>
      </c>
      <c r="E1747" s="5">
        <v>-27276</v>
      </c>
      <c r="F1747" s="3" t="s">
        <v>124</v>
      </c>
      <c r="G1747" s="3" t="s">
        <v>1374</v>
      </c>
      <c r="H1747" s="2" t="s">
        <v>20</v>
      </c>
      <c r="I1747" s="2" t="s">
        <v>4412</v>
      </c>
      <c r="J1747" s="3" t="str">
        <f>HYPERLINK("https://www.boe.es/gazeta/dias/1825/04/26/pdfs/GMD-1825-50.pdf#page=4","Abrir facsímil")</f>
        <v>Abrir facsímil</v>
      </c>
      <c r="K1747" s="3" t="s">
        <v>22</v>
      </c>
    </row>
    <row r="1748" spans="1:11" ht="42" customHeight="1">
      <c r="A1748" s="2" t="s">
        <v>4413</v>
      </c>
      <c r="B1748" s="2" t="s">
        <v>4414</v>
      </c>
      <c r="C1748" s="2" t="s">
        <v>123</v>
      </c>
      <c r="D1748" s="2" t="s">
        <v>17</v>
      </c>
      <c r="E1748" s="5">
        <v>-27307</v>
      </c>
      <c r="F1748" s="3" t="s">
        <v>139</v>
      </c>
      <c r="G1748" s="3" t="s">
        <v>19</v>
      </c>
      <c r="H1748" s="2" t="s">
        <v>20</v>
      </c>
      <c r="I1748" s="2" t="s">
        <v>4415</v>
      </c>
      <c r="J1748" s="3" t="str">
        <f>HYPERLINK("https://www.boe.es/gazeta/dias/1825/03/26/pdfs/GMD-1825-37.pdf#page=4","Abrir facsímil")</f>
        <v>Abrir facsímil</v>
      </c>
      <c r="K1748" s="3" t="s">
        <v>22</v>
      </c>
    </row>
    <row r="1749" spans="1:11" ht="42" customHeight="1">
      <c r="A1749" s="2" t="s">
        <v>4416</v>
      </c>
      <c r="B1749" s="2" t="s">
        <v>4417</v>
      </c>
      <c r="C1749" s="2" t="s">
        <v>59</v>
      </c>
      <c r="D1749" s="2" t="s">
        <v>17</v>
      </c>
      <c r="E1749" s="5">
        <v>-27272</v>
      </c>
      <c r="F1749" s="3" t="s">
        <v>1191</v>
      </c>
      <c r="G1749" s="3" t="s">
        <v>1192</v>
      </c>
      <c r="H1749" s="2" t="s">
        <v>20</v>
      </c>
      <c r="I1749" s="2" t="s">
        <v>4418</v>
      </c>
      <c r="J1749" s="3" t="str">
        <f>HYPERLINK("https://www.boe.es/gazeta/dias/1825/04/30/pdfs/GMD-1825-52.pdf#page=4","Abrir facsímil")</f>
        <v>Abrir facsímil</v>
      </c>
      <c r="K1749" s="3" t="s">
        <v>22</v>
      </c>
    </row>
    <row r="1750" spans="1:11" ht="42" customHeight="1">
      <c r="A1750" s="2" t="s">
        <v>4419</v>
      </c>
      <c r="B1750" s="2" t="s">
        <v>4420</v>
      </c>
      <c r="C1750" s="2" t="s">
        <v>238</v>
      </c>
      <c r="D1750" s="2" t="s">
        <v>17</v>
      </c>
      <c r="E1750" s="5">
        <v>-27321</v>
      </c>
      <c r="F1750" s="3" t="s">
        <v>38</v>
      </c>
      <c r="G1750" s="3" t="s">
        <v>19</v>
      </c>
      <c r="H1750" s="2" t="s">
        <v>20</v>
      </c>
      <c r="I1750" s="2" t="s">
        <v>4421</v>
      </c>
      <c r="J1750" s="3" t="str">
        <f>HYPERLINK("https://www.boe.es/gazeta/dias/1825/03/12/pdfs/GMD-1825-31.pdf#page=4","Abrir facsímil")</f>
        <v>Abrir facsímil</v>
      </c>
      <c r="K1750" s="3" t="s">
        <v>22</v>
      </c>
    </row>
    <row r="1751" spans="1:11" ht="42" customHeight="1">
      <c r="A1751" s="2" t="s">
        <v>4422</v>
      </c>
      <c r="B1751" s="2" t="s">
        <v>4423</v>
      </c>
      <c r="C1751" s="2" t="s">
        <v>25</v>
      </c>
      <c r="D1751" s="2" t="s">
        <v>17</v>
      </c>
      <c r="E1751" s="5">
        <v>-27209</v>
      </c>
      <c r="F1751" s="3" t="s">
        <v>482</v>
      </c>
      <c r="G1751" s="3" t="s">
        <v>39</v>
      </c>
      <c r="H1751" s="2" t="s">
        <v>20</v>
      </c>
      <c r="I1751" s="2" t="s">
        <v>4424</v>
      </c>
      <c r="J1751" s="3" t="str">
        <f>HYPERLINK("https://www.boe.es/gazeta/dias/1825/07/02/pdfs/GMD-1825-79.pdf#page=3","Abrir facsímil")</f>
        <v>Abrir facsímil</v>
      </c>
      <c r="K1751" s="3" t="s">
        <v>22</v>
      </c>
    </row>
    <row r="1752" spans="1:11" ht="42" customHeight="1">
      <c r="A1752" s="2" t="s">
        <v>4425</v>
      </c>
      <c r="B1752" s="2" t="s">
        <v>4426</v>
      </c>
      <c r="C1752" s="2" t="s">
        <v>32</v>
      </c>
      <c r="D1752" s="2" t="s">
        <v>33</v>
      </c>
      <c r="E1752" s="5">
        <v>-27381</v>
      </c>
      <c r="F1752" s="3" t="s">
        <v>586</v>
      </c>
      <c r="G1752" s="3" t="s">
        <v>39</v>
      </c>
      <c r="H1752" s="2" t="s">
        <v>20</v>
      </c>
      <c r="I1752" s="2" t="s">
        <v>4427</v>
      </c>
      <c r="J1752" s="3" t="str">
        <f>HYPERLINK("https://www.boe.es/gazeta/dias/1825/01/11/pdfs/GMD-1825-5.pdf#page=3","Abrir facsímil")</f>
        <v>Abrir facsímil</v>
      </c>
      <c r="K1752" s="3" t="s">
        <v>22</v>
      </c>
    </row>
    <row r="1753" spans="1:11" ht="42" customHeight="1">
      <c r="A1753" s="2" t="s">
        <v>4428</v>
      </c>
      <c r="B1753" s="2" t="s">
        <v>4429</v>
      </c>
      <c r="C1753" s="2" t="s">
        <v>32</v>
      </c>
      <c r="D1753" s="2" t="s">
        <v>33</v>
      </c>
      <c r="E1753" s="5">
        <v>-27321</v>
      </c>
      <c r="F1753" s="3" t="s">
        <v>38</v>
      </c>
      <c r="G1753" s="3" t="s">
        <v>39</v>
      </c>
      <c r="H1753" s="2" t="s">
        <v>20</v>
      </c>
      <c r="I1753" s="2" t="s">
        <v>4430</v>
      </c>
      <c r="J1753" s="3" t="str">
        <f>HYPERLINK("https://www.boe.es/gazeta/dias/1825/03/12/pdfs/GMD-1825-31.pdf#page=3","Abrir facsímil")</f>
        <v>Abrir facsímil</v>
      </c>
      <c r="K1753" s="3" t="s">
        <v>22</v>
      </c>
    </row>
    <row r="1754" spans="1:11" ht="42" customHeight="1">
      <c r="A1754" s="2" t="s">
        <v>4431</v>
      </c>
      <c r="B1754" s="2" t="s">
        <v>4432</v>
      </c>
      <c r="C1754" s="2" t="s">
        <v>16</v>
      </c>
      <c r="D1754" s="2" t="s">
        <v>17</v>
      </c>
      <c r="E1754" s="5">
        <v>-27351</v>
      </c>
      <c r="F1754" s="3" t="s">
        <v>132</v>
      </c>
      <c r="G1754" s="3" t="s">
        <v>19</v>
      </c>
      <c r="H1754" s="2" t="s">
        <v>20</v>
      </c>
      <c r="I1754" s="2" t="s">
        <v>4433</v>
      </c>
      <c r="J1754" s="3" t="str">
        <f>HYPERLINK("https://www.boe.es/gazeta/dias/1825/02/10/pdfs/GMD-1825-18.pdf#page=4","Abrir facsímil")</f>
        <v>Abrir facsímil</v>
      </c>
      <c r="K1754" s="3" t="s">
        <v>22</v>
      </c>
    </row>
    <row r="1755" spans="1:11" ht="42" customHeight="1">
      <c r="A1755" s="2" t="s">
        <v>4434</v>
      </c>
      <c r="B1755" s="2" t="s">
        <v>4435</v>
      </c>
      <c r="C1755" s="2" t="s">
        <v>71</v>
      </c>
      <c r="D1755" s="2" t="s">
        <v>72</v>
      </c>
      <c r="E1755" s="5">
        <v>-27332</v>
      </c>
      <c r="F1755" s="3" t="s">
        <v>239</v>
      </c>
      <c r="G1755" s="3" t="s">
        <v>39</v>
      </c>
      <c r="H1755" s="2" t="s">
        <v>27</v>
      </c>
      <c r="I1755" s="2" t="s">
        <v>4436</v>
      </c>
      <c r="J1755" s="3" t="str">
        <f>HYPERLINK("https://www.boe.es/gazeta/dias/1825/03/01/pdfs/GMD-1825-26.pdf#page=3","Abrir facsímil")</f>
        <v>Abrir facsímil</v>
      </c>
      <c r="K1755" s="3" t="s">
        <v>29</v>
      </c>
    </row>
    <row r="1756" spans="1:11" ht="42" customHeight="1">
      <c r="A1756" s="2" t="s">
        <v>4437</v>
      </c>
      <c r="B1756" s="2" t="s">
        <v>4438</v>
      </c>
      <c r="C1756" s="2" t="s">
        <v>32</v>
      </c>
      <c r="D1756" s="2" t="s">
        <v>33</v>
      </c>
      <c r="E1756" s="5">
        <v>-27374</v>
      </c>
      <c r="F1756" s="3" t="s">
        <v>87</v>
      </c>
      <c r="G1756" s="3" t="s">
        <v>39</v>
      </c>
      <c r="H1756" s="2" t="s">
        <v>20</v>
      </c>
      <c r="I1756" s="2" t="s">
        <v>4439</v>
      </c>
      <c r="J1756" s="3" t="str">
        <f>HYPERLINK("https://www.boe.es/gazeta/dias/1825/01/18/pdfs/GMD-1825-8.pdf#page=3","Abrir facsímil")</f>
        <v>Abrir facsímil</v>
      </c>
      <c r="K1756" s="3" t="s">
        <v>22</v>
      </c>
    </row>
    <row r="1757" spans="1:11" ht="42" customHeight="1">
      <c r="A1757" s="2" t="s">
        <v>4440</v>
      </c>
      <c r="B1757" s="2" t="s">
        <v>4441</v>
      </c>
      <c r="C1757" s="2" t="s">
        <v>25</v>
      </c>
      <c r="D1757" s="2" t="s">
        <v>17</v>
      </c>
      <c r="E1757" s="5">
        <v>-27260</v>
      </c>
      <c r="F1757" s="3" t="s">
        <v>424</v>
      </c>
      <c r="G1757" s="3" t="s">
        <v>1129</v>
      </c>
      <c r="H1757" s="2" t="s">
        <v>20</v>
      </c>
      <c r="I1757" s="2" t="s">
        <v>4442</v>
      </c>
      <c r="J1757" s="3" t="str">
        <f>HYPERLINK("https://www.boe.es/gazeta/dias/1825/05/12/pdfs/GMD-1825-57.pdf#page=3","Abrir facsímil")</f>
        <v>Abrir facsímil</v>
      </c>
      <c r="K1757" s="3" t="s">
        <v>22</v>
      </c>
    </row>
    <row r="1758" spans="1:11" ht="42" customHeight="1">
      <c r="A1758" s="2" t="s">
        <v>4443</v>
      </c>
      <c r="B1758" s="2" t="s">
        <v>4444</v>
      </c>
      <c r="C1758" s="2" t="s">
        <v>32</v>
      </c>
      <c r="D1758" s="2" t="s">
        <v>33</v>
      </c>
      <c r="E1758" s="5">
        <v>-27220</v>
      </c>
      <c r="F1758" s="3" t="s">
        <v>1690</v>
      </c>
      <c r="G1758" s="3" t="s">
        <v>39</v>
      </c>
      <c r="H1758" s="2" t="s">
        <v>20</v>
      </c>
      <c r="I1758" s="2" t="s">
        <v>4445</v>
      </c>
      <c r="J1758" s="3" t="str">
        <f>HYPERLINK("https://www.boe.es/gazeta/dias/1825/06/21/pdfs/GMD-1825-74.pdf#page=3","Abrir facsímil")</f>
        <v>Abrir facsímil</v>
      </c>
      <c r="K1758" s="3" t="s">
        <v>22</v>
      </c>
    </row>
    <row r="1759" spans="1:11" ht="42" customHeight="1">
      <c r="A1759" s="2" t="s">
        <v>4446</v>
      </c>
      <c r="B1759" s="2" t="s">
        <v>4447</v>
      </c>
      <c r="C1759" s="2" t="s">
        <v>25</v>
      </c>
      <c r="D1759" s="2" t="s">
        <v>17</v>
      </c>
      <c r="E1759" s="5">
        <v>-27374</v>
      </c>
      <c r="F1759" s="3" t="s">
        <v>87</v>
      </c>
      <c r="G1759" s="3" t="s">
        <v>19</v>
      </c>
      <c r="H1759" s="2" t="s">
        <v>20</v>
      </c>
      <c r="I1759" s="2" t="s">
        <v>4448</v>
      </c>
      <c r="J1759" s="3" t="str">
        <f>HYPERLINK("https://www.boe.es/gazeta/dias/1825/01/18/pdfs/GMD-1825-8.pdf#page=4","Abrir facsímil")</f>
        <v>Abrir facsímil</v>
      </c>
      <c r="K1759" s="3" t="s">
        <v>22</v>
      </c>
    </row>
    <row r="1760" spans="1:11" ht="42" customHeight="1">
      <c r="A1760" s="2" t="s">
        <v>4449</v>
      </c>
      <c r="B1760" s="2" t="s">
        <v>4450</v>
      </c>
      <c r="C1760" s="2" t="s">
        <v>25</v>
      </c>
      <c r="D1760" s="2" t="s">
        <v>17</v>
      </c>
      <c r="E1760" s="5">
        <v>-27379</v>
      </c>
      <c r="F1760" s="3" t="s">
        <v>116</v>
      </c>
      <c r="G1760" s="3" t="s">
        <v>19</v>
      </c>
      <c r="H1760" s="2" t="s">
        <v>20</v>
      </c>
      <c r="I1760" s="2" t="s">
        <v>4451</v>
      </c>
      <c r="J1760" s="3" t="str">
        <f>HYPERLINK("https://www.boe.es/gazeta/dias/1825/01/13/pdfs/GMD-1825-6.pdf#page=4","Abrir facsímil")</f>
        <v>Abrir facsímil</v>
      </c>
      <c r="K1760" s="3" t="s">
        <v>22</v>
      </c>
    </row>
    <row r="1761" spans="1:11" ht="42" customHeight="1">
      <c r="A1761" s="2" t="s">
        <v>4452</v>
      </c>
      <c r="B1761" s="2" t="s">
        <v>4453</v>
      </c>
      <c r="C1761" s="2" t="s">
        <v>32</v>
      </c>
      <c r="D1761" s="2" t="s">
        <v>33</v>
      </c>
      <c r="E1761" s="5">
        <v>-27311</v>
      </c>
      <c r="F1761" s="3" t="s">
        <v>47</v>
      </c>
      <c r="G1761" s="3" t="s">
        <v>95</v>
      </c>
      <c r="H1761" s="2" t="s">
        <v>27</v>
      </c>
      <c r="I1761" s="2" t="s">
        <v>4454</v>
      </c>
      <c r="J1761" s="3" t="str">
        <f>HYPERLINK("https://www.boe.es/gazeta/dias/1825/03/22/pdfs/GMD-1825-35.pdf#page=1","Abrir facsímil")</f>
        <v>Abrir facsímil</v>
      </c>
      <c r="K1761" s="3" t="s">
        <v>29</v>
      </c>
    </row>
    <row r="1762" spans="1:11" ht="42" customHeight="1">
      <c r="A1762" s="2" t="s">
        <v>4455</v>
      </c>
      <c r="B1762" s="2" t="s">
        <v>4456</v>
      </c>
      <c r="C1762" s="2" t="s">
        <v>32</v>
      </c>
      <c r="D1762" s="2" t="s">
        <v>33</v>
      </c>
      <c r="E1762" s="5">
        <v>-27374</v>
      </c>
      <c r="F1762" s="3" t="s">
        <v>87</v>
      </c>
      <c r="G1762" s="3" t="s">
        <v>39</v>
      </c>
      <c r="H1762" s="2" t="s">
        <v>20</v>
      </c>
      <c r="I1762" s="2" t="s">
        <v>4457</v>
      </c>
      <c r="J1762" s="3" t="str">
        <f>HYPERLINK("https://www.boe.es/gazeta/dias/1825/01/18/pdfs/GMD-1825-8.pdf#page=3","Abrir facsímil")</f>
        <v>Abrir facsímil</v>
      </c>
      <c r="K1762" s="3" t="s">
        <v>22</v>
      </c>
    </row>
    <row r="1763" spans="1:11" ht="42" customHeight="1">
      <c r="A1763" s="2" t="s">
        <v>4458</v>
      </c>
      <c r="B1763" s="2" t="s">
        <v>4459</v>
      </c>
      <c r="C1763" s="2" t="s">
        <v>32</v>
      </c>
      <c r="D1763" s="2" t="s">
        <v>33</v>
      </c>
      <c r="E1763" s="5">
        <v>-27307</v>
      </c>
      <c r="F1763" s="3" t="s">
        <v>139</v>
      </c>
      <c r="G1763" s="3" t="s">
        <v>19</v>
      </c>
      <c r="H1763" s="2" t="s">
        <v>20</v>
      </c>
      <c r="I1763" s="2" t="s">
        <v>4460</v>
      </c>
      <c r="J1763" s="3" t="str">
        <f>HYPERLINK("https://www.boe.es/gazeta/dias/1825/03/26/pdfs/GMD-1825-37.pdf#page=4","Abrir facsímil")</f>
        <v>Abrir facsímil</v>
      </c>
      <c r="K1763" s="3" t="s">
        <v>22</v>
      </c>
    </row>
    <row r="1764" spans="1:11" ht="42" customHeight="1">
      <c r="A1764" s="2" t="s">
        <v>4461</v>
      </c>
      <c r="B1764" s="2" t="s">
        <v>4462</v>
      </c>
      <c r="C1764" s="2" t="s">
        <v>71</v>
      </c>
      <c r="D1764" s="2" t="s">
        <v>72</v>
      </c>
      <c r="E1764" s="5">
        <v>-27318</v>
      </c>
      <c r="F1764" s="3" t="s">
        <v>193</v>
      </c>
      <c r="G1764" s="3" t="s">
        <v>64</v>
      </c>
      <c r="H1764" s="2" t="s">
        <v>20</v>
      </c>
      <c r="I1764" s="2" t="s">
        <v>4463</v>
      </c>
      <c r="J1764" s="3" t="str">
        <f>HYPERLINK("https://www.boe.es/gazeta/dias/1825/03/15/pdfs/GMD-1825-32.pdf#page=2","Abrir facsímil")</f>
        <v>Abrir facsímil</v>
      </c>
      <c r="K1764" s="3" t="s">
        <v>22</v>
      </c>
    </row>
    <row r="1765" spans="1:11" ht="42" customHeight="1">
      <c r="A1765" s="2" t="s">
        <v>4464</v>
      </c>
      <c r="B1765" s="2" t="s">
        <v>4464</v>
      </c>
      <c r="C1765" s="2" t="s">
        <v>32</v>
      </c>
      <c r="D1765" s="2" t="s">
        <v>33</v>
      </c>
      <c r="E1765" s="5">
        <v>-27372</v>
      </c>
      <c r="F1765" s="3" t="s">
        <v>51</v>
      </c>
      <c r="G1765" s="3" t="s">
        <v>19</v>
      </c>
      <c r="H1765" s="2" t="s">
        <v>20</v>
      </c>
      <c r="I1765" s="2" t="s">
        <v>4465</v>
      </c>
      <c r="J1765" s="3" t="str">
        <f>HYPERLINK("https://www.boe.es/gazeta/dias/1825/01/20/pdfs/GMD-1825-9.pdf#page=4","Abrir facsímil")</f>
        <v>Abrir facsímil</v>
      </c>
      <c r="K1765" s="3" t="s">
        <v>22</v>
      </c>
    </row>
    <row r="1766" spans="1:11" ht="42" customHeight="1">
      <c r="A1766" s="2" t="s">
        <v>4466</v>
      </c>
      <c r="B1766" s="2" t="s">
        <v>4467</v>
      </c>
      <c r="C1766" s="2" t="s">
        <v>32</v>
      </c>
      <c r="D1766" s="2" t="s">
        <v>33</v>
      </c>
      <c r="E1766" s="5">
        <v>-27349</v>
      </c>
      <c r="F1766" s="3" t="s">
        <v>596</v>
      </c>
      <c r="G1766" s="3" t="s">
        <v>95</v>
      </c>
      <c r="H1766" s="2" t="s">
        <v>20</v>
      </c>
      <c r="I1766" s="2" t="s">
        <v>4468</v>
      </c>
      <c r="J1766" s="3" t="str">
        <f>HYPERLINK("https://www.boe.es/gazeta/dias/1825/02/12/pdfs/GMD-1825-19.pdf#page=1","Abrir facsímil")</f>
        <v>Abrir facsímil</v>
      </c>
      <c r="K1766" s="3" t="s">
        <v>22</v>
      </c>
    </row>
    <row r="1767" spans="1:11" ht="42" customHeight="1">
      <c r="A1767" s="2" t="s">
        <v>4469</v>
      </c>
      <c r="B1767" s="2" t="s">
        <v>4470</v>
      </c>
      <c r="C1767" s="2" t="s">
        <v>32</v>
      </c>
      <c r="D1767" s="2" t="s">
        <v>33</v>
      </c>
      <c r="E1767" s="5">
        <v>-27342</v>
      </c>
      <c r="F1767" s="3" t="s">
        <v>112</v>
      </c>
      <c r="G1767" s="3" t="s">
        <v>39</v>
      </c>
      <c r="H1767" s="2" t="s">
        <v>20</v>
      </c>
      <c r="I1767" s="2" t="s">
        <v>4471</v>
      </c>
      <c r="J1767" s="3" t="str">
        <f>HYPERLINK("https://www.boe.es/gazeta/dias/1825/02/19/pdfs/GMD-1825-22.pdf#page=3","Abrir facsímil")</f>
        <v>Abrir facsímil</v>
      </c>
      <c r="K1767" s="3" t="s">
        <v>22</v>
      </c>
    </row>
    <row r="1768" spans="1:11" ht="42" customHeight="1">
      <c r="A1768" s="2" t="s">
        <v>4472</v>
      </c>
      <c r="B1768" s="2" t="s">
        <v>4473</v>
      </c>
      <c r="C1768" s="2" t="s">
        <v>32</v>
      </c>
      <c r="D1768" s="2" t="s">
        <v>33</v>
      </c>
      <c r="E1768" s="5">
        <v>-27253</v>
      </c>
      <c r="F1768" s="3" t="s">
        <v>409</v>
      </c>
      <c r="G1768" s="3" t="s">
        <v>39</v>
      </c>
      <c r="H1768" s="2" t="s">
        <v>20</v>
      </c>
      <c r="I1768" s="2" t="s">
        <v>4474</v>
      </c>
      <c r="J1768" s="3" t="str">
        <f>HYPERLINK("https://www.boe.es/gazeta/dias/1825/05/19/pdfs/GMD-1825-60.pdf#page=3","Abrir facsímil")</f>
        <v>Abrir facsímil</v>
      </c>
      <c r="K1768" s="3" t="s">
        <v>22</v>
      </c>
    </row>
    <row r="1769" spans="1:11" ht="42" customHeight="1">
      <c r="A1769" s="2" t="s">
        <v>4475</v>
      </c>
      <c r="B1769" s="2" t="s">
        <v>4475</v>
      </c>
      <c r="C1769" s="2" t="s">
        <v>71</v>
      </c>
      <c r="D1769" s="2" t="s">
        <v>72</v>
      </c>
      <c r="E1769" s="5">
        <v>-27204</v>
      </c>
      <c r="F1769" s="3" t="s">
        <v>910</v>
      </c>
      <c r="G1769" s="3" t="s">
        <v>39</v>
      </c>
      <c r="H1769" s="2" t="s">
        <v>20</v>
      </c>
      <c r="I1769" s="2" t="s">
        <v>4476</v>
      </c>
      <c r="J1769" s="3" t="str">
        <f>HYPERLINK("https://www.boe.es/gazeta/dias/1825/07/07/pdfs/GMD-1825-81.pdf#page=3","Abrir facsímil")</f>
        <v>Abrir facsímil</v>
      </c>
      <c r="K1769" s="3" t="s">
        <v>22</v>
      </c>
    </row>
    <row r="1770" spans="1:11" ht="42" customHeight="1">
      <c r="A1770" s="2" t="s">
        <v>4477</v>
      </c>
      <c r="B1770" s="2" t="s">
        <v>4478</v>
      </c>
      <c r="C1770" s="2" t="s">
        <v>46</v>
      </c>
      <c r="D1770" s="2" t="s">
        <v>17</v>
      </c>
      <c r="E1770" s="5">
        <v>-27356</v>
      </c>
      <c r="F1770" s="3" t="s">
        <v>591</v>
      </c>
      <c r="G1770" s="3" t="s">
        <v>592</v>
      </c>
      <c r="H1770" s="2" t="s">
        <v>20</v>
      </c>
      <c r="I1770" s="2" t="s">
        <v>4479</v>
      </c>
      <c r="J1770" s="3" t="str">
        <f>HYPERLINK("https://www.boe.es/gazeta/dias/1825/02/05/pdfs/GMD-1825-16.pdf#page=3","Abrir facsímil")</f>
        <v>Abrir facsímil</v>
      </c>
      <c r="K1770" s="3" t="s">
        <v>22</v>
      </c>
    </row>
    <row r="1771" spans="1:11" ht="42" customHeight="1">
      <c r="A1771" s="2" t="s">
        <v>4480</v>
      </c>
      <c r="B1771" s="2" t="s">
        <v>4481</v>
      </c>
      <c r="C1771" s="2" t="s">
        <v>59</v>
      </c>
      <c r="D1771" s="2" t="s">
        <v>17</v>
      </c>
      <c r="E1771" s="5">
        <v>-27309</v>
      </c>
      <c r="F1771" s="3" t="s">
        <v>459</v>
      </c>
      <c r="G1771" s="3" t="s">
        <v>39</v>
      </c>
      <c r="H1771" s="2" t="s">
        <v>20</v>
      </c>
      <c r="I1771" s="2" t="s">
        <v>4482</v>
      </c>
      <c r="J1771" s="3" t="str">
        <f>HYPERLINK("https://www.boe.es/gazeta/dias/1825/03/24/pdfs/GMD-1825-36.pdf#page=3","Abrir facsímil")</f>
        <v>Abrir facsímil</v>
      </c>
      <c r="K1771" s="3" t="s">
        <v>22</v>
      </c>
    </row>
    <row r="1772" spans="1:11" ht="42" customHeight="1">
      <c r="A1772" s="2" t="s">
        <v>4483</v>
      </c>
      <c r="B1772" s="2" t="s">
        <v>4484</v>
      </c>
      <c r="C1772" s="2" t="s">
        <v>32</v>
      </c>
      <c r="D1772" s="2" t="s">
        <v>33</v>
      </c>
      <c r="E1772" s="5">
        <v>-27388</v>
      </c>
      <c r="F1772" s="3" t="s">
        <v>288</v>
      </c>
      <c r="G1772" s="3" t="s">
        <v>19</v>
      </c>
      <c r="H1772" s="2" t="s">
        <v>20</v>
      </c>
      <c r="I1772" s="2" t="s">
        <v>4485</v>
      </c>
      <c r="J1772" s="3" t="str">
        <f>HYPERLINK("https://www.boe.es/gazeta/dias/1825/01/04/pdfs/GMD-1825-2.pdf#page=4","Abrir facsímil")</f>
        <v>Abrir facsímil</v>
      </c>
      <c r="K1772" s="3" t="s">
        <v>22</v>
      </c>
    </row>
    <row r="1773" spans="1:11" ht="42" customHeight="1">
      <c r="A1773" s="2" t="s">
        <v>4486</v>
      </c>
      <c r="B1773" s="2" t="s">
        <v>4487</v>
      </c>
      <c r="C1773" s="2" t="s">
        <v>46</v>
      </c>
      <c r="D1773" s="2" t="s">
        <v>17</v>
      </c>
      <c r="E1773" s="5">
        <v>-27302</v>
      </c>
      <c r="F1773" s="3" t="s">
        <v>369</v>
      </c>
      <c r="G1773" s="3" t="s">
        <v>19</v>
      </c>
      <c r="H1773" s="2" t="s">
        <v>20</v>
      </c>
      <c r="I1773" s="2" t="s">
        <v>4488</v>
      </c>
      <c r="J1773" s="3" t="str">
        <f>HYPERLINK("https://www.boe.es/gazeta/dias/1825/03/31/pdfs/GMD-1825-39.pdf#page=4","Abrir facsímil")</f>
        <v>Abrir facsímil</v>
      </c>
      <c r="K1773" s="3" t="s">
        <v>22</v>
      </c>
    </row>
    <row r="1774" spans="1:11" ht="42" customHeight="1">
      <c r="A1774" s="2" t="s">
        <v>4486</v>
      </c>
      <c r="B1774" s="2" t="s">
        <v>4487</v>
      </c>
      <c r="C1774" s="2" t="s">
        <v>32</v>
      </c>
      <c r="D1774" s="2" t="s">
        <v>33</v>
      </c>
      <c r="E1774" s="5">
        <v>-27199</v>
      </c>
      <c r="F1774" s="3" t="s">
        <v>645</v>
      </c>
      <c r="G1774" s="3" t="s">
        <v>19</v>
      </c>
      <c r="H1774" s="2" t="s">
        <v>20</v>
      </c>
      <c r="I1774" s="2" t="s">
        <v>4489</v>
      </c>
      <c r="J1774" s="3" t="str">
        <f>HYPERLINK("https://www.boe.es/gazeta/dias/1825/07/12/pdfs/GMD-1825-83.pdf#page=4","Abrir facsímil")</f>
        <v>Abrir facsímil</v>
      </c>
      <c r="K1774" s="3" t="s">
        <v>22</v>
      </c>
    </row>
    <row r="1775" spans="1:11" ht="42" customHeight="1">
      <c r="A1775" s="2" t="s">
        <v>4490</v>
      </c>
      <c r="B1775" s="2" t="s">
        <v>4491</v>
      </c>
      <c r="C1775" s="2" t="s">
        <v>25</v>
      </c>
      <c r="D1775" s="2" t="s">
        <v>17</v>
      </c>
      <c r="E1775" s="5">
        <v>-27122</v>
      </c>
      <c r="F1775" s="3" t="s">
        <v>55</v>
      </c>
      <c r="G1775" s="3" t="s">
        <v>19</v>
      </c>
      <c r="H1775" s="2" t="s">
        <v>20</v>
      </c>
      <c r="I1775" s="2" t="s">
        <v>4492</v>
      </c>
      <c r="J1775" s="3" t="str">
        <f>HYPERLINK("https://www.boe.es/gazeta/dias/1825/09/27/pdfs/GMD-1825-117.pdf#page=4","Abrir facsímil")</f>
        <v>Abrir facsímil</v>
      </c>
      <c r="K1775" s="3" t="s">
        <v>22</v>
      </c>
    </row>
    <row r="1776" spans="1:11" ht="42" customHeight="1">
      <c r="A1776" s="2" t="s">
        <v>4493</v>
      </c>
      <c r="B1776" s="2" t="s">
        <v>4494</v>
      </c>
      <c r="C1776" s="2" t="s">
        <v>32</v>
      </c>
      <c r="D1776" s="2" t="s">
        <v>33</v>
      </c>
      <c r="E1776" s="5">
        <v>-27325</v>
      </c>
      <c r="F1776" s="3" t="s">
        <v>1253</v>
      </c>
      <c r="G1776" s="3" t="s">
        <v>95</v>
      </c>
      <c r="H1776" s="2" t="s">
        <v>20</v>
      </c>
      <c r="I1776" s="2" t="s">
        <v>4495</v>
      </c>
      <c r="J1776" s="3" t="str">
        <f>HYPERLINK("https://www.boe.es/gazeta/dias/1825/03/08/pdfs/GMD-1825-29.pdf#page=1","Abrir facsímil")</f>
        <v>Abrir facsímil</v>
      </c>
      <c r="K1776" s="3" t="s">
        <v>22</v>
      </c>
    </row>
    <row r="1777" spans="1:11" ht="42" customHeight="1">
      <c r="A1777" s="2" t="s">
        <v>4496</v>
      </c>
      <c r="B1777" s="2" t="s">
        <v>4496</v>
      </c>
      <c r="C1777" s="2" t="s">
        <v>32</v>
      </c>
      <c r="D1777" s="2" t="s">
        <v>33</v>
      </c>
      <c r="E1777" s="5">
        <v>-27342</v>
      </c>
      <c r="F1777" s="3" t="s">
        <v>112</v>
      </c>
      <c r="G1777" s="3" t="s">
        <v>95</v>
      </c>
      <c r="H1777" s="2" t="s">
        <v>20</v>
      </c>
      <c r="I1777" s="2" t="s">
        <v>4497</v>
      </c>
      <c r="J1777" s="3" t="str">
        <f>HYPERLINK("https://www.boe.es/gazeta/dias/1825/02/19/pdfs/GMD-1825-22.pdf#page=1","Abrir facsímil")</f>
        <v>Abrir facsímil</v>
      </c>
      <c r="K1777" s="3" t="s">
        <v>22</v>
      </c>
    </row>
    <row r="1778" spans="1:11" ht="42" customHeight="1">
      <c r="A1778" s="2" t="s">
        <v>4498</v>
      </c>
      <c r="B1778" s="2" t="s">
        <v>4499</v>
      </c>
      <c r="C1778" s="2" t="s">
        <v>32</v>
      </c>
      <c r="D1778" s="2" t="s">
        <v>33</v>
      </c>
      <c r="E1778" s="5">
        <v>-27181</v>
      </c>
      <c r="F1778" s="3" t="s">
        <v>605</v>
      </c>
      <c r="G1778" s="3" t="s">
        <v>19</v>
      </c>
      <c r="H1778" s="2" t="s">
        <v>20</v>
      </c>
      <c r="I1778" s="2" t="s">
        <v>4500</v>
      </c>
      <c r="J1778" s="3" t="str">
        <f>HYPERLINK("https://www.boe.es/gazeta/dias/1825/07/30/pdfs/GMD-1825-91.pdf#page=4","Abrir facsímil")</f>
        <v>Abrir facsímil</v>
      </c>
      <c r="K1778" s="3" t="s">
        <v>22</v>
      </c>
    </row>
    <row r="1779" spans="1:11" ht="42" customHeight="1">
      <c r="A1779" s="2" t="s">
        <v>4501</v>
      </c>
      <c r="B1779" s="2" t="s">
        <v>4501</v>
      </c>
      <c r="C1779" s="2" t="s">
        <v>32</v>
      </c>
      <c r="D1779" s="2" t="s">
        <v>33</v>
      </c>
      <c r="E1779" s="5">
        <v>-27055</v>
      </c>
      <c r="F1779" s="3" t="s">
        <v>1246</v>
      </c>
      <c r="G1779" s="3" t="s">
        <v>39</v>
      </c>
      <c r="H1779" s="2" t="s">
        <v>20</v>
      </c>
      <c r="I1779" s="2" t="s">
        <v>4502</v>
      </c>
      <c r="J1779" s="3" t="str">
        <f>HYPERLINK("https://www.boe.es/gazeta/dias/1825/12/03/pdfs/GMD-1825-146.pdf#page=3","Abrir facsímil")</f>
        <v>Abrir facsímil</v>
      </c>
      <c r="K1779" s="3" t="s">
        <v>22</v>
      </c>
    </row>
    <row r="1780" spans="1:11" ht="42" customHeight="1">
      <c r="A1780" s="2" t="s">
        <v>4503</v>
      </c>
      <c r="B1780" s="2" t="s">
        <v>4503</v>
      </c>
      <c r="C1780" s="2" t="s">
        <v>16</v>
      </c>
      <c r="D1780" s="2" t="s">
        <v>17</v>
      </c>
      <c r="E1780" s="5">
        <v>-27360</v>
      </c>
      <c r="F1780" s="3" t="s">
        <v>468</v>
      </c>
      <c r="G1780" s="3" t="s">
        <v>39</v>
      </c>
      <c r="H1780" s="2" t="s">
        <v>20</v>
      </c>
      <c r="I1780" s="2" t="s">
        <v>4504</v>
      </c>
      <c r="J1780" s="3" t="str">
        <f>HYPERLINK("https://www.boe.es/gazeta/dias/1825/02/01/pdfs/GMD-1825-14.pdf#page=3","Abrir facsímil")</f>
        <v>Abrir facsímil</v>
      </c>
      <c r="K1780" s="3" t="s">
        <v>22</v>
      </c>
    </row>
    <row r="1781" spans="1:11" ht="42" customHeight="1">
      <c r="A1781" s="2" t="s">
        <v>4505</v>
      </c>
      <c r="B1781" s="2" t="s">
        <v>4506</v>
      </c>
      <c r="C1781" s="2" t="s">
        <v>59</v>
      </c>
      <c r="D1781" s="2" t="s">
        <v>17</v>
      </c>
      <c r="E1781" s="5">
        <v>-27293</v>
      </c>
      <c r="F1781" s="3" t="s">
        <v>267</v>
      </c>
      <c r="G1781" s="3" t="s">
        <v>19</v>
      </c>
      <c r="H1781" s="2" t="s">
        <v>20</v>
      </c>
      <c r="I1781" s="2" t="s">
        <v>4507</v>
      </c>
      <c r="J1781" s="3" t="str">
        <f>HYPERLINK("https://www.boe.es/gazeta/dias/1825/04/09/pdfs/GMD-1825-43.pdf#page=4","Abrir facsímil")</f>
        <v>Abrir facsímil</v>
      </c>
      <c r="K1781" s="3" t="s">
        <v>22</v>
      </c>
    </row>
    <row r="1782" spans="1:11" ht="42" customHeight="1">
      <c r="A1782" s="2" t="s">
        <v>4508</v>
      </c>
      <c r="B1782" s="2" t="s">
        <v>4509</v>
      </c>
      <c r="C1782" s="2" t="s">
        <v>32</v>
      </c>
      <c r="D1782" s="2" t="s">
        <v>33</v>
      </c>
      <c r="E1782" s="5">
        <v>-27367</v>
      </c>
      <c r="F1782" s="3" t="s">
        <v>544</v>
      </c>
      <c r="G1782" s="3" t="s">
        <v>39</v>
      </c>
      <c r="H1782" s="2" t="s">
        <v>20</v>
      </c>
      <c r="I1782" s="2" t="s">
        <v>4510</v>
      </c>
      <c r="J1782" s="3" t="str">
        <f>HYPERLINK("https://www.boe.es/gazeta/dias/1825/01/25/pdfs/GMD-1825-11.pdf#page=3","Abrir facsímil")</f>
        <v>Abrir facsímil</v>
      </c>
      <c r="K1782" s="3" t="s">
        <v>22</v>
      </c>
    </row>
    <row r="1783" spans="1:11" ht="42" customHeight="1">
      <c r="A1783" s="2" t="s">
        <v>4511</v>
      </c>
      <c r="B1783" s="2" t="s">
        <v>4512</v>
      </c>
      <c r="C1783" s="2" t="s">
        <v>71</v>
      </c>
      <c r="D1783" s="2" t="s">
        <v>72</v>
      </c>
      <c r="E1783" s="5">
        <v>-27309</v>
      </c>
      <c r="F1783" s="3" t="s">
        <v>459</v>
      </c>
      <c r="G1783" s="3" t="s">
        <v>19</v>
      </c>
      <c r="H1783" s="2" t="s">
        <v>27</v>
      </c>
      <c r="I1783" s="2" t="s">
        <v>4513</v>
      </c>
      <c r="J1783" s="3" t="str">
        <f>HYPERLINK("https://www.boe.es/gazeta/dias/1825/03/24/pdfs/GMD-1825-36.pdf#page=4","Abrir facsímil")</f>
        <v>Abrir facsímil</v>
      </c>
      <c r="K1783" s="3" t="s">
        <v>29</v>
      </c>
    </row>
    <row r="1784" spans="1:11" ht="42" customHeight="1">
      <c r="A1784" s="2" t="s">
        <v>4514</v>
      </c>
      <c r="B1784" s="2" t="s">
        <v>4514</v>
      </c>
      <c r="C1784" s="2" t="s">
        <v>32</v>
      </c>
      <c r="D1784" s="2" t="s">
        <v>33</v>
      </c>
      <c r="E1784" s="5">
        <v>-27258</v>
      </c>
      <c r="F1784" s="3" t="s">
        <v>107</v>
      </c>
      <c r="G1784" s="3" t="s">
        <v>662</v>
      </c>
      <c r="H1784" s="2" t="s">
        <v>20</v>
      </c>
      <c r="I1784" s="2" t="s">
        <v>4515</v>
      </c>
      <c r="J1784" s="3" t="str">
        <f>HYPERLINK("https://www.boe.es/gazeta/dias/1825/05/14/pdfs/GMD-1825-58.pdf#page=3","Abrir facsímil")</f>
        <v>Abrir facsímil</v>
      </c>
      <c r="K1784" s="3" t="s">
        <v>22</v>
      </c>
    </row>
    <row r="1785" spans="1:11" ht="42" customHeight="1">
      <c r="A1785" s="2" t="s">
        <v>4516</v>
      </c>
      <c r="B1785" s="2" t="s">
        <v>4517</v>
      </c>
      <c r="C1785" s="2" t="s">
        <v>25</v>
      </c>
      <c r="D1785" s="2" t="s">
        <v>17</v>
      </c>
      <c r="E1785" s="5">
        <v>-27178</v>
      </c>
      <c r="F1785" s="3" t="s">
        <v>118</v>
      </c>
      <c r="G1785" s="3" t="s">
        <v>119</v>
      </c>
      <c r="H1785" s="2" t="s">
        <v>20</v>
      </c>
      <c r="I1785" s="2" t="s">
        <v>4518</v>
      </c>
      <c r="J1785" s="3" t="str">
        <f>HYPERLINK("https://www.boe.es/gazeta/dias/1825/08/02/pdfs/GMD-1825-92.pdf#page=4","Abrir facsímil")</f>
        <v>Abrir facsímil</v>
      </c>
      <c r="K1785" s="3" t="s">
        <v>22</v>
      </c>
    </row>
    <row r="1786" spans="1:11" ht="42" customHeight="1">
      <c r="A1786" s="2" t="s">
        <v>4519</v>
      </c>
      <c r="B1786" s="2" t="s">
        <v>4520</v>
      </c>
      <c r="C1786" s="2" t="s">
        <v>16</v>
      </c>
      <c r="D1786" s="2" t="s">
        <v>17</v>
      </c>
      <c r="E1786" s="5">
        <v>-27239</v>
      </c>
      <c r="F1786" s="3" t="s">
        <v>282</v>
      </c>
      <c r="G1786" s="3" t="s">
        <v>39</v>
      </c>
      <c r="H1786" s="2" t="s">
        <v>27</v>
      </c>
      <c r="I1786" s="2" t="s">
        <v>4521</v>
      </c>
      <c r="J1786" s="3" t="str">
        <f>HYPERLINK("https://www.boe.es/gazeta/dias/1825/06/02/pdfs/GMD-1825-66.pdf#page=3","Abrir facsímil")</f>
        <v>Abrir facsímil</v>
      </c>
      <c r="K1786" s="3" t="s">
        <v>29</v>
      </c>
    </row>
    <row r="1787" spans="1:11" ht="42" customHeight="1">
      <c r="A1787" s="2" t="s">
        <v>4522</v>
      </c>
      <c r="B1787" s="2" t="s">
        <v>4522</v>
      </c>
      <c r="C1787" s="2" t="s">
        <v>16</v>
      </c>
      <c r="D1787" s="2" t="s">
        <v>17</v>
      </c>
      <c r="E1787" s="5">
        <v>-27248</v>
      </c>
      <c r="F1787" s="3" t="s">
        <v>1214</v>
      </c>
      <c r="G1787" s="3" t="s">
        <v>64</v>
      </c>
      <c r="H1787" s="2" t="s">
        <v>20</v>
      </c>
      <c r="I1787" s="2" t="s">
        <v>4523</v>
      </c>
      <c r="J1787" s="3" t="str">
        <f>HYPERLINK("https://www.boe.es/gazeta/dias/1825/05/24/pdfs/GMD-1825-62.pdf#page=2","Abrir facsímil")</f>
        <v>Abrir facsímil</v>
      </c>
      <c r="K1787" s="3" t="s">
        <v>22</v>
      </c>
    </row>
    <row r="1788" spans="1:11" ht="42" customHeight="1">
      <c r="A1788" s="2" t="s">
        <v>4524</v>
      </c>
      <c r="B1788" s="2" t="s">
        <v>4525</v>
      </c>
      <c r="C1788" s="2" t="s">
        <v>32</v>
      </c>
      <c r="D1788" s="2" t="s">
        <v>33</v>
      </c>
      <c r="E1788" s="5">
        <v>-27314</v>
      </c>
      <c r="F1788" s="3" t="s">
        <v>60</v>
      </c>
      <c r="G1788" s="3" t="s">
        <v>19</v>
      </c>
      <c r="H1788" s="2" t="s">
        <v>20</v>
      </c>
      <c r="I1788" s="2" t="s">
        <v>4526</v>
      </c>
      <c r="J1788" s="3" t="str">
        <f>HYPERLINK("https://www.boe.es/gazeta/dias/1825/03/19/pdfs/GMD-1825-34.pdf#page=4","Abrir facsímil")</f>
        <v>Abrir facsímil</v>
      </c>
      <c r="K1788" s="3" t="s">
        <v>22</v>
      </c>
    </row>
    <row r="1789" spans="1:11" ht="42" customHeight="1">
      <c r="A1789" s="2" t="s">
        <v>4527</v>
      </c>
      <c r="B1789" s="2" t="s">
        <v>4528</v>
      </c>
      <c r="C1789" s="2" t="s">
        <v>32</v>
      </c>
      <c r="D1789" s="2" t="s">
        <v>33</v>
      </c>
      <c r="E1789" s="5">
        <v>-27384</v>
      </c>
      <c r="F1789" s="3" t="s">
        <v>143</v>
      </c>
      <c r="G1789" s="3" t="s">
        <v>64</v>
      </c>
      <c r="H1789" s="2" t="s">
        <v>20</v>
      </c>
      <c r="I1789" s="2" t="s">
        <v>4529</v>
      </c>
      <c r="J1789" s="3" t="str">
        <f>HYPERLINK("https://www.boe.es/gazeta/dias/1825/01/08/pdfs/GMD-1825-4.pdf#page=2","Abrir facsímil")</f>
        <v>Abrir facsímil</v>
      </c>
      <c r="K1789" s="3" t="s">
        <v>22</v>
      </c>
    </row>
    <row r="1790" spans="1:11" ht="42" customHeight="1">
      <c r="A1790" s="2" t="s">
        <v>4530</v>
      </c>
      <c r="B1790" s="2" t="s">
        <v>4531</v>
      </c>
      <c r="C1790" s="2" t="s">
        <v>32</v>
      </c>
      <c r="D1790" s="2" t="s">
        <v>33</v>
      </c>
      <c r="E1790" s="5">
        <v>-27311</v>
      </c>
      <c r="F1790" s="3" t="s">
        <v>47</v>
      </c>
      <c r="G1790" s="3" t="s">
        <v>19</v>
      </c>
      <c r="H1790" s="2" t="s">
        <v>20</v>
      </c>
      <c r="I1790" s="2" t="s">
        <v>4532</v>
      </c>
      <c r="J1790" s="3" t="str">
        <f>HYPERLINK("https://www.boe.es/gazeta/dias/1825/03/22/pdfs/GMD-1825-35.pdf#page=4","Abrir facsímil")</f>
        <v>Abrir facsímil</v>
      </c>
      <c r="K1790" s="3" t="s">
        <v>22</v>
      </c>
    </row>
    <row r="1791" spans="1:11" ht="42" customHeight="1">
      <c r="A1791" s="2" t="s">
        <v>4533</v>
      </c>
      <c r="B1791" s="2" t="s">
        <v>4534</v>
      </c>
      <c r="C1791" s="2" t="s">
        <v>32</v>
      </c>
      <c r="D1791" s="2" t="s">
        <v>33</v>
      </c>
      <c r="E1791" s="5">
        <v>-27349</v>
      </c>
      <c r="F1791" s="3" t="s">
        <v>596</v>
      </c>
      <c r="G1791" s="3" t="s">
        <v>19</v>
      </c>
      <c r="H1791" s="2" t="s">
        <v>20</v>
      </c>
      <c r="I1791" s="2" t="s">
        <v>4535</v>
      </c>
      <c r="J1791" s="3" t="str">
        <f>HYPERLINK("https://www.boe.es/gazeta/dias/1825/02/12/pdfs/GMD-1825-19.pdf#page=4","Abrir facsímil")</f>
        <v>Abrir facsímil</v>
      </c>
      <c r="K1791" s="3" t="s">
        <v>22</v>
      </c>
    </row>
    <row r="1792" spans="1:11" ht="42" customHeight="1">
      <c r="A1792" s="2" t="s">
        <v>4536</v>
      </c>
      <c r="B1792" s="2" t="s">
        <v>4536</v>
      </c>
      <c r="C1792" s="2" t="s">
        <v>32</v>
      </c>
      <c r="D1792" s="2" t="s">
        <v>33</v>
      </c>
      <c r="E1792" s="5">
        <v>-27381</v>
      </c>
      <c r="F1792" s="3" t="s">
        <v>586</v>
      </c>
      <c r="G1792" s="3" t="s">
        <v>39</v>
      </c>
      <c r="H1792" s="2" t="s">
        <v>20</v>
      </c>
      <c r="I1792" s="2" t="s">
        <v>4537</v>
      </c>
      <c r="J1792" s="3" t="str">
        <f>HYPERLINK("https://www.boe.es/gazeta/dias/1825/01/11/pdfs/GMD-1825-5.pdf#page=3","Abrir facsímil")</f>
        <v>Abrir facsímil</v>
      </c>
      <c r="K1792" s="3" t="s">
        <v>22</v>
      </c>
    </row>
    <row r="1793" spans="1:11" ht="42" customHeight="1">
      <c r="A1793" s="2" t="s">
        <v>4538</v>
      </c>
      <c r="B1793" s="2" t="s">
        <v>4539</v>
      </c>
      <c r="C1793" s="2" t="s">
        <v>32</v>
      </c>
      <c r="D1793" s="2" t="s">
        <v>33</v>
      </c>
      <c r="E1793" s="5">
        <v>-27241</v>
      </c>
      <c r="F1793" s="3" t="s">
        <v>472</v>
      </c>
      <c r="G1793" s="3" t="s">
        <v>39</v>
      </c>
      <c r="H1793" s="2" t="s">
        <v>20</v>
      </c>
      <c r="I1793" s="2" t="s">
        <v>4540</v>
      </c>
      <c r="J1793" s="3" t="str">
        <f>HYPERLINK("https://www.boe.es/gazeta/dias/1825/05/31/pdfs/GMD-1825-65.pdf#page=3","Abrir facsímil")</f>
        <v>Abrir facsímil</v>
      </c>
      <c r="K1793" s="3" t="s">
        <v>22</v>
      </c>
    </row>
    <row r="1794" spans="1:11" ht="42" customHeight="1">
      <c r="A1794" s="2" t="s">
        <v>4541</v>
      </c>
      <c r="B1794" s="2" t="s">
        <v>4541</v>
      </c>
      <c r="C1794" s="2" t="s">
        <v>71</v>
      </c>
      <c r="D1794" s="2" t="s">
        <v>72</v>
      </c>
      <c r="E1794" s="5">
        <v>-27391</v>
      </c>
      <c r="F1794" s="3" t="s">
        <v>295</v>
      </c>
      <c r="G1794" s="3" t="s">
        <v>64</v>
      </c>
      <c r="H1794" s="2" t="s">
        <v>20</v>
      </c>
      <c r="I1794" s="2" t="s">
        <v>4542</v>
      </c>
      <c r="J1794" s="3" t="str">
        <f>HYPERLINK("https://www.boe.es/gazeta/dias/1825/01/01/pdfs/GMD-1825-1.pdf#page=2","Abrir facsímil")</f>
        <v>Abrir facsímil</v>
      </c>
      <c r="K1794" s="3" t="s">
        <v>22</v>
      </c>
    </row>
    <row r="1795" spans="1:11" ht="42" customHeight="1">
      <c r="A1795" s="2" t="s">
        <v>4543</v>
      </c>
      <c r="B1795" s="2" t="s">
        <v>4543</v>
      </c>
      <c r="C1795" s="2" t="s">
        <v>16</v>
      </c>
      <c r="D1795" s="2" t="s">
        <v>17</v>
      </c>
      <c r="E1795" s="5">
        <v>-27391</v>
      </c>
      <c r="F1795" s="3" t="s">
        <v>295</v>
      </c>
      <c r="G1795" s="3" t="s">
        <v>64</v>
      </c>
      <c r="H1795" s="2" t="s">
        <v>20</v>
      </c>
      <c r="I1795" s="2" t="s">
        <v>4544</v>
      </c>
      <c r="J1795" s="3" t="str">
        <f>HYPERLINK("https://www.boe.es/gazeta/dias/1825/01/01/pdfs/GMD-1825-1.pdf#page=2","Abrir facsímil")</f>
        <v>Abrir facsímil</v>
      </c>
      <c r="K1795" s="3" t="s">
        <v>22</v>
      </c>
    </row>
    <row r="1796" spans="1:11" ht="42" customHeight="1">
      <c r="A1796" s="2" t="s">
        <v>4543</v>
      </c>
      <c r="B1796" s="2" t="s">
        <v>4543</v>
      </c>
      <c r="C1796" s="2" t="s">
        <v>59</v>
      </c>
      <c r="D1796" s="2" t="s">
        <v>17</v>
      </c>
      <c r="E1796" s="5">
        <v>-27349</v>
      </c>
      <c r="F1796" s="3" t="s">
        <v>596</v>
      </c>
      <c r="G1796" s="3" t="s">
        <v>95</v>
      </c>
      <c r="H1796" s="2" t="s">
        <v>20</v>
      </c>
      <c r="I1796" s="2" t="s">
        <v>4545</v>
      </c>
      <c r="J1796" s="3" t="str">
        <f>HYPERLINK("https://www.boe.es/gazeta/dias/1825/02/12/pdfs/GMD-1825-19.pdf#page=1","Abrir facsímil")</f>
        <v>Abrir facsímil</v>
      </c>
      <c r="K1796" s="3" t="s">
        <v>22</v>
      </c>
    </row>
    <row r="1797" spans="1:11" ht="42" customHeight="1">
      <c r="A1797" s="2" t="s">
        <v>4543</v>
      </c>
      <c r="B1797" s="2" t="s">
        <v>4543</v>
      </c>
      <c r="C1797" s="2" t="s">
        <v>32</v>
      </c>
      <c r="D1797" s="2" t="s">
        <v>33</v>
      </c>
      <c r="E1797" s="5">
        <v>-27323</v>
      </c>
      <c r="F1797" s="3" t="s">
        <v>1784</v>
      </c>
      <c r="G1797" s="3" t="s">
        <v>64</v>
      </c>
      <c r="H1797" s="2" t="s">
        <v>20</v>
      </c>
      <c r="I1797" s="2" t="s">
        <v>4546</v>
      </c>
      <c r="J1797" s="3" t="str">
        <f>HYPERLINK("https://www.boe.es/gazeta/dias/1825/03/10/pdfs/GMD-1825-30.pdf#page=2","Abrir facsímil")</f>
        <v>Abrir facsímil</v>
      </c>
      <c r="K1797" s="3" t="s">
        <v>22</v>
      </c>
    </row>
    <row r="1798" spans="1:11" ht="42" customHeight="1">
      <c r="A1798" s="2" t="s">
        <v>4543</v>
      </c>
      <c r="B1798" s="2" t="s">
        <v>4543</v>
      </c>
      <c r="C1798" s="2" t="s">
        <v>16</v>
      </c>
      <c r="D1798" s="2" t="s">
        <v>17</v>
      </c>
      <c r="E1798" s="5">
        <v>-27314</v>
      </c>
      <c r="F1798" s="3" t="s">
        <v>60</v>
      </c>
      <c r="G1798" s="3" t="s">
        <v>64</v>
      </c>
      <c r="H1798" s="2" t="s">
        <v>20</v>
      </c>
      <c r="I1798" s="2" t="s">
        <v>4547</v>
      </c>
      <c r="J1798" s="3" t="str">
        <f>HYPERLINK("https://www.boe.es/gazeta/dias/1825/03/19/pdfs/GMD-1825-34.pdf#page=2","Abrir facsímil")</f>
        <v>Abrir facsímil</v>
      </c>
      <c r="K1798" s="3" t="s">
        <v>22</v>
      </c>
    </row>
    <row r="1799" spans="1:11" ht="42" customHeight="1">
      <c r="A1799" s="2" t="s">
        <v>4543</v>
      </c>
      <c r="B1799" s="2" t="s">
        <v>4543</v>
      </c>
      <c r="C1799" s="2" t="s">
        <v>32</v>
      </c>
      <c r="D1799" s="2" t="s">
        <v>33</v>
      </c>
      <c r="E1799" s="5">
        <v>-27230</v>
      </c>
      <c r="F1799" s="3" t="s">
        <v>521</v>
      </c>
      <c r="G1799" s="3" t="s">
        <v>95</v>
      </c>
      <c r="H1799" s="2" t="s">
        <v>20</v>
      </c>
      <c r="I1799" s="2" t="s">
        <v>4548</v>
      </c>
      <c r="J1799" s="3" t="str">
        <f>HYPERLINK("https://www.boe.es/gazeta/dias/1825/06/11/pdfs/GMD-1825-70.pdf#page=1","Abrir facsímil")</f>
        <v>Abrir facsímil</v>
      </c>
      <c r="K1799" s="3" t="s">
        <v>22</v>
      </c>
    </row>
    <row r="1800" spans="1:11" ht="42" customHeight="1">
      <c r="A1800" s="2" t="s">
        <v>4543</v>
      </c>
      <c r="B1800" s="2" t="s">
        <v>4543</v>
      </c>
      <c r="C1800" s="2" t="s">
        <v>123</v>
      </c>
      <c r="D1800" s="2" t="s">
        <v>17</v>
      </c>
      <c r="E1800" s="5">
        <v>-27227</v>
      </c>
      <c r="F1800" s="3" t="s">
        <v>1733</v>
      </c>
      <c r="G1800" s="3" t="s">
        <v>95</v>
      </c>
      <c r="H1800" s="2" t="s">
        <v>20</v>
      </c>
      <c r="I1800" s="2" t="s">
        <v>4549</v>
      </c>
      <c r="J1800" s="3" t="str">
        <f>HYPERLINK("https://www.boe.es/gazeta/dias/1825/06/14/pdfs/GMD-1825-71.pdf#page=1","Abrir facsímil")</f>
        <v>Abrir facsímil</v>
      </c>
      <c r="K1800" s="3" t="s">
        <v>22</v>
      </c>
    </row>
    <row r="1801" spans="1:11" ht="42" customHeight="1">
      <c r="A1801" s="2" t="s">
        <v>4543</v>
      </c>
      <c r="B1801" s="2" t="s">
        <v>4543</v>
      </c>
      <c r="C1801" s="2" t="s">
        <v>59</v>
      </c>
      <c r="D1801" s="2" t="s">
        <v>17</v>
      </c>
      <c r="E1801" s="5">
        <v>-27216</v>
      </c>
      <c r="F1801" s="3" t="s">
        <v>751</v>
      </c>
      <c r="G1801" s="3" t="s">
        <v>39</v>
      </c>
      <c r="H1801" s="2" t="s">
        <v>20</v>
      </c>
      <c r="I1801" s="2" t="s">
        <v>4550</v>
      </c>
      <c r="J1801" s="3" t="str">
        <f>HYPERLINK("https://www.boe.es/gazeta/dias/1825/06/25/pdfs/GMD-1825-76.pdf#page=3","Abrir facsímil")</f>
        <v>Abrir facsímil</v>
      </c>
      <c r="K1801" s="3" t="s">
        <v>22</v>
      </c>
    </row>
    <row r="1802" spans="1:11" ht="42" customHeight="1">
      <c r="A1802" s="2" t="s">
        <v>4543</v>
      </c>
      <c r="B1802" s="2" t="s">
        <v>4543</v>
      </c>
      <c r="C1802" s="2" t="s">
        <v>16</v>
      </c>
      <c r="D1802" s="2" t="s">
        <v>17</v>
      </c>
      <c r="E1802" s="5">
        <v>-27211</v>
      </c>
      <c r="F1802" s="3" t="s">
        <v>1286</v>
      </c>
      <c r="G1802" s="3" t="s">
        <v>95</v>
      </c>
      <c r="H1802" s="2" t="s">
        <v>20</v>
      </c>
      <c r="I1802" s="2" t="s">
        <v>4551</v>
      </c>
      <c r="J1802" s="3" t="str">
        <f>HYPERLINK("https://www.boe.es/gazeta/dias/1825/06/30/pdfs/GMD-1825-78.pdf#page=1","Abrir facsímil")</f>
        <v>Abrir facsímil</v>
      </c>
      <c r="K1802" s="3" t="s">
        <v>22</v>
      </c>
    </row>
    <row r="1803" spans="1:11" ht="42" customHeight="1">
      <c r="A1803" s="2" t="s">
        <v>4543</v>
      </c>
      <c r="B1803" s="2" t="s">
        <v>4543</v>
      </c>
      <c r="C1803" s="2" t="s">
        <v>32</v>
      </c>
      <c r="D1803" s="2" t="s">
        <v>33</v>
      </c>
      <c r="E1803" s="5">
        <v>-27211</v>
      </c>
      <c r="F1803" s="3" t="s">
        <v>1286</v>
      </c>
      <c r="G1803" s="3" t="s">
        <v>64</v>
      </c>
      <c r="H1803" s="2" t="s">
        <v>20</v>
      </c>
      <c r="I1803" s="2" t="s">
        <v>4552</v>
      </c>
      <c r="J1803" s="3" t="str">
        <f>HYPERLINK("https://www.boe.es/gazeta/dias/1825/06/30/pdfs/GMD-1825-78.pdf#page=2","Abrir facsímil")</f>
        <v>Abrir facsímil</v>
      </c>
      <c r="K1803" s="3" t="s">
        <v>22</v>
      </c>
    </row>
    <row r="1804" spans="1:11" ht="42" customHeight="1">
      <c r="A1804" s="2" t="s">
        <v>4543</v>
      </c>
      <c r="B1804" s="2" t="s">
        <v>4543</v>
      </c>
      <c r="C1804" s="2" t="s">
        <v>59</v>
      </c>
      <c r="D1804" s="2" t="s">
        <v>17</v>
      </c>
      <c r="E1804" s="5">
        <v>-27169</v>
      </c>
      <c r="F1804" s="3" t="s">
        <v>1562</v>
      </c>
      <c r="G1804" s="3" t="s">
        <v>64</v>
      </c>
      <c r="H1804" s="2" t="s">
        <v>20</v>
      </c>
      <c r="I1804" s="2" t="s">
        <v>4553</v>
      </c>
      <c r="J1804" s="3" t="str">
        <f>HYPERLINK("https://www.boe.es/gazeta/dias/1825/08/11/pdfs/GMD-1825-96.pdf#page=2","Abrir facsímil")</f>
        <v>Abrir facsímil</v>
      </c>
      <c r="K1804" s="3" t="s">
        <v>22</v>
      </c>
    </row>
    <row r="1805" spans="1:11" ht="42" customHeight="1">
      <c r="A1805" s="2" t="s">
        <v>4543</v>
      </c>
      <c r="B1805" s="2" t="s">
        <v>4543</v>
      </c>
      <c r="C1805" s="2" t="s">
        <v>16</v>
      </c>
      <c r="D1805" s="2" t="s">
        <v>17</v>
      </c>
      <c r="E1805" s="5">
        <v>-27141</v>
      </c>
      <c r="F1805" s="3" t="s">
        <v>1218</v>
      </c>
      <c r="G1805" s="3" t="s">
        <v>39</v>
      </c>
      <c r="H1805" s="2" t="s">
        <v>20</v>
      </c>
      <c r="I1805" s="2" t="s">
        <v>4554</v>
      </c>
      <c r="J1805" s="3" t="str">
        <f>HYPERLINK("https://www.boe.es/gazeta/dias/1825/09/08/pdfs/GMD-1825-109.pdf#page=3","Abrir facsímil")</f>
        <v>Abrir facsímil</v>
      </c>
      <c r="K1805" s="3" t="s">
        <v>22</v>
      </c>
    </row>
    <row r="1806" spans="1:11" ht="42" customHeight="1">
      <c r="A1806" s="2" t="s">
        <v>4543</v>
      </c>
      <c r="B1806" s="2" t="s">
        <v>4543</v>
      </c>
      <c r="C1806" s="2" t="s">
        <v>16</v>
      </c>
      <c r="D1806" s="2" t="s">
        <v>17</v>
      </c>
      <c r="E1806" s="5">
        <v>-27029</v>
      </c>
      <c r="F1806" s="3" t="s">
        <v>571</v>
      </c>
      <c r="G1806" s="3" t="s">
        <v>64</v>
      </c>
      <c r="H1806" s="2" t="s">
        <v>20</v>
      </c>
      <c r="I1806" s="2" t="s">
        <v>4555</v>
      </c>
      <c r="J1806" s="3" t="str">
        <f>HYPERLINK("https://www.boe.es/gazeta/dias/1825/12/29/pdfs/GMD-1825-157.pdf#page=2","Abrir facsímil")</f>
        <v>Abrir facsímil</v>
      </c>
      <c r="K1806" s="3" t="s">
        <v>22</v>
      </c>
    </row>
    <row r="1807" spans="1:11" ht="42" customHeight="1">
      <c r="A1807" s="2" t="s">
        <v>4556</v>
      </c>
      <c r="B1807" s="2" t="s">
        <v>4557</v>
      </c>
      <c r="C1807" s="2" t="s">
        <v>59</v>
      </c>
      <c r="D1807" s="2" t="s">
        <v>17</v>
      </c>
      <c r="E1807" s="5">
        <v>-27188</v>
      </c>
      <c r="F1807" s="3" t="s">
        <v>207</v>
      </c>
      <c r="G1807" s="3" t="s">
        <v>19</v>
      </c>
      <c r="H1807" s="2" t="s">
        <v>27</v>
      </c>
      <c r="I1807" s="2" t="s">
        <v>4558</v>
      </c>
      <c r="J1807" s="3" t="str">
        <f>HYPERLINK("https://www.boe.es/gazeta/dias/1825/07/23/pdfs/GMD-1825-88.pdf#page=4","Abrir facsímil")</f>
        <v>Abrir facsímil</v>
      </c>
      <c r="K1807" s="3" t="s">
        <v>29</v>
      </c>
    </row>
    <row r="1808" spans="1:11" ht="42" customHeight="1">
      <c r="A1808" s="2" t="s">
        <v>4559</v>
      </c>
      <c r="B1808" s="2" t="s">
        <v>4560</v>
      </c>
      <c r="C1808" s="2" t="s">
        <v>123</v>
      </c>
      <c r="D1808" s="2" t="s">
        <v>17</v>
      </c>
      <c r="E1808" s="5">
        <v>-27276</v>
      </c>
      <c r="F1808" s="3" t="s">
        <v>124</v>
      </c>
      <c r="G1808" s="3" t="s">
        <v>95</v>
      </c>
      <c r="H1808" s="2" t="s">
        <v>20</v>
      </c>
      <c r="I1808" s="2" t="s">
        <v>4561</v>
      </c>
      <c r="J1808" s="3" t="str">
        <f>HYPERLINK("https://www.boe.es/gazeta/dias/1825/04/26/pdfs/GMD-1825-50.pdf#page=1","Abrir facsímil")</f>
        <v>Abrir facsímil</v>
      </c>
      <c r="K1808" s="3" t="s">
        <v>22</v>
      </c>
    </row>
    <row r="1809" spans="1:11" ht="42" customHeight="1">
      <c r="A1809" s="2" t="s">
        <v>4562</v>
      </c>
      <c r="B1809" s="2" t="s">
        <v>4563</v>
      </c>
      <c r="C1809" s="2" t="s">
        <v>32</v>
      </c>
      <c r="D1809" s="2" t="s">
        <v>33</v>
      </c>
      <c r="E1809" s="5">
        <v>-27384</v>
      </c>
      <c r="F1809" s="3" t="s">
        <v>143</v>
      </c>
      <c r="G1809" s="3" t="s">
        <v>64</v>
      </c>
      <c r="H1809" s="2" t="s">
        <v>20</v>
      </c>
      <c r="I1809" s="2" t="s">
        <v>4564</v>
      </c>
      <c r="J1809" s="3" t="str">
        <f>HYPERLINK("https://www.boe.es/gazeta/dias/1825/01/08/pdfs/GMD-1825-4.pdf#page=2","Abrir facsímil")</f>
        <v>Abrir facsímil</v>
      </c>
      <c r="K1809" s="3" t="s">
        <v>22</v>
      </c>
    </row>
    <row r="1810" spans="1:11" ht="42" customHeight="1">
      <c r="A1810" s="2" t="s">
        <v>4562</v>
      </c>
      <c r="B1810" s="2" t="s">
        <v>4563</v>
      </c>
      <c r="C1810" s="2" t="s">
        <v>32</v>
      </c>
      <c r="D1810" s="2" t="s">
        <v>33</v>
      </c>
      <c r="E1810" s="5">
        <v>-27372</v>
      </c>
      <c r="F1810" s="3" t="s">
        <v>51</v>
      </c>
      <c r="G1810" s="3" t="s">
        <v>39</v>
      </c>
      <c r="H1810" s="2" t="s">
        <v>20</v>
      </c>
      <c r="I1810" s="2" t="s">
        <v>4565</v>
      </c>
      <c r="J1810" s="3" t="str">
        <f>HYPERLINK("https://www.boe.es/gazeta/dias/1825/01/20/pdfs/GMD-1825-9.pdf#page=3","Abrir facsímil")</f>
        <v>Abrir facsímil</v>
      </c>
      <c r="K1810" s="3" t="s">
        <v>22</v>
      </c>
    </row>
    <row r="1811" spans="1:11" ht="42" customHeight="1">
      <c r="A1811" s="2" t="s">
        <v>4566</v>
      </c>
      <c r="B1811" s="2" t="s">
        <v>4567</v>
      </c>
      <c r="C1811" s="2" t="s">
        <v>32</v>
      </c>
      <c r="D1811" s="2" t="s">
        <v>33</v>
      </c>
      <c r="E1811" s="5">
        <v>-27225</v>
      </c>
      <c r="F1811" s="3" t="s">
        <v>540</v>
      </c>
      <c r="G1811" s="3" t="s">
        <v>19</v>
      </c>
      <c r="H1811" s="2" t="s">
        <v>20</v>
      </c>
      <c r="I1811" s="2" t="s">
        <v>4568</v>
      </c>
      <c r="J1811" s="3" t="str">
        <f>HYPERLINK("https://www.boe.es/gazeta/dias/1825/06/16/pdfs/GMD-1825-72.pdf#page=4","Abrir facsímil")</f>
        <v>Abrir facsímil</v>
      </c>
      <c r="K1811" s="3" t="s">
        <v>22</v>
      </c>
    </row>
    <row r="1812" spans="1:11" ht="42" customHeight="1">
      <c r="A1812" s="2" t="s">
        <v>4569</v>
      </c>
      <c r="B1812" s="2" t="s">
        <v>4570</v>
      </c>
      <c r="C1812" s="2" t="s">
        <v>46</v>
      </c>
      <c r="D1812" s="2" t="s">
        <v>17</v>
      </c>
      <c r="E1812" s="5">
        <v>-27213</v>
      </c>
      <c r="F1812" s="3" t="s">
        <v>1790</v>
      </c>
      <c r="G1812" s="3" t="s">
        <v>39</v>
      </c>
      <c r="H1812" s="2" t="s">
        <v>20</v>
      </c>
      <c r="I1812" s="2" t="s">
        <v>4571</v>
      </c>
      <c r="J1812" s="3" t="str">
        <f>HYPERLINK("https://www.boe.es/gazeta/dias/1825/06/28/pdfs/GMD-1825-77.pdf#page=3","Abrir facsímil")</f>
        <v>Abrir facsímil</v>
      </c>
      <c r="K1812" s="3" t="s">
        <v>22</v>
      </c>
    </row>
    <row r="1813" spans="1:11" ht="42" customHeight="1">
      <c r="A1813" s="2" t="s">
        <v>4572</v>
      </c>
      <c r="B1813" s="2" t="s">
        <v>4573</v>
      </c>
      <c r="C1813" s="2" t="s">
        <v>71</v>
      </c>
      <c r="D1813" s="2" t="s">
        <v>72</v>
      </c>
      <c r="E1813" s="5">
        <v>-27239</v>
      </c>
      <c r="F1813" s="3" t="s">
        <v>282</v>
      </c>
      <c r="G1813" s="3" t="s">
        <v>39</v>
      </c>
      <c r="H1813" s="2" t="s">
        <v>20</v>
      </c>
      <c r="I1813" s="2" t="s">
        <v>4574</v>
      </c>
      <c r="J1813" s="3" t="str">
        <f>HYPERLINK("https://www.boe.es/gazeta/dias/1825/06/02/pdfs/GMD-1825-66.pdf#page=3","Abrir facsímil")</f>
        <v>Abrir facsímil</v>
      </c>
      <c r="K1813" s="3" t="s">
        <v>22</v>
      </c>
    </row>
    <row r="1814" spans="1:11" ht="42" customHeight="1">
      <c r="A1814" s="2" t="s">
        <v>4575</v>
      </c>
      <c r="B1814" s="2" t="s">
        <v>4576</v>
      </c>
      <c r="C1814" s="2" t="s">
        <v>16</v>
      </c>
      <c r="D1814" s="2" t="s">
        <v>17</v>
      </c>
      <c r="E1814" s="5">
        <v>-27374</v>
      </c>
      <c r="F1814" s="3" t="s">
        <v>87</v>
      </c>
      <c r="G1814" s="3" t="s">
        <v>64</v>
      </c>
      <c r="H1814" s="2" t="s">
        <v>20</v>
      </c>
      <c r="I1814" s="2" t="s">
        <v>4577</v>
      </c>
      <c r="J1814" s="3" t="str">
        <f>HYPERLINK("https://www.boe.es/gazeta/dias/1825/01/18/pdfs/GMD-1825-8.pdf#page=2","Abrir facsímil")</f>
        <v>Abrir facsímil</v>
      </c>
      <c r="K1814" s="3" t="s">
        <v>22</v>
      </c>
    </row>
    <row r="1815" spans="1:11" ht="42" customHeight="1">
      <c r="A1815" s="2" t="s">
        <v>4578</v>
      </c>
      <c r="B1815" s="2" t="s">
        <v>4578</v>
      </c>
      <c r="C1815" s="2" t="s">
        <v>32</v>
      </c>
      <c r="D1815" s="2" t="s">
        <v>33</v>
      </c>
      <c r="E1815" s="5">
        <v>-27386</v>
      </c>
      <c r="F1815" s="3" t="s">
        <v>99</v>
      </c>
      <c r="G1815" s="3" t="s">
        <v>39</v>
      </c>
      <c r="H1815" s="2" t="s">
        <v>20</v>
      </c>
      <c r="I1815" s="2" t="s">
        <v>4579</v>
      </c>
      <c r="J1815" s="3" t="str">
        <f>HYPERLINK("https://www.boe.es/gazeta/dias/1825/01/06/pdfs/GMD-1825-3.pdf#page=3","Abrir facsímil")</f>
        <v>Abrir facsímil</v>
      </c>
      <c r="K1815" s="3" t="s">
        <v>22</v>
      </c>
    </row>
    <row r="1816" spans="1:11" ht="42" customHeight="1">
      <c r="A1816" s="2" t="s">
        <v>4580</v>
      </c>
      <c r="B1816" s="2" t="s">
        <v>4581</v>
      </c>
      <c r="C1816" s="2" t="s">
        <v>32</v>
      </c>
      <c r="D1816" s="2" t="s">
        <v>33</v>
      </c>
      <c r="E1816" s="5">
        <v>-27372</v>
      </c>
      <c r="F1816" s="3" t="s">
        <v>51</v>
      </c>
      <c r="G1816" s="3" t="s">
        <v>39</v>
      </c>
      <c r="H1816" s="2" t="s">
        <v>20</v>
      </c>
      <c r="I1816" s="2" t="s">
        <v>4582</v>
      </c>
      <c r="J1816" s="3" t="str">
        <f>HYPERLINK("https://www.boe.es/gazeta/dias/1825/01/20/pdfs/GMD-1825-9.pdf#page=3","Abrir facsímil")</f>
        <v>Abrir facsímil</v>
      </c>
      <c r="K1816" s="3" t="s">
        <v>22</v>
      </c>
    </row>
    <row r="1817" spans="1:11" ht="42" customHeight="1">
      <c r="A1817" s="2" t="s">
        <v>4583</v>
      </c>
      <c r="B1817" s="2" t="s">
        <v>4584</v>
      </c>
      <c r="C1817" s="2" t="s">
        <v>123</v>
      </c>
      <c r="D1817" s="2" t="s">
        <v>17</v>
      </c>
      <c r="E1817" s="5">
        <v>-27211</v>
      </c>
      <c r="F1817" s="3" t="s">
        <v>1286</v>
      </c>
      <c r="G1817" s="3" t="s">
        <v>19</v>
      </c>
      <c r="H1817" s="2" t="s">
        <v>20</v>
      </c>
      <c r="I1817" s="2" t="s">
        <v>4585</v>
      </c>
      <c r="J1817" s="3" t="str">
        <f>HYPERLINK("https://www.boe.es/gazeta/dias/1825/06/30/pdfs/GMD-1825-78.pdf#page=4","Abrir facsímil")</f>
        <v>Abrir facsímil</v>
      </c>
      <c r="K1817" s="3" t="s">
        <v>22</v>
      </c>
    </row>
    <row r="1818" spans="1:11" ht="42" customHeight="1">
      <c r="A1818" s="2" t="s">
        <v>4586</v>
      </c>
      <c r="B1818" s="2" t="s">
        <v>4587</v>
      </c>
      <c r="C1818" s="2" t="s">
        <v>71</v>
      </c>
      <c r="D1818" s="2" t="s">
        <v>72</v>
      </c>
      <c r="E1818" s="5">
        <v>-27027</v>
      </c>
      <c r="F1818" s="3" t="s">
        <v>181</v>
      </c>
      <c r="G1818" s="3" t="s">
        <v>95</v>
      </c>
      <c r="H1818" s="2" t="s">
        <v>20</v>
      </c>
      <c r="I1818" s="2" t="s">
        <v>4588</v>
      </c>
      <c r="J1818" s="3" t="str">
        <f>HYPERLINK("https://www.boe.es/gazeta/dias/1825/12/31/pdfs/GMD-1825-158.pdf#page=1","Abrir facsímil")</f>
        <v>Abrir facsímil</v>
      </c>
      <c r="K1818" s="3" t="s">
        <v>22</v>
      </c>
    </row>
    <row r="1819" spans="1:11" ht="42" customHeight="1">
      <c r="A1819" s="2" t="s">
        <v>4589</v>
      </c>
      <c r="B1819" s="2" t="s">
        <v>4590</v>
      </c>
      <c r="C1819" s="2" t="s">
        <v>32</v>
      </c>
      <c r="D1819" s="2" t="s">
        <v>33</v>
      </c>
      <c r="E1819" s="5">
        <v>-27384</v>
      </c>
      <c r="F1819" s="3" t="s">
        <v>143</v>
      </c>
      <c r="G1819" s="3" t="s">
        <v>64</v>
      </c>
      <c r="H1819" s="2" t="s">
        <v>20</v>
      </c>
      <c r="I1819" s="2" t="s">
        <v>4591</v>
      </c>
      <c r="J1819" s="3" t="str">
        <f>HYPERLINK("https://www.boe.es/gazeta/dias/1825/01/08/pdfs/GMD-1825-4.pdf#page=2","Abrir facsímil")</f>
        <v>Abrir facsímil</v>
      </c>
      <c r="K1819" s="3" t="s">
        <v>22</v>
      </c>
    </row>
    <row r="1820" spans="1:11" ht="42" customHeight="1">
      <c r="A1820" s="2" t="s">
        <v>4592</v>
      </c>
      <c r="B1820" s="2" t="s">
        <v>4593</v>
      </c>
      <c r="C1820" s="2" t="s">
        <v>59</v>
      </c>
      <c r="D1820" s="2" t="s">
        <v>17</v>
      </c>
      <c r="E1820" s="5">
        <v>-27246</v>
      </c>
      <c r="F1820" s="3" t="s">
        <v>79</v>
      </c>
      <c r="G1820" s="3" t="s">
        <v>19</v>
      </c>
      <c r="H1820" s="2" t="s">
        <v>20</v>
      </c>
      <c r="I1820" s="2" t="s">
        <v>4594</v>
      </c>
      <c r="J1820" s="3" t="str">
        <f>HYPERLINK("https://www.boe.es/gazeta/dias/1825/05/26/pdfs/GMD-1825-63.pdf#page=4","Abrir facsímil")</f>
        <v>Abrir facsímil</v>
      </c>
      <c r="K1820" s="3" t="s">
        <v>22</v>
      </c>
    </row>
    <row r="1821" spans="1:11" ht="42" customHeight="1">
      <c r="A1821" s="2" t="s">
        <v>4595</v>
      </c>
      <c r="B1821" s="2" t="s">
        <v>4596</v>
      </c>
      <c r="C1821" s="2" t="s">
        <v>32</v>
      </c>
      <c r="D1821" s="2" t="s">
        <v>33</v>
      </c>
      <c r="E1821" s="5">
        <v>-27241</v>
      </c>
      <c r="F1821" s="3" t="s">
        <v>472</v>
      </c>
      <c r="G1821" s="3" t="s">
        <v>19</v>
      </c>
      <c r="H1821" s="2" t="s">
        <v>27</v>
      </c>
      <c r="I1821" s="2" t="s">
        <v>4597</v>
      </c>
      <c r="J1821" s="3" t="str">
        <f>HYPERLINK("https://www.boe.es/gazeta/dias/1825/05/31/pdfs/GMD-1825-65.pdf#page=4","Abrir facsímil")</f>
        <v>Abrir facsímil</v>
      </c>
      <c r="K1821" s="3" t="s">
        <v>29</v>
      </c>
    </row>
    <row r="1822" spans="1:11" ht="42" customHeight="1">
      <c r="A1822" s="2" t="s">
        <v>4598</v>
      </c>
      <c r="B1822" s="2" t="s">
        <v>4598</v>
      </c>
      <c r="C1822" s="2" t="s">
        <v>16</v>
      </c>
      <c r="D1822" s="2" t="s">
        <v>17</v>
      </c>
      <c r="E1822" s="5">
        <v>-27218</v>
      </c>
      <c r="F1822" s="3" t="s">
        <v>1069</v>
      </c>
      <c r="G1822" s="3" t="s">
        <v>95</v>
      </c>
      <c r="H1822" s="2" t="s">
        <v>20</v>
      </c>
      <c r="I1822" s="2" t="s">
        <v>4599</v>
      </c>
      <c r="J1822" s="3" t="str">
        <f>HYPERLINK("https://www.boe.es/gazeta/dias/1825/06/23/pdfs/GMD-1825-75.pdf#page=1","Abrir facsímil")</f>
        <v>Abrir facsímil</v>
      </c>
      <c r="K1822" s="3" t="s">
        <v>22</v>
      </c>
    </row>
    <row r="1823" spans="1:11" ht="42" customHeight="1">
      <c r="A1823" s="2" t="s">
        <v>4600</v>
      </c>
      <c r="B1823" s="2" t="s">
        <v>4600</v>
      </c>
      <c r="C1823" s="2" t="s">
        <v>25</v>
      </c>
      <c r="D1823" s="2" t="s">
        <v>17</v>
      </c>
      <c r="E1823" s="5">
        <v>-27255</v>
      </c>
      <c r="F1823" s="3" t="s">
        <v>879</v>
      </c>
      <c r="G1823" s="3" t="s">
        <v>64</v>
      </c>
      <c r="H1823" s="2" t="s">
        <v>20</v>
      </c>
      <c r="I1823" s="2" t="s">
        <v>4601</v>
      </c>
      <c r="J1823" s="3" t="str">
        <f>HYPERLINK("https://www.boe.es/gazeta/dias/1825/05/17/pdfs/GMD-1825-59.pdf#page=2","Abrir facsímil")</f>
        <v>Abrir facsímil</v>
      </c>
      <c r="K1823" s="3" t="s">
        <v>22</v>
      </c>
    </row>
    <row r="1824" spans="1:11" ht="42" customHeight="1">
      <c r="A1824" s="2" t="s">
        <v>4602</v>
      </c>
      <c r="B1824" s="2" t="s">
        <v>4602</v>
      </c>
      <c r="C1824" s="2" t="s">
        <v>32</v>
      </c>
      <c r="D1824" s="2" t="s">
        <v>33</v>
      </c>
      <c r="E1824" s="5">
        <v>-27346</v>
      </c>
      <c r="F1824" s="3" t="s">
        <v>3107</v>
      </c>
      <c r="G1824" s="3" t="s">
        <v>19</v>
      </c>
      <c r="H1824" s="2" t="s">
        <v>20</v>
      </c>
      <c r="I1824" s="2" t="s">
        <v>4603</v>
      </c>
      <c r="J1824" s="3" t="str">
        <f>HYPERLINK("https://www.boe.es/gazeta/dias/1825/02/15/pdfs/GMD-1825-20.pdf#page=4","Abrir facsímil")</f>
        <v>Abrir facsímil</v>
      </c>
      <c r="K1824" s="3" t="s">
        <v>22</v>
      </c>
    </row>
    <row r="1825" spans="1:11" ht="42" customHeight="1">
      <c r="A1825" s="2" t="s">
        <v>4604</v>
      </c>
      <c r="B1825" s="2" t="s">
        <v>4605</v>
      </c>
      <c r="C1825" s="2" t="s">
        <v>25</v>
      </c>
      <c r="D1825" s="2" t="s">
        <v>17</v>
      </c>
      <c r="E1825" s="5">
        <v>-27293</v>
      </c>
      <c r="F1825" s="3" t="s">
        <v>267</v>
      </c>
      <c r="G1825" s="3" t="s">
        <v>39</v>
      </c>
      <c r="H1825" s="2" t="s">
        <v>20</v>
      </c>
      <c r="I1825" s="2" t="s">
        <v>4606</v>
      </c>
      <c r="J1825" s="3" t="str">
        <f>HYPERLINK("https://www.boe.es/gazeta/dias/1825/04/09/pdfs/GMD-1825-43.pdf#page=3","Abrir facsímil")</f>
        <v>Abrir facsímil</v>
      </c>
      <c r="K1825" s="3" t="s">
        <v>22</v>
      </c>
    </row>
    <row r="1826" spans="1:11" ht="42" customHeight="1">
      <c r="A1826" s="2" t="s">
        <v>4607</v>
      </c>
      <c r="B1826" s="2" t="s">
        <v>4608</v>
      </c>
      <c r="C1826" s="2" t="s">
        <v>32</v>
      </c>
      <c r="D1826" s="2" t="s">
        <v>33</v>
      </c>
      <c r="E1826" s="5">
        <v>-27349</v>
      </c>
      <c r="F1826" s="3" t="s">
        <v>596</v>
      </c>
      <c r="G1826" s="3" t="s">
        <v>19</v>
      </c>
      <c r="H1826" s="2" t="s">
        <v>27</v>
      </c>
      <c r="I1826" s="2" t="s">
        <v>4609</v>
      </c>
      <c r="J1826" s="3" t="str">
        <f>HYPERLINK("https://www.boe.es/gazeta/dias/1825/02/12/pdfs/GMD-1825-19.pdf#page=4","Abrir facsímil")</f>
        <v>Abrir facsímil</v>
      </c>
      <c r="K1826" s="3" t="s">
        <v>29</v>
      </c>
    </row>
    <row r="1827" spans="1:11" ht="42" customHeight="1">
      <c r="A1827" s="2" t="s">
        <v>4610</v>
      </c>
      <c r="B1827" s="2" t="s">
        <v>4611</v>
      </c>
      <c r="C1827" s="2" t="s">
        <v>25</v>
      </c>
      <c r="D1827" s="2" t="s">
        <v>17</v>
      </c>
      <c r="E1827" s="5">
        <v>-27178</v>
      </c>
      <c r="F1827" s="3" t="s">
        <v>118</v>
      </c>
      <c r="G1827" s="3" t="s">
        <v>119</v>
      </c>
      <c r="H1827" s="2" t="s">
        <v>20</v>
      </c>
      <c r="I1827" s="2" t="s">
        <v>4612</v>
      </c>
      <c r="J1827" s="3" t="str">
        <f>HYPERLINK("https://www.boe.es/gazeta/dias/1825/08/02/pdfs/GMD-1825-92.pdf#page=4","Abrir facsímil")</f>
        <v>Abrir facsímil</v>
      </c>
      <c r="K1827" s="3" t="s">
        <v>22</v>
      </c>
    </row>
    <row r="1828" spans="1:11" ht="42" customHeight="1">
      <c r="A1828" s="2" t="s">
        <v>4613</v>
      </c>
      <c r="B1828" s="2" t="s">
        <v>4614</v>
      </c>
      <c r="C1828" s="2" t="s">
        <v>32</v>
      </c>
      <c r="D1828" s="2" t="s">
        <v>33</v>
      </c>
      <c r="E1828" s="5">
        <v>-27293</v>
      </c>
      <c r="F1828" s="3" t="s">
        <v>267</v>
      </c>
      <c r="G1828" s="3" t="s">
        <v>39</v>
      </c>
      <c r="H1828" s="2" t="s">
        <v>20</v>
      </c>
      <c r="I1828" s="2" t="s">
        <v>4615</v>
      </c>
      <c r="J1828" s="3" t="str">
        <f>HYPERLINK("https://www.boe.es/gazeta/dias/1825/04/09/pdfs/GMD-1825-43.pdf#page=3","Abrir facsímil")</f>
        <v>Abrir facsímil</v>
      </c>
      <c r="K1828" s="3" t="s">
        <v>22</v>
      </c>
    </row>
    <row r="1829" spans="1:11" ht="42" customHeight="1">
      <c r="A1829" s="2" t="s">
        <v>4616</v>
      </c>
      <c r="B1829" s="2" t="s">
        <v>4617</v>
      </c>
      <c r="C1829" s="2" t="s">
        <v>46</v>
      </c>
      <c r="D1829" s="2" t="s">
        <v>17</v>
      </c>
      <c r="E1829" s="5">
        <v>-27304</v>
      </c>
      <c r="F1829" s="3" t="s">
        <v>128</v>
      </c>
      <c r="G1829" s="3" t="s">
        <v>19</v>
      </c>
      <c r="H1829" s="2" t="s">
        <v>20</v>
      </c>
      <c r="I1829" s="2" t="s">
        <v>4618</v>
      </c>
      <c r="J1829" s="3" t="str">
        <f>HYPERLINK("https://www.boe.es/gazeta/dias/1825/03/29/pdfs/GMD-1825-38.pdf#page=4","Abrir facsímil")</f>
        <v>Abrir facsímil</v>
      </c>
      <c r="K1829" s="3" t="s">
        <v>22</v>
      </c>
    </row>
    <row r="1830" spans="1:11" ht="42" customHeight="1">
      <c r="A1830" s="2" t="s">
        <v>4619</v>
      </c>
      <c r="B1830" s="2" t="s">
        <v>4620</v>
      </c>
      <c r="C1830" s="2" t="s">
        <v>59</v>
      </c>
      <c r="D1830" s="2" t="s">
        <v>17</v>
      </c>
      <c r="E1830" s="5">
        <v>-27304</v>
      </c>
      <c r="F1830" s="3" t="s">
        <v>128</v>
      </c>
      <c r="G1830" s="3" t="s">
        <v>19</v>
      </c>
      <c r="H1830" s="2" t="s">
        <v>20</v>
      </c>
      <c r="I1830" s="2" t="s">
        <v>4621</v>
      </c>
      <c r="J1830" s="3" t="str">
        <f>HYPERLINK("https://www.boe.es/gazeta/dias/1825/03/29/pdfs/GMD-1825-38.pdf#page=4","Abrir facsímil")</f>
        <v>Abrir facsímil</v>
      </c>
      <c r="K1830" s="3" t="s">
        <v>22</v>
      </c>
    </row>
    <row r="1831" spans="1:11" ht="42" customHeight="1">
      <c r="A1831" s="2" t="s">
        <v>4622</v>
      </c>
      <c r="B1831" s="2" t="s">
        <v>4623</v>
      </c>
      <c r="C1831" s="2" t="s">
        <v>16</v>
      </c>
      <c r="D1831" s="2" t="s">
        <v>17</v>
      </c>
      <c r="E1831" s="5">
        <v>-27388</v>
      </c>
      <c r="F1831" s="3" t="s">
        <v>288</v>
      </c>
      <c r="G1831" s="3" t="s">
        <v>19</v>
      </c>
      <c r="H1831" s="2" t="s">
        <v>20</v>
      </c>
      <c r="I1831" s="2" t="s">
        <v>4624</v>
      </c>
      <c r="J1831" s="3" t="str">
        <f>HYPERLINK("https://www.boe.es/gazeta/dias/1825/01/04/pdfs/GMD-1825-2.pdf#page=4","Abrir facsímil")</f>
        <v>Abrir facsímil</v>
      </c>
      <c r="K1831" s="3" t="s">
        <v>22</v>
      </c>
    </row>
    <row r="1832" spans="1:11" ht="42" customHeight="1">
      <c r="A1832" s="2" t="s">
        <v>4625</v>
      </c>
      <c r="B1832" s="2" t="s">
        <v>4626</v>
      </c>
      <c r="C1832" s="2" t="s">
        <v>123</v>
      </c>
      <c r="D1832" s="2" t="s">
        <v>17</v>
      </c>
      <c r="E1832" s="5">
        <v>-27211</v>
      </c>
      <c r="F1832" s="3" t="s">
        <v>1286</v>
      </c>
      <c r="G1832" s="3" t="s">
        <v>19</v>
      </c>
      <c r="H1832" s="2" t="s">
        <v>20</v>
      </c>
      <c r="I1832" s="2" t="s">
        <v>4627</v>
      </c>
      <c r="J1832" s="3" t="str">
        <f>HYPERLINK("https://www.boe.es/gazeta/dias/1825/06/30/pdfs/GMD-1825-78.pdf#page=4","Abrir facsímil")</f>
        <v>Abrir facsímil</v>
      </c>
      <c r="K1832" s="3" t="s">
        <v>22</v>
      </c>
    </row>
    <row r="1833" spans="1:11" ht="42" customHeight="1">
      <c r="A1833" s="2" t="s">
        <v>4628</v>
      </c>
      <c r="B1833" s="2" t="s">
        <v>4629</v>
      </c>
      <c r="C1833" s="2" t="s">
        <v>32</v>
      </c>
      <c r="D1833" s="2" t="s">
        <v>33</v>
      </c>
      <c r="E1833" s="5">
        <v>-27307</v>
      </c>
      <c r="F1833" s="3" t="s">
        <v>139</v>
      </c>
      <c r="G1833" s="3" t="s">
        <v>39</v>
      </c>
      <c r="H1833" s="2" t="s">
        <v>20</v>
      </c>
      <c r="I1833" s="2" t="s">
        <v>4630</v>
      </c>
      <c r="J1833" s="3" t="str">
        <f>HYPERLINK("https://www.boe.es/gazeta/dias/1825/03/26/pdfs/GMD-1825-37.pdf#page=3","Abrir facsímil")</f>
        <v>Abrir facsímil</v>
      </c>
      <c r="K1833" s="3" t="s">
        <v>22</v>
      </c>
    </row>
    <row r="1834" spans="1:11" ht="42" customHeight="1">
      <c r="A1834" s="2" t="s">
        <v>4631</v>
      </c>
      <c r="B1834" s="2" t="s">
        <v>4632</v>
      </c>
      <c r="C1834" s="2" t="s">
        <v>32</v>
      </c>
      <c r="D1834" s="2" t="s">
        <v>33</v>
      </c>
      <c r="E1834" s="5">
        <v>-27059</v>
      </c>
      <c r="F1834" s="3" t="s">
        <v>567</v>
      </c>
      <c r="G1834" s="3" t="s">
        <v>19</v>
      </c>
      <c r="H1834" s="2" t="s">
        <v>20</v>
      </c>
      <c r="I1834" s="2" t="s">
        <v>4633</v>
      </c>
      <c r="J1834" s="3" t="str">
        <f>HYPERLINK("https://www.boe.es/gazeta/dias/1825/11/29/pdfs/GMD-1825-144.pdf#page=4","Abrir facsímil")</f>
        <v>Abrir facsímil</v>
      </c>
      <c r="K1834" s="3" t="s">
        <v>22</v>
      </c>
    </row>
    <row r="1835" spans="1:11" ht="42" customHeight="1">
      <c r="A1835" s="2" t="s">
        <v>4634</v>
      </c>
      <c r="B1835" s="2" t="s">
        <v>4635</v>
      </c>
      <c r="C1835" s="2" t="s">
        <v>32</v>
      </c>
      <c r="D1835" s="2" t="s">
        <v>33</v>
      </c>
      <c r="E1835" s="5">
        <v>-27290</v>
      </c>
      <c r="F1835" s="3" t="s">
        <v>443</v>
      </c>
      <c r="G1835" s="3" t="s">
        <v>95</v>
      </c>
      <c r="H1835" s="2" t="s">
        <v>20</v>
      </c>
      <c r="I1835" s="2" t="s">
        <v>4636</v>
      </c>
      <c r="J1835" s="3" t="str">
        <f>HYPERLINK("https://www.boe.es/gazeta/dias/1825/04/12/pdfs/GMD-1825-44.pdf#page=1","Abrir facsímil")</f>
        <v>Abrir facsímil</v>
      </c>
      <c r="K1835" s="3" t="s">
        <v>22</v>
      </c>
    </row>
    <row r="1836" spans="1:11" ht="42" customHeight="1">
      <c r="A1836" s="2" t="s">
        <v>4637</v>
      </c>
      <c r="B1836" s="2" t="s">
        <v>4638</v>
      </c>
      <c r="C1836" s="2" t="s">
        <v>16</v>
      </c>
      <c r="D1836" s="2" t="s">
        <v>17</v>
      </c>
      <c r="E1836" s="5">
        <v>-27239</v>
      </c>
      <c r="F1836" s="3" t="s">
        <v>282</v>
      </c>
      <c r="G1836" s="3" t="s">
        <v>39</v>
      </c>
      <c r="H1836" s="2" t="s">
        <v>20</v>
      </c>
      <c r="I1836" s="2" t="s">
        <v>4639</v>
      </c>
      <c r="J1836" s="3" t="str">
        <f>HYPERLINK("https://www.boe.es/gazeta/dias/1825/06/02/pdfs/GMD-1825-66.pdf#page=3","Abrir facsímil")</f>
        <v>Abrir facsímil</v>
      </c>
      <c r="K1836" s="3" t="s">
        <v>22</v>
      </c>
    </row>
    <row r="1837" spans="1:11" ht="42" customHeight="1">
      <c r="A1837" s="2" t="s">
        <v>4640</v>
      </c>
      <c r="B1837" s="2" t="s">
        <v>4641</v>
      </c>
      <c r="C1837" s="2" t="s">
        <v>32</v>
      </c>
      <c r="D1837" s="2" t="s">
        <v>33</v>
      </c>
      <c r="E1837" s="5">
        <v>-27374</v>
      </c>
      <c r="F1837" s="3" t="s">
        <v>87</v>
      </c>
      <c r="G1837" s="3" t="s">
        <v>39</v>
      </c>
      <c r="H1837" s="2" t="s">
        <v>20</v>
      </c>
      <c r="I1837" s="2" t="s">
        <v>4642</v>
      </c>
      <c r="J1837" s="3" t="str">
        <f>HYPERLINK("https://www.boe.es/gazeta/dias/1825/01/18/pdfs/GMD-1825-8.pdf#page=3","Abrir facsímil")</f>
        <v>Abrir facsímil</v>
      </c>
      <c r="K1837" s="3" t="s">
        <v>22</v>
      </c>
    </row>
    <row r="1838" spans="1:11" ht="42" customHeight="1">
      <c r="A1838" s="2" t="s">
        <v>4643</v>
      </c>
      <c r="B1838" s="2" t="s">
        <v>4644</v>
      </c>
      <c r="C1838" s="2" t="s">
        <v>32</v>
      </c>
      <c r="D1838" s="2" t="s">
        <v>33</v>
      </c>
      <c r="E1838" s="5">
        <v>-27153</v>
      </c>
      <c r="F1838" s="3" t="s">
        <v>1007</v>
      </c>
      <c r="G1838" s="3" t="s">
        <v>19</v>
      </c>
      <c r="H1838" s="2" t="s">
        <v>20</v>
      </c>
      <c r="I1838" s="2" t="s">
        <v>4645</v>
      </c>
      <c r="J1838" s="3" t="str">
        <f>HYPERLINK("https://www.boe.es/gazeta/dias/1825/08/27/pdfs/GMD-1825-103.pdf#page=4","Abrir facsímil")</f>
        <v>Abrir facsímil</v>
      </c>
      <c r="K1838" s="3" t="s">
        <v>22</v>
      </c>
    </row>
    <row r="1839" spans="1:11" ht="42" customHeight="1">
      <c r="A1839" s="2" t="s">
        <v>4646</v>
      </c>
      <c r="B1839" s="2" t="s">
        <v>4647</v>
      </c>
      <c r="C1839" s="2" t="s">
        <v>16</v>
      </c>
      <c r="D1839" s="2" t="s">
        <v>17</v>
      </c>
      <c r="E1839" s="5">
        <v>-27330</v>
      </c>
      <c r="F1839" s="3" t="s">
        <v>226</v>
      </c>
      <c r="G1839" s="3" t="s">
        <v>19</v>
      </c>
      <c r="H1839" s="2" t="s">
        <v>20</v>
      </c>
      <c r="I1839" s="2" t="s">
        <v>4648</v>
      </c>
      <c r="J1839" s="3" t="str">
        <f>HYPERLINK("https://www.boe.es/gazeta/dias/1825/03/03/pdfs/GMD-1825-27.pdf#page=4","Abrir facsímil")</f>
        <v>Abrir facsímil</v>
      </c>
      <c r="K1839" s="3" t="s">
        <v>22</v>
      </c>
    </row>
    <row r="1840" spans="1:11" ht="42" customHeight="1">
      <c r="A1840" s="2" t="s">
        <v>4649</v>
      </c>
      <c r="B1840" s="2" t="s">
        <v>4650</v>
      </c>
      <c r="C1840" s="2" t="s">
        <v>32</v>
      </c>
      <c r="D1840" s="2" t="s">
        <v>33</v>
      </c>
      <c r="E1840" s="5">
        <v>-27241</v>
      </c>
      <c r="F1840" s="3" t="s">
        <v>472</v>
      </c>
      <c r="G1840" s="3" t="s">
        <v>95</v>
      </c>
      <c r="H1840" s="2" t="s">
        <v>20</v>
      </c>
      <c r="I1840" s="2" t="s">
        <v>4651</v>
      </c>
      <c r="J1840" s="3" t="str">
        <f>HYPERLINK("https://www.boe.es/gazeta/dias/1825/05/31/pdfs/GMD-1825-65.pdf#page=1","Abrir facsímil")</f>
        <v>Abrir facsímil</v>
      </c>
      <c r="K1840" s="3" t="s">
        <v>22</v>
      </c>
    </row>
    <row r="1841" spans="1:11" ht="42" customHeight="1">
      <c r="A1841" s="2" t="s">
        <v>4652</v>
      </c>
      <c r="B1841" s="2" t="s">
        <v>4653</v>
      </c>
      <c r="C1841" s="2" t="s">
        <v>25</v>
      </c>
      <c r="D1841" s="2" t="s">
        <v>17</v>
      </c>
      <c r="E1841" s="5">
        <v>-27178</v>
      </c>
      <c r="F1841" s="3" t="s">
        <v>118</v>
      </c>
      <c r="G1841" s="3" t="s">
        <v>119</v>
      </c>
      <c r="H1841" s="2" t="s">
        <v>20</v>
      </c>
      <c r="I1841" s="2" t="s">
        <v>4654</v>
      </c>
      <c r="J1841" s="3" t="str">
        <f>HYPERLINK("https://www.boe.es/gazeta/dias/1825/08/02/pdfs/GMD-1825-92.pdf#page=4","Abrir facsímil")</f>
        <v>Abrir facsímil</v>
      </c>
      <c r="K1841" s="3" t="s">
        <v>22</v>
      </c>
    </row>
    <row r="1842" spans="1:11" ht="42" customHeight="1">
      <c r="A1842" s="2" t="s">
        <v>4655</v>
      </c>
      <c r="B1842" s="2" t="s">
        <v>4655</v>
      </c>
      <c r="C1842" s="2" t="s">
        <v>25</v>
      </c>
      <c r="D1842" s="2" t="s">
        <v>17</v>
      </c>
      <c r="E1842" s="5">
        <v>-27379</v>
      </c>
      <c r="F1842" s="3" t="s">
        <v>116</v>
      </c>
      <c r="G1842" s="3" t="s">
        <v>19</v>
      </c>
      <c r="H1842" s="2" t="s">
        <v>20</v>
      </c>
      <c r="I1842" s="2" t="s">
        <v>4656</v>
      </c>
      <c r="J1842" s="3" t="str">
        <f>HYPERLINK("https://www.boe.es/gazeta/dias/1825/01/13/pdfs/GMD-1825-6.pdf#page=4","Abrir facsímil")</f>
        <v>Abrir facsímil</v>
      </c>
      <c r="K1842" s="3" t="s">
        <v>22</v>
      </c>
    </row>
    <row r="1843" spans="1:11" ht="42" customHeight="1">
      <c r="A1843" s="2" t="s">
        <v>4655</v>
      </c>
      <c r="B1843" s="2" t="s">
        <v>4655</v>
      </c>
      <c r="C1843" s="2" t="s">
        <v>123</v>
      </c>
      <c r="D1843" s="2" t="s">
        <v>17</v>
      </c>
      <c r="E1843" s="5">
        <v>-27374</v>
      </c>
      <c r="F1843" s="3" t="s">
        <v>87</v>
      </c>
      <c r="G1843" s="3" t="s">
        <v>19</v>
      </c>
      <c r="H1843" s="2" t="s">
        <v>20</v>
      </c>
      <c r="I1843" s="2" t="s">
        <v>4657</v>
      </c>
      <c r="J1843" s="3" t="str">
        <f>HYPERLINK("https://www.boe.es/gazeta/dias/1825/01/18/pdfs/GMD-1825-8.pdf#page=4","Abrir facsímil")</f>
        <v>Abrir facsímil</v>
      </c>
      <c r="K1843" s="3" t="s">
        <v>22</v>
      </c>
    </row>
    <row r="1844" spans="1:11" ht="42" customHeight="1">
      <c r="A1844" s="2" t="s">
        <v>4658</v>
      </c>
      <c r="B1844" s="2" t="s">
        <v>4659</v>
      </c>
      <c r="C1844" s="2" t="s">
        <v>32</v>
      </c>
      <c r="D1844" s="2" t="s">
        <v>33</v>
      </c>
      <c r="E1844" s="5">
        <v>-27370</v>
      </c>
      <c r="F1844" s="3" t="s">
        <v>222</v>
      </c>
      <c r="G1844" s="3" t="s">
        <v>19</v>
      </c>
      <c r="H1844" s="2" t="s">
        <v>20</v>
      </c>
      <c r="I1844" s="2" t="s">
        <v>4660</v>
      </c>
      <c r="J1844" s="3" t="str">
        <f>HYPERLINK("https://www.boe.es/gazeta/dias/1825/01/22/pdfs/GMD-1825-10.pdf#page=4","Abrir facsímil")</f>
        <v>Abrir facsímil</v>
      </c>
      <c r="K1844" s="3" t="s">
        <v>22</v>
      </c>
    </row>
    <row r="1845" spans="1:11" ht="42" customHeight="1">
      <c r="A1845" s="2" t="s">
        <v>4661</v>
      </c>
      <c r="B1845" s="2" t="s">
        <v>4662</v>
      </c>
      <c r="C1845" s="2" t="s">
        <v>46</v>
      </c>
      <c r="D1845" s="2" t="s">
        <v>17</v>
      </c>
      <c r="E1845" s="5">
        <v>-27167</v>
      </c>
      <c r="F1845" s="3" t="s">
        <v>953</v>
      </c>
      <c r="G1845" s="3" t="s">
        <v>19</v>
      </c>
      <c r="H1845" s="2" t="s">
        <v>20</v>
      </c>
      <c r="I1845" s="2" t="s">
        <v>4663</v>
      </c>
      <c r="J1845" s="3" t="str">
        <f>HYPERLINK("https://www.boe.es/gazeta/dias/1825/08/13/pdfs/GMD-1825-97.pdf#page=4","Abrir facsímil")</f>
        <v>Abrir facsímil</v>
      </c>
      <c r="K1845" s="3" t="s">
        <v>22</v>
      </c>
    </row>
    <row r="1846" spans="1:11" ht="42" customHeight="1">
      <c r="A1846" s="2" t="s">
        <v>4664</v>
      </c>
      <c r="B1846" s="2" t="s">
        <v>4665</v>
      </c>
      <c r="C1846" s="2" t="s">
        <v>25</v>
      </c>
      <c r="D1846" s="2" t="s">
        <v>17</v>
      </c>
      <c r="E1846" s="5">
        <v>-27122</v>
      </c>
      <c r="F1846" s="3" t="s">
        <v>55</v>
      </c>
      <c r="G1846" s="3" t="s">
        <v>19</v>
      </c>
      <c r="H1846" s="2" t="s">
        <v>27</v>
      </c>
      <c r="I1846" s="2" t="s">
        <v>4666</v>
      </c>
      <c r="J1846" s="3" t="str">
        <f>HYPERLINK("https://www.boe.es/gazeta/dias/1825/09/27/pdfs/GMD-1825-117.pdf#page=4","Abrir facsímil")</f>
        <v>Abrir facsímil</v>
      </c>
      <c r="K1846" s="3" t="s">
        <v>29</v>
      </c>
    </row>
    <row r="1847" spans="1:11" ht="42" customHeight="1">
      <c r="A1847" s="2" t="s">
        <v>4667</v>
      </c>
      <c r="B1847" s="2" t="s">
        <v>4668</v>
      </c>
      <c r="C1847" s="2" t="s">
        <v>16</v>
      </c>
      <c r="D1847" s="2" t="s">
        <v>17</v>
      </c>
      <c r="E1847" s="5">
        <v>-27332</v>
      </c>
      <c r="F1847" s="3" t="s">
        <v>239</v>
      </c>
      <c r="G1847" s="3" t="s">
        <v>39</v>
      </c>
      <c r="H1847" s="2" t="s">
        <v>20</v>
      </c>
      <c r="I1847" s="2" t="s">
        <v>4669</v>
      </c>
      <c r="J1847" s="3" t="str">
        <f>HYPERLINK("https://www.boe.es/gazeta/dias/1825/03/01/pdfs/GMD-1825-26.pdf#page=3","Abrir facsímil")</f>
        <v>Abrir facsímil</v>
      </c>
      <c r="K1847" s="3" t="s">
        <v>22</v>
      </c>
    </row>
    <row r="1848" spans="1:11" ht="42" customHeight="1">
      <c r="A1848" s="2" t="s">
        <v>4670</v>
      </c>
      <c r="B1848" s="2" t="s">
        <v>4671</v>
      </c>
      <c r="C1848" s="2" t="s">
        <v>71</v>
      </c>
      <c r="D1848" s="2" t="s">
        <v>72</v>
      </c>
      <c r="E1848" s="5">
        <v>-27129</v>
      </c>
      <c r="F1848" s="3" t="s">
        <v>173</v>
      </c>
      <c r="G1848" s="3" t="s">
        <v>19</v>
      </c>
      <c r="H1848" s="2" t="s">
        <v>27</v>
      </c>
      <c r="I1848" s="2" t="s">
        <v>4672</v>
      </c>
      <c r="J1848" s="3" t="str">
        <f>HYPERLINK("https://www.boe.es/gazeta/dias/1825/09/20/pdfs/GMD-1825-114.pdf#page=4","Abrir facsímil")</f>
        <v>Abrir facsímil</v>
      </c>
      <c r="K1848" s="3" t="s">
        <v>29</v>
      </c>
    </row>
    <row r="1849" spans="1:11" ht="42" customHeight="1">
      <c r="A1849" s="2" t="s">
        <v>4673</v>
      </c>
      <c r="B1849" s="2" t="s">
        <v>4674</v>
      </c>
      <c r="C1849" s="2" t="s">
        <v>16</v>
      </c>
      <c r="D1849" s="2" t="s">
        <v>17</v>
      </c>
      <c r="E1849" s="5">
        <v>-27388</v>
      </c>
      <c r="F1849" s="3" t="s">
        <v>288</v>
      </c>
      <c r="G1849" s="3" t="s">
        <v>19</v>
      </c>
      <c r="H1849" s="2" t="s">
        <v>20</v>
      </c>
      <c r="I1849" s="2" t="s">
        <v>4675</v>
      </c>
      <c r="J1849" s="3" t="str">
        <f>HYPERLINK("https://www.boe.es/gazeta/dias/1825/01/04/pdfs/GMD-1825-2.pdf#page=4","Abrir facsímil")</f>
        <v>Abrir facsímil</v>
      </c>
      <c r="K1849" s="3" t="s">
        <v>22</v>
      </c>
    </row>
    <row r="1850" spans="1:11" ht="42" customHeight="1">
      <c r="A1850" s="2" t="s">
        <v>4673</v>
      </c>
      <c r="B1850" s="2" t="s">
        <v>4674</v>
      </c>
      <c r="C1850" s="2" t="s">
        <v>32</v>
      </c>
      <c r="D1850" s="2" t="s">
        <v>33</v>
      </c>
      <c r="E1850" s="5">
        <v>-27377</v>
      </c>
      <c r="F1850" s="3" t="s">
        <v>652</v>
      </c>
      <c r="G1850" s="3" t="s">
        <v>39</v>
      </c>
      <c r="H1850" s="2" t="s">
        <v>20</v>
      </c>
      <c r="I1850" s="2" t="s">
        <v>4676</v>
      </c>
      <c r="J1850" s="3" t="str">
        <f>HYPERLINK("https://www.boe.es/gazeta/dias/1825/01/15/pdfs/GMD-1825-7.pdf#page=3","Abrir facsímil")</f>
        <v>Abrir facsímil</v>
      </c>
      <c r="K1850" s="3" t="s">
        <v>22</v>
      </c>
    </row>
    <row r="1851" spans="1:11" ht="42" customHeight="1">
      <c r="A1851" s="2" t="s">
        <v>4677</v>
      </c>
      <c r="B1851" s="2" t="s">
        <v>4678</v>
      </c>
      <c r="C1851" s="2" t="s">
        <v>32</v>
      </c>
      <c r="D1851" s="2" t="s">
        <v>33</v>
      </c>
      <c r="E1851" s="5">
        <v>-27321</v>
      </c>
      <c r="F1851" s="3" t="s">
        <v>38</v>
      </c>
      <c r="G1851" s="3" t="s">
        <v>39</v>
      </c>
      <c r="H1851" s="2" t="s">
        <v>20</v>
      </c>
      <c r="I1851" s="2" t="s">
        <v>4679</v>
      </c>
      <c r="J1851" s="3" t="str">
        <f>HYPERLINK("https://www.boe.es/gazeta/dias/1825/03/12/pdfs/GMD-1825-31.pdf#page=3","Abrir facsímil")</f>
        <v>Abrir facsímil</v>
      </c>
      <c r="K1851" s="3" t="s">
        <v>22</v>
      </c>
    </row>
    <row r="1852" spans="1:11" ht="42" customHeight="1">
      <c r="A1852" s="2" t="s">
        <v>4680</v>
      </c>
      <c r="B1852" s="2" t="s">
        <v>4681</v>
      </c>
      <c r="C1852" s="2" t="s">
        <v>32</v>
      </c>
      <c r="D1852" s="2" t="s">
        <v>33</v>
      </c>
      <c r="E1852" s="5">
        <v>-27377</v>
      </c>
      <c r="F1852" s="3" t="s">
        <v>652</v>
      </c>
      <c r="G1852" s="3" t="s">
        <v>39</v>
      </c>
      <c r="H1852" s="2" t="s">
        <v>20</v>
      </c>
      <c r="I1852" s="2" t="s">
        <v>4682</v>
      </c>
      <c r="J1852" s="3" t="str">
        <f>HYPERLINK("https://www.boe.es/gazeta/dias/1825/01/15/pdfs/GMD-1825-7.pdf#page=3","Abrir facsímil")</f>
        <v>Abrir facsímil</v>
      </c>
      <c r="K1852" s="3" t="s">
        <v>22</v>
      </c>
    </row>
    <row r="1853" spans="1:11" ht="42" customHeight="1">
      <c r="A1853" s="2" t="s">
        <v>4683</v>
      </c>
      <c r="B1853" s="2" t="s">
        <v>4683</v>
      </c>
      <c r="C1853" s="2" t="s">
        <v>25</v>
      </c>
      <c r="D1853" s="2" t="s">
        <v>17</v>
      </c>
      <c r="E1853" s="5">
        <v>-27260</v>
      </c>
      <c r="F1853" s="3" t="s">
        <v>424</v>
      </c>
      <c r="G1853" s="3" t="s">
        <v>19</v>
      </c>
      <c r="H1853" s="2" t="s">
        <v>20</v>
      </c>
      <c r="I1853" s="2" t="s">
        <v>4684</v>
      </c>
      <c r="J1853" s="3" t="str">
        <f>HYPERLINK("https://www.boe.es/gazeta/dias/1825/05/12/pdfs/GMD-1825-57.pdf#page=4","Abrir facsímil")</f>
        <v>Abrir facsímil</v>
      </c>
      <c r="K1853" s="3" t="s">
        <v>22</v>
      </c>
    </row>
    <row r="1854" spans="1:11" ht="42" customHeight="1">
      <c r="A1854" s="2" t="s">
        <v>4685</v>
      </c>
      <c r="B1854" s="2" t="s">
        <v>4685</v>
      </c>
      <c r="C1854" s="2" t="s">
        <v>71</v>
      </c>
      <c r="D1854" s="2" t="s">
        <v>72</v>
      </c>
      <c r="E1854" s="5">
        <v>-27286</v>
      </c>
      <c r="F1854" s="3" t="s">
        <v>257</v>
      </c>
      <c r="G1854" s="3" t="s">
        <v>19</v>
      </c>
      <c r="H1854" s="2" t="s">
        <v>20</v>
      </c>
      <c r="I1854" s="2" t="s">
        <v>4686</v>
      </c>
      <c r="J1854" s="3" t="str">
        <f>HYPERLINK("https://www.boe.es/gazeta/dias/1825/04/16/pdfs/GMD-1825-46.pdf#page=4","Abrir facsímil")</f>
        <v>Abrir facsímil</v>
      </c>
      <c r="K1854" s="3" t="s">
        <v>22</v>
      </c>
    </row>
    <row r="1855" spans="1:11" ht="42" customHeight="1">
      <c r="A1855" s="2" t="s">
        <v>4687</v>
      </c>
      <c r="B1855" s="2" t="s">
        <v>4688</v>
      </c>
      <c r="C1855" s="2" t="s">
        <v>16</v>
      </c>
      <c r="D1855" s="2" t="s">
        <v>17</v>
      </c>
      <c r="E1855" s="5">
        <v>-27316</v>
      </c>
      <c r="F1855" s="3" t="s">
        <v>314</v>
      </c>
      <c r="G1855" s="3" t="s">
        <v>19</v>
      </c>
      <c r="H1855" s="2" t="s">
        <v>20</v>
      </c>
      <c r="I1855" s="2" t="s">
        <v>4689</v>
      </c>
      <c r="J1855" s="3" t="str">
        <f>HYPERLINK("https://www.boe.es/gazeta/dias/1825/03/17/pdfs/GMD-1825-33.pdf#page=4","Abrir facsímil")</f>
        <v>Abrir facsímil</v>
      </c>
      <c r="K1855" s="3" t="s">
        <v>22</v>
      </c>
    </row>
    <row r="1856" spans="1:11" ht="42" customHeight="1">
      <c r="A1856" s="2" t="s">
        <v>4690</v>
      </c>
      <c r="B1856" s="2" t="s">
        <v>4691</v>
      </c>
      <c r="C1856" s="2" t="s">
        <v>123</v>
      </c>
      <c r="D1856" s="2" t="s">
        <v>17</v>
      </c>
      <c r="E1856" s="5">
        <v>-27358</v>
      </c>
      <c r="F1856" s="3" t="s">
        <v>63</v>
      </c>
      <c r="G1856" s="3" t="s">
        <v>95</v>
      </c>
      <c r="H1856" s="2" t="s">
        <v>20</v>
      </c>
      <c r="I1856" s="2" t="s">
        <v>4692</v>
      </c>
      <c r="J1856" s="3" t="str">
        <f>HYPERLINK("https://www.boe.es/gazeta/dias/1825/02/03/pdfs/GMD-1825-15.pdf#page=1","Abrir facsímil")</f>
        <v>Abrir facsímil</v>
      </c>
      <c r="K1856" s="3" t="s">
        <v>22</v>
      </c>
    </row>
    <row r="1857" spans="1:11" ht="42" customHeight="1">
      <c r="A1857" s="2" t="s">
        <v>4693</v>
      </c>
      <c r="B1857" s="2" t="s">
        <v>4694</v>
      </c>
      <c r="C1857" s="2" t="s">
        <v>46</v>
      </c>
      <c r="D1857" s="2" t="s">
        <v>17</v>
      </c>
      <c r="E1857" s="5">
        <v>-27038</v>
      </c>
      <c r="F1857" s="3" t="s">
        <v>486</v>
      </c>
      <c r="G1857" s="3" t="s">
        <v>19</v>
      </c>
      <c r="H1857" s="2" t="s">
        <v>20</v>
      </c>
      <c r="I1857" s="2" t="s">
        <v>4695</v>
      </c>
      <c r="J1857" s="3" t="str">
        <f>HYPERLINK("https://www.boe.es/gazeta/dias/1825/12/20/pdfs/GMD-1825-153.pdf#page=4","Abrir facsímil")</f>
        <v>Abrir facsímil</v>
      </c>
      <c r="K1857" s="3" t="s">
        <v>22</v>
      </c>
    </row>
    <row r="1858" spans="1:11" ht="42" customHeight="1">
      <c r="A1858" s="2" t="s">
        <v>4696</v>
      </c>
      <c r="B1858" s="2" t="s">
        <v>4697</v>
      </c>
      <c r="C1858" s="2" t="s">
        <v>25</v>
      </c>
      <c r="D1858" s="2" t="s">
        <v>17</v>
      </c>
      <c r="E1858" s="5">
        <v>-27379</v>
      </c>
      <c r="F1858" s="3" t="s">
        <v>116</v>
      </c>
      <c r="G1858" s="3" t="s">
        <v>39</v>
      </c>
      <c r="H1858" s="2" t="s">
        <v>20</v>
      </c>
      <c r="I1858" s="2" t="s">
        <v>4698</v>
      </c>
      <c r="J1858" s="3" t="str">
        <f>HYPERLINK("https://www.boe.es/gazeta/dias/1825/01/13/pdfs/GMD-1825-6.pdf#page=3","Abrir facsímil")</f>
        <v>Abrir facsímil</v>
      </c>
      <c r="K1858" s="3" t="s">
        <v>22</v>
      </c>
    </row>
    <row r="1859" spans="1:11" ht="42" customHeight="1">
      <c r="A1859" s="2" t="s">
        <v>4699</v>
      </c>
      <c r="B1859" s="2" t="s">
        <v>4699</v>
      </c>
      <c r="C1859" s="2" t="s">
        <v>16</v>
      </c>
      <c r="D1859" s="2" t="s">
        <v>17</v>
      </c>
      <c r="E1859" s="5">
        <v>-27286</v>
      </c>
      <c r="F1859" s="3" t="s">
        <v>257</v>
      </c>
      <c r="G1859" s="3" t="s">
        <v>19</v>
      </c>
      <c r="H1859" s="2" t="s">
        <v>20</v>
      </c>
      <c r="I1859" s="2" t="s">
        <v>4700</v>
      </c>
      <c r="J1859" s="3" t="str">
        <f>HYPERLINK("https://www.boe.es/gazeta/dias/1825/04/16/pdfs/GMD-1825-46.pdf#page=4","Abrir facsímil")</f>
        <v>Abrir facsímil</v>
      </c>
      <c r="K1859" s="3" t="s">
        <v>22</v>
      </c>
    </row>
    <row r="1860" spans="1:11" ht="42" customHeight="1">
      <c r="A1860" s="2" t="s">
        <v>4701</v>
      </c>
      <c r="B1860" s="2" t="s">
        <v>4701</v>
      </c>
      <c r="C1860" s="2" t="s">
        <v>46</v>
      </c>
      <c r="D1860" s="2" t="s">
        <v>17</v>
      </c>
      <c r="E1860" s="5">
        <v>-27029</v>
      </c>
      <c r="F1860" s="3" t="s">
        <v>571</v>
      </c>
      <c r="G1860" s="3" t="s">
        <v>19</v>
      </c>
      <c r="H1860" s="2" t="s">
        <v>20</v>
      </c>
      <c r="I1860" s="2" t="s">
        <v>4702</v>
      </c>
      <c r="J1860" s="3" t="str">
        <f>HYPERLINK("https://www.boe.es/gazeta/dias/1825/12/29/pdfs/GMD-1825-157.pdf#page=4","Abrir facsímil")</f>
        <v>Abrir facsímil</v>
      </c>
      <c r="K1860" s="3" t="s">
        <v>22</v>
      </c>
    </row>
    <row r="1861" spans="1:11" ht="42" customHeight="1">
      <c r="A1861" s="2" t="s">
        <v>4703</v>
      </c>
      <c r="B1861" s="2" t="s">
        <v>4704</v>
      </c>
      <c r="C1861" s="2" t="s">
        <v>71</v>
      </c>
      <c r="D1861" s="2" t="s">
        <v>72</v>
      </c>
      <c r="E1861" s="5">
        <v>-27351</v>
      </c>
      <c r="F1861" s="3" t="s">
        <v>132</v>
      </c>
      <c r="G1861" s="3" t="s">
        <v>19</v>
      </c>
      <c r="H1861" s="2" t="s">
        <v>20</v>
      </c>
      <c r="I1861" s="2" t="s">
        <v>4705</v>
      </c>
      <c r="J1861" s="3" t="str">
        <f>HYPERLINK("https://www.boe.es/gazeta/dias/1825/02/10/pdfs/GMD-1825-18.pdf#page=4","Abrir facsímil")</f>
        <v>Abrir facsímil</v>
      </c>
      <c r="K1861" s="3" t="s">
        <v>22</v>
      </c>
    </row>
    <row r="1862" spans="1:11" ht="42" customHeight="1">
      <c r="A1862" s="2" t="s">
        <v>4706</v>
      </c>
      <c r="B1862" s="2" t="s">
        <v>4707</v>
      </c>
      <c r="C1862" s="2" t="s">
        <v>25</v>
      </c>
      <c r="D1862" s="2" t="s">
        <v>17</v>
      </c>
      <c r="E1862" s="5">
        <v>-27318</v>
      </c>
      <c r="F1862" s="3" t="s">
        <v>193</v>
      </c>
      <c r="G1862" s="3" t="s">
        <v>39</v>
      </c>
      <c r="H1862" s="2" t="s">
        <v>20</v>
      </c>
      <c r="I1862" s="2" t="s">
        <v>4708</v>
      </c>
      <c r="J1862" s="3" t="str">
        <f>HYPERLINK("https://www.boe.es/gazeta/dias/1825/03/15/pdfs/GMD-1825-32.pdf#page=3","Abrir facsímil")</f>
        <v>Abrir facsímil</v>
      </c>
      <c r="K1862" s="3" t="s">
        <v>22</v>
      </c>
    </row>
    <row r="1863" spans="1:11" ht="42" customHeight="1">
      <c r="A1863" s="2" t="s">
        <v>4709</v>
      </c>
      <c r="B1863" s="2" t="s">
        <v>4710</v>
      </c>
      <c r="C1863" s="2" t="s">
        <v>238</v>
      </c>
      <c r="D1863" s="2" t="s">
        <v>17</v>
      </c>
      <c r="E1863" s="5">
        <v>-27281</v>
      </c>
      <c r="F1863" s="3" t="s">
        <v>306</v>
      </c>
      <c r="G1863" s="3" t="s">
        <v>19</v>
      </c>
      <c r="H1863" s="2" t="s">
        <v>20</v>
      </c>
      <c r="I1863" s="2" t="s">
        <v>4711</v>
      </c>
      <c r="J1863" s="3" t="str">
        <f>HYPERLINK("https://www.boe.es/gazeta/dias/1825/04/21/pdfs/GMD-1825-48.pdf#page=4","Abrir facsímil")</f>
        <v>Abrir facsímil</v>
      </c>
      <c r="K1863" s="3" t="s">
        <v>22</v>
      </c>
    </row>
    <row r="1864" spans="1:11" ht="42" customHeight="1">
      <c r="A1864" s="2" t="s">
        <v>4712</v>
      </c>
      <c r="B1864" s="2" t="s">
        <v>4713</v>
      </c>
      <c r="C1864" s="2" t="s">
        <v>32</v>
      </c>
      <c r="D1864" s="2" t="s">
        <v>33</v>
      </c>
      <c r="E1864" s="5">
        <v>-27381</v>
      </c>
      <c r="F1864" s="3" t="s">
        <v>586</v>
      </c>
      <c r="G1864" s="3" t="s">
        <v>39</v>
      </c>
      <c r="H1864" s="2" t="s">
        <v>20</v>
      </c>
      <c r="I1864" s="2" t="s">
        <v>4714</v>
      </c>
      <c r="J1864" s="3" t="str">
        <f>HYPERLINK("https://www.boe.es/gazeta/dias/1825/01/11/pdfs/GMD-1825-5.pdf#page=3","Abrir facsímil")</f>
        <v>Abrir facsímil</v>
      </c>
      <c r="K1864" s="3" t="s">
        <v>22</v>
      </c>
    </row>
    <row r="1865" spans="1:11" ht="42" customHeight="1">
      <c r="A1865" s="2" t="s">
        <v>4715</v>
      </c>
      <c r="B1865" s="2" t="s">
        <v>4716</v>
      </c>
      <c r="C1865" s="2" t="s">
        <v>238</v>
      </c>
      <c r="D1865" s="2" t="s">
        <v>17</v>
      </c>
      <c r="E1865" s="5">
        <v>-27377</v>
      </c>
      <c r="F1865" s="3" t="s">
        <v>652</v>
      </c>
      <c r="G1865" s="3" t="s">
        <v>39</v>
      </c>
      <c r="H1865" s="2" t="s">
        <v>20</v>
      </c>
      <c r="I1865" s="2" t="s">
        <v>4717</v>
      </c>
      <c r="J1865" s="3" t="str">
        <f>HYPERLINK("https://www.boe.es/gazeta/dias/1825/01/15/pdfs/GMD-1825-7.pdf#page=3","Abrir facsímil")</f>
        <v>Abrir facsímil</v>
      </c>
      <c r="K1865" s="3" t="s">
        <v>22</v>
      </c>
    </row>
    <row r="1866" spans="1:11" ht="42" customHeight="1">
      <c r="A1866" s="2" t="s">
        <v>4718</v>
      </c>
      <c r="B1866" s="2" t="s">
        <v>4718</v>
      </c>
      <c r="C1866" s="2" t="s">
        <v>238</v>
      </c>
      <c r="D1866" s="2" t="s">
        <v>17</v>
      </c>
      <c r="E1866" s="5">
        <v>-27328</v>
      </c>
      <c r="F1866" s="3" t="s">
        <v>211</v>
      </c>
      <c r="G1866" s="3" t="s">
        <v>64</v>
      </c>
      <c r="H1866" s="2" t="s">
        <v>20</v>
      </c>
      <c r="I1866" s="2" t="s">
        <v>4719</v>
      </c>
      <c r="J1866" s="3" t="str">
        <f>HYPERLINK("https://www.boe.es/gazeta/dias/1825/03/05/pdfs/GMD-1825-28.pdf#page=2","Abrir facsímil")</f>
        <v>Abrir facsímil</v>
      </c>
      <c r="K1866" s="3" t="s">
        <v>22</v>
      </c>
    </row>
    <row r="1867" spans="1:11" ht="42" customHeight="1">
      <c r="A1867" s="2" t="s">
        <v>4720</v>
      </c>
      <c r="B1867" s="2" t="s">
        <v>4721</v>
      </c>
      <c r="C1867" s="2" t="s">
        <v>46</v>
      </c>
      <c r="D1867" s="2" t="s">
        <v>17</v>
      </c>
      <c r="E1867" s="5">
        <v>-27230</v>
      </c>
      <c r="F1867" s="3" t="s">
        <v>521</v>
      </c>
      <c r="G1867" s="3" t="s">
        <v>19</v>
      </c>
      <c r="H1867" s="2" t="s">
        <v>20</v>
      </c>
      <c r="I1867" s="2" t="s">
        <v>4722</v>
      </c>
      <c r="J1867" s="3" t="str">
        <f>HYPERLINK("https://www.boe.es/gazeta/dias/1825/06/11/pdfs/GMD-1825-70.pdf#page=4","Abrir facsímil")</f>
        <v>Abrir facsímil</v>
      </c>
      <c r="K1867" s="3" t="s">
        <v>22</v>
      </c>
    </row>
    <row r="1868" spans="1:11" ht="42" customHeight="1">
      <c r="A1868" s="2" t="s">
        <v>4723</v>
      </c>
      <c r="B1868" s="2" t="s">
        <v>4724</v>
      </c>
      <c r="C1868" s="2" t="s">
        <v>123</v>
      </c>
      <c r="D1868" s="2" t="s">
        <v>17</v>
      </c>
      <c r="E1868" s="5">
        <v>-27251</v>
      </c>
      <c r="F1868" s="3" t="s">
        <v>555</v>
      </c>
      <c r="G1868" s="3" t="s">
        <v>19</v>
      </c>
      <c r="H1868" s="2" t="s">
        <v>27</v>
      </c>
      <c r="I1868" s="2" t="s">
        <v>4725</v>
      </c>
      <c r="J1868" s="3" t="str">
        <f>HYPERLINK("https://www.boe.es/gazeta/dias/1825/05/21/pdfs/GMD-1825-61.pdf#page=4","Abrir facsímil")</f>
        <v>Abrir facsímil</v>
      </c>
      <c r="K1868" s="3" t="s">
        <v>29</v>
      </c>
    </row>
    <row r="1869" spans="1:11" ht="42" customHeight="1">
      <c r="A1869" s="2" t="s">
        <v>4726</v>
      </c>
      <c r="B1869" s="2" t="s">
        <v>4727</v>
      </c>
      <c r="C1869" s="2" t="s">
        <v>16</v>
      </c>
      <c r="D1869" s="2" t="s">
        <v>17</v>
      </c>
      <c r="E1869" s="5">
        <v>-27342</v>
      </c>
      <c r="F1869" s="3" t="s">
        <v>112</v>
      </c>
      <c r="G1869" s="3" t="s">
        <v>39</v>
      </c>
      <c r="H1869" s="2" t="s">
        <v>27</v>
      </c>
      <c r="I1869" s="2" t="s">
        <v>4728</v>
      </c>
      <c r="J1869" s="3" t="str">
        <f>HYPERLINK("https://www.boe.es/gazeta/dias/1825/02/19/pdfs/GMD-1825-22.pdf#page=3","Abrir facsímil")</f>
        <v>Abrir facsímil</v>
      </c>
      <c r="K1869" s="3" t="s">
        <v>29</v>
      </c>
    </row>
    <row r="1870" spans="1:11" ht="42" customHeight="1">
      <c r="A1870" s="2" t="s">
        <v>4729</v>
      </c>
      <c r="B1870" s="2" t="s">
        <v>4729</v>
      </c>
      <c r="C1870" s="2" t="s">
        <v>32</v>
      </c>
      <c r="D1870" s="2" t="s">
        <v>33</v>
      </c>
      <c r="E1870" s="5">
        <v>-27370</v>
      </c>
      <c r="F1870" s="3" t="s">
        <v>222</v>
      </c>
      <c r="G1870" s="3" t="s">
        <v>19</v>
      </c>
      <c r="H1870" s="2" t="s">
        <v>20</v>
      </c>
      <c r="I1870" s="2" t="s">
        <v>4730</v>
      </c>
      <c r="J1870" s="3" t="str">
        <f>HYPERLINK("https://www.boe.es/gazeta/dias/1825/01/22/pdfs/GMD-1825-10.pdf#page=4","Abrir facsímil")</f>
        <v>Abrir facsímil</v>
      </c>
      <c r="K1870" s="3" t="s">
        <v>22</v>
      </c>
    </row>
    <row r="1871" spans="1:11" ht="42" customHeight="1">
      <c r="A1871" s="2" t="s">
        <v>4729</v>
      </c>
      <c r="B1871" s="2" t="s">
        <v>4729</v>
      </c>
      <c r="C1871" s="2" t="s">
        <v>32</v>
      </c>
      <c r="D1871" s="2" t="s">
        <v>33</v>
      </c>
      <c r="E1871" s="5">
        <v>-27342</v>
      </c>
      <c r="F1871" s="3" t="s">
        <v>112</v>
      </c>
      <c r="G1871" s="3" t="s">
        <v>39</v>
      </c>
      <c r="H1871" s="2" t="s">
        <v>20</v>
      </c>
      <c r="I1871" s="2" t="s">
        <v>4731</v>
      </c>
      <c r="J1871" s="3" t="str">
        <f>HYPERLINK("https://www.boe.es/gazeta/dias/1825/02/19/pdfs/GMD-1825-22.pdf#page=3","Abrir facsímil")</f>
        <v>Abrir facsímil</v>
      </c>
      <c r="K1871" s="3" t="s">
        <v>22</v>
      </c>
    </row>
    <row r="1872" spans="1:11" ht="42" customHeight="1">
      <c r="A1872" s="2" t="s">
        <v>4729</v>
      </c>
      <c r="B1872" s="2" t="s">
        <v>4729</v>
      </c>
      <c r="C1872" s="2" t="s">
        <v>32</v>
      </c>
      <c r="D1872" s="2" t="s">
        <v>33</v>
      </c>
      <c r="E1872" s="5">
        <v>-27318</v>
      </c>
      <c r="F1872" s="3" t="s">
        <v>193</v>
      </c>
      <c r="G1872" s="3" t="s">
        <v>64</v>
      </c>
      <c r="H1872" s="2" t="s">
        <v>20</v>
      </c>
      <c r="I1872" s="2" t="s">
        <v>4732</v>
      </c>
      <c r="J1872" s="3" t="str">
        <f>HYPERLINK("https://www.boe.es/gazeta/dias/1825/03/15/pdfs/GMD-1825-32.pdf#page=2","Abrir facsímil")</f>
        <v>Abrir facsímil</v>
      </c>
      <c r="K1872" s="3" t="s">
        <v>22</v>
      </c>
    </row>
    <row r="1873" spans="1:11" ht="42" customHeight="1">
      <c r="A1873" s="2" t="s">
        <v>4729</v>
      </c>
      <c r="B1873" s="2" t="s">
        <v>4729</v>
      </c>
      <c r="C1873" s="2" t="s">
        <v>32</v>
      </c>
      <c r="D1873" s="2" t="s">
        <v>33</v>
      </c>
      <c r="E1873" s="5">
        <v>-27197</v>
      </c>
      <c r="F1873" s="3" t="s">
        <v>1065</v>
      </c>
      <c r="G1873" s="3" t="s">
        <v>39</v>
      </c>
      <c r="H1873" s="2" t="s">
        <v>20</v>
      </c>
      <c r="I1873" s="2" t="s">
        <v>4733</v>
      </c>
      <c r="J1873" s="3" t="str">
        <f>HYPERLINK("https://www.boe.es/gazeta/dias/1825/07/14/pdfs/GMD-1825-84.pdf#page=3","Abrir facsímil")</f>
        <v>Abrir facsímil</v>
      </c>
      <c r="K1873" s="3" t="s">
        <v>22</v>
      </c>
    </row>
    <row r="1874" spans="1:11" ht="42" customHeight="1">
      <c r="A1874" s="2" t="s">
        <v>4729</v>
      </c>
      <c r="B1874" s="2" t="s">
        <v>4729</v>
      </c>
      <c r="C1874" s="2" t="s">
        <v>16</v>
      </c>
      <c r="D1874" s="2" t="s">
        <v>17</v>
      </c>
      <c r="E1874" s="5">
        <v>-27185</v>
      </c>
      <c r="F1874" s="3" t="s">
        <v>560</v>
      </c>
      <c r="G1874" s="3" t="s">
        <v>19</v>
      </c>
      <c r="H1874" s="2" t="s">
        <v>20</v>
      </c>
      <c r="I1874" s="2" t="s">
        <v>4734</v>
      </c>
      <c r="J1874" s="3" t="str">
        <f>HYPERLINK("https://www.boe.es/gazeta/dias/1825/07/26/pdfs/GMD-1825-89.pdf#page=4","Abrir facsímil")</f>
        <v>Abrir facsímil</v>
      </c>
      <c r="K1874" s="3" t="s">
        <v>22</v>
      </c>
    </row>
    <row r="1875" spans="1:11" ht="42" customHeight="1">
      <c r="A1875" s="2" t="s">
        <v>4729</v>
      </c>
      <c r="B1875" s="2" t="s">
        <v>4729</v>
      </c>
      <c r="C1875" s="2" t="s">
        <v>32</v>
      </c>
      <c r="D1875" s="2" t="s">
        <v>33</v>
      </c>
      <c r="E1875" s="5">
        <v>-27181</v>
      </c>
      <c r="F1875" s="3" t="s">
        <v>605</v>
      </c>
      <c r="G1875" s="3" t="s">
        <v>19</v>
      </c>
      <c r="H1875" s="2" t="s">
        <v>20</v>
      </c>
      <c r="I1875" s="2" t="s">
        <v>4735</v>
      </c>
      <c r="J1875" s="3" t="str">
        <f>HYPERLINK("https://www.boe.es/gazeta/dias/1825/07/30/pdfs/GMD-1825-91.pdf#page=4","Abrir facsímil")</f>
        <v>Abrir facsímil</v>
      </c>
      <c r="K1875" s="3" t="s">
        <v>22</v>
      </c>
    </row>
    <row r="1876" spans="1:11" ht="42" customHeight="1">
      <c r="A1876" s="2" t="s">
        <v>4736</v>
      </c>
      <c r="B1876" s="2" t="s">
        <v>4737</v>
      </c>
      <c r="C1876" s="2" t="s">
        <v>32</v>
      </c>
      <c r="D1876" s="2" t="s">
        <v>33</v>
      </c>
      <c r="E1876" s="5">
        <v>-27206</v>
      </c>
      <c r="F1876" s="3" t="s">
        <v>716</v>
      </c>
      <c r="G1876" s="3" t="s">
        <v>19</v>
      </c>
      <c r="H1876" s="2" t="s">
        <v>20</v>
      </c>
      <c r="I1876" s="2" t="s">
        <v>4738</v>
      </c>
      <c r="J1876" s="3" t="str">
        <f>HYPERLINK("https://www.boe.es/gazeta/dias/1825/07/05/pdfs/GMD-1825-80.pdf#page=4","Abrir facsímil")</f>
        <v>Abrir facsímil</v>
      </c>
      <c r="K1876" s="3" t="s">
        <v>22</v>
      </c>
    </row>
    <row r="1877" spans="1:11" ht="42" customHeight="1">
      <c r="A1877" s="2" t="s">
        <v>4739</v>
      </c>
      <c r="B1877" s="2" t="s">
        <v>4740</v>
      </c>
      <c r="C1877" s="2" t="s">
        <v>32</v>
      </c>
      <c r="D1877" s="2" t="s">
        <v>33</v>
      </c>
      <c r="E1877" s="5">
        <v>-27188</v>
      </c>
      <c r="F1877" s="3" t="s">
        <v>207</v>
      </c>
      <c r="G1877" s="3" t="s">
        <v>19</v>
      </c>
      <c r="H1877" s="2" t="s">
        <v>20</v>
      </c>
      <c r="I1877" s="2" t="s">
        <v>4741</v>
      </c>
      <c r="J1877" s="3" t="str">
        <f>HYPERLINK("https://www.boe.es/gazeta/dias/1825/07/23/pdfs/GMD-1825-88.pdf#page=4","Abrir facsímil")</f>
        <v>Abrir facsímil</v>
      </c>
      <c r="K1877" s="3" t="s">
        <v>22</v>
      </c>
    </row>
    <row r="1878" spans="1:11" ht="42" customHeight="1">
      <c r="A1878" s="2" t="s">
        <v>4742</v>
      </c>
      <c r="B1878" s="2" t="s">
        <v>4743</v>
      </c>
      <c r="C1878" s="2" t="s">
        <v>32</v>
      </c>
      <c r="D1878" s="2" t="s">
        <v>33</v>
      </c>
      <c r="E1878" s="5">
        <v>-27290</v>
      </c>
      <c r="F1878" s="3" t="s">
        <v>443</v>
      </c>
      <c r="G1878" s="3" t="s">
        <v>1519</v>
      </c>
      <c r="H1878" s="2" t="s">
        <v>20</v>
      </c>
      <c r="I1878" s="2" t="s">
        <v>4744</v>
      </c>
      <c r="J1878" s="3" t="str">
        <f>HYPERLINK("https://www.boe.es/gazeta/dias/1825/04/12/pdfs/GMD-1825-44.pdf#page=4","Abrir facsímil")</f>
        <v>Abrir facsímil</v>
      </c>
      <c r="K1878" s="3" t="s">
        <v>22</v>
      </c>
    </row>
    <row r="1879" spans="1:11" ht="42" customHeight="1">
      <c r="A1879" s="2" t="s">
        <v>4745</v>
      </c>
      <c r="B1879" s="2" t="s">
        <v>4746</v>
      </c>
      <c r="C1879" s="2" t="s">
        <v>71</v>
      </c>
      <c r="D1879" s="2" t="s">
        <v>72</v>
      </c>
      <c r="E1879" s="5">
        <v>-27225</v>
      </c>
      <c r="F1879" s="3" t="s">
        <v>540</v>
      </c>
      <c r="G1879" s="3" t="s">
        <v>19</v>
      </c>
      <c r="H1879" s="2" t="s">
        <v>20</v>
      </c>
      <c r="I1879" s="2" t="s">
        <v>4747</v>
      </c>
      <c r="J1879" s="3" t="str">
        <f>HYPERLINK("https://www.boe.es/gazeta/dias/1825/06/16/pdfs/GMD-1825-72.pdf#page=4","Abrir facsímil")</f>
        <v>Abrir facsímil</v>
      </c>
      <c r="K1879" s="3" t="s">
        <v>22</v>
      </c>
    </row>
    <row r="1880" spans="1:11" ht="42" customHeight="1">
      <c r="A1880" s="2" t="s">
        <v>4748</v>
      </c>
      <c r="B1880" s="2" t="s">
        <v>4749</v>
      </c>
      <c r="C1880" s="2" t="s">
        <v>32</v>
      </c>
      <c r="D1880" s="2" t="s">
        <v>33</v>
      </c>
      <c r="E1880" s="5">
        <v>-27386</v>
      </c>
      <c r="F1880" s="3" t="s">
        <v>99</v>
      </c>
      <c r="G1880" s="3" t="s">
        <v>39</v>
      </c>
      <c r="H1880" s="2" t="s">
        <v>20</v>
      </c>
      <c r="I1880" s="2" t="s">
        <v>4750</v>
      </c>
      <c r="J1880" s="3" t="str">
        <f>HYPERLINK("https://www.boe.es/gazeta/dias/1825/01/06/pdfs/GMD-1825-3.pdf#page=3","Abrir facsímil")</f>
        <v>Abrir facsímil</v>
      </c>
      <c r="K1880" s="3" t="s">
        <v>22</v>
      </c>
    </row>
    <row r="1881" spans="1:11" ht="42" customHeight="1">
      <c r="A1881" s="2" t="s">
        <v>4751</v>
      </c>
      <c r="B1881" s="2" t="s">
        <v>4751</v>
      </c>
      <c r="C1881" s="2" t="s">
        <v>32</v>
      </c>
      <c r="D1881" s="2" t="s">
        <v>33</v>
      </c>
      <c r="E1881" s="5">
        <v>-27104</v>
      </c>
      <c r="F1881" s="3" t="s">
        <v>310</v>
      </c>
      <c r="G1881" s="3" t="s">
        <v>64</v>
      </c>
      <c r="H1881" s="2" t="s">
        <v>20</v>
      </c>
      <c r="I1881" s="2" t="s">
        <v>4752</v>
      </c>
      <c r="J1881" s="3" t="str">
        <f>HYPERLINK("https://www.boe.es/gazeta/dias/1825/10/15/pdfs/GMD-1825-125.pdf#page=2","Abrir facsímil")</f>
        <v>Abrir facsímil</v>
      </c>
      <c r="K1881" s="3" t="s">
        <v>22</v>
      </c>
    </row>
    <row r="1882" spans="1:11" ht="42" customHeight="1">
      <c r="A1882" s="2" t="s">
        <v>4753</v>
      </c>
      <c r="B1882" s="2" t="s">
        <v>4754</v>
      </c>
      <c r="C1882" s="2" t="s">
        <v>71</v>
      </c>
      <c r="D1882" s="2" t="s">
        <v>72</v>
      </c>
      <c r="E1882" s="5">
        <v>-27281</v>
      </c>
      <c r="F1882" s="3" t="s">
        <v>306</v>
      </c>
      <c r="G1882" s="3" t="s">
        <v>19</v>
      </c>
      <c r="H1882" s="2" t="s">
        <v>20</v>
      </c>
      <c r="I1882" s="2" t="s">
        <v>4755</v>
      </c>
      <c r="J1882" s="3" t="str">
        <f>HYPERLINK("https://www.boe.es/gazeta/dias/1825/04/21/pdfs/GMD-1825-48.pdf#page=4","Abrir facsímil")</f>
        <v>Abrir facsímil</v>
      </c>
      <c r="K1882" s="3" t="s">
        <v>22</v>
      </c>
    </row>
    <row r="1883" spans="1:11" ht="42" customHeight="1">
      <c r="A1883" s="2" t="s">
        <v>4756</v>
      </c>
      <c r="B1883" s="2" t="s">
        <v>4756</v>
      </c>
      <c r="C1883" s="2" t="s">
        <v>32</v>
      </c>
      <c r="D1883" s="2" t="s">
        <v>33</v>
      </c>
      <c r="E1883" s="5">
        <v>-27309</v>
      </c>
      <c r="F1883" s="3" t="s">
        <v>459</v>
      </c>
      <c r="G1883" s="3" t="s">
        <v>64</v>
      </c>
      <c r="H1883" s="2" t="s">
        <v>20</v>
      </c>
      <c r="I1883" s="2" t="s">
        <v>4757</v>
      </c>
      <c r="J1883" s="3" t="str">
        <f>HYPERLINK("https://www.boe.es/gazeta/dias/1825/03/24/pdfs/GMD-1825-36.pdf#page=2","Abrir facsímil")</f>
        <v>Abrir facsímil</v>
      </c>
      <c r="K1883" s="3" t="s">
        <v>22</v>
      </c>
    </row>
    <row r="1884" spans="1:11" ht="42" customHeight="1">
      <c r="A1884" s="2" t="s">
        <v>4758</v>
      </c>
      <c r="B1884" s="2" t="s">
        <v>4758</v>
      </c>
      <c r="C1884" s="2" t="s">
        <v>238</v>
      </c>
      <c r="D1884" s="2" t="s">
        <v>17</v>
      </c>
      <c r="E1884" s="5">
        <v>-27155</v>
      </c>
      <c r="F1884" s="3" t="s">
        <v>563</v>
      </c>
      <c r="G1884" s="3" t="s">
        <v>64</v>
      </c>
      <c r="H1884" s="2" t="s">
        <v>20</v>
      </c>
      <c r="I1884" s="2" t="s">
        <v>4759</v>
      </c>
      <c r="J1884" s="3" t="str">
        <f>HYPERLINK("https://www.boe.es/gazeta/dias/1825/08/25/pdfs/GMD-1825-102.pdf#page=2","Abrir facsímil")</f>
        <v>Abrir facsímil</v>
      </c>
      <c r="K1884" s="3" t="s">
        <v>22</v>
      </c>
    </row>
    <row r="1885" spans="1:11" ht="42" customHeight="1">
      <c r="A1885" s="2" t="s">
        <v>4760</v>
      </c>
      <c r="B1885" s="2" t="s">
        <v>4760</v>
      </c>
      <c r="C1885" s="2" t="s">
        <v>16</v>
      </c>
      <c r="D1885" s="2" t="s">
        <v>17</v>
      </c>
      <c r="E1885" s="5">
        <v>-27078</v>
      </c>
      <c r="F1885" s="3" t="s">
        <v>3937</v>
      </c>
      <c r="G1885" s="3" t="s">
        <v>64</v>
      </c>
      <c r="H1885" s="2" t="s">
        <v>20</v>
      </c>
      <c r="I1885" s="2" t="s">
        <v>4761</v>
      </c>
      <c r="J1885" s="3" t="str">
        <f>HYPERLINK("https://www.boe.es/gazeta/dias/1825/11/10/pdfs/GMD-1825-136.pdf#page=2","Abrir facsímil")</f>
        <v>Abrir facsímil</v>
      </c>
      <c r="K1885" s="3" t="s">
        <v>22</v>
      </c>
    </row>
    <row r="1886" spans="1:11" ht="42" customHeight="1">
      <c r="A1886" s="2" t="s">
        <v>4762</v>
      </c>
      <c r="B1886" s="2" t="s">
        <v>4763</v>
      </c>
      <c r="C1886" s="2" t="s">
        <v>32</v>
      </c>
      <c r="D1886" s="2" t="s">
        <v>33</v>
      </c>
      <c r="E1886" s="5">
        <v>-27384</v>
      </c>
      <c r="F1886" s="3" t="s">
        <v>143</v>
      </c>
      <c r="G1886" s="3" t="s">
        <v>64</v>
      </c>
      <c r="H1886" s="2" t="s">
        <v>20</v>
      </c>
      <c r="I1886" s="2" t="s">
        <v>4764</v>
      </c>
      <c r="J1886" s="3" t="str">
        <f>HYPERLINK("https://www.boe.es/gazeta/dias/1825/01/08/pdfs/GMD-1825-4.pdf#page=2","Abrir facsímil")</f>
        <v>Abrir facsímil</v>
      </c>
      <c r="K1886" s="3" t="s">
        <v>22</v>
      </c>
    </row>
    <row r="1887" spans="1:11" ht="42" customHeight="1">
      <c r="A1887" s="2" t="s">
        <v>4765</v>
      </c>
      <c r="B1887" s="2" t="s">
        <v>4765</v>
      </c>
      <c r="C1887" s="2" t="s">
        <v>32</v>
      </c>
      <c r="D1887" s="2" t="s">
        <v>33</v>
      </c>
      <c r="E1887" s="5">
        <v>-27059</v>
      </c>
      <c r="F1887" s="3" t="s">
        <v>567</v>
      </c>
      <c r="G1887" s="3" t="s">
        <v>64</v>
      </c>
      <c r="H1887" s="2" t="s">
        <v>20</v>
      </c>
      <c r="I1887" s="2" t="s">
        <v>4766</v>
      </c>
      <c r="J1887" s="3" t="str">
        <f>HYPERLINK("https://www.boe.es/gazeta/dias/1825/11/29/pdfs/GMD-1825-144.pdf#page=2","Abrir facsímil")</f>
        <v>Abrir facsímil</v>
      </c>
      <c r="K1887" s="3" t="s">
        <v>22</v>
      </c>
    </row>
    <row r="1888" spans="1:11" ht="42" customHeight="1">
      <c r="A1888" s="2" t="s">
        <v>4767</v>
      </c>
      <c r="B1888" s="2" t="s">
        <v>4768</v>
      </c>
      <c r="C1888" s="2" t="s">
        <v>32</v>
      </c>
      <c r="D1888" s="2" t="s">
        <v>33</v>
      </c>
      <c r="E1888" s="5">
        <v>-27307</v>
      </c>
      <c r="F1888" s="3" t="s">
        <v>139</v>
      </c>
      <c r="G1888" s="3" t="s">
        <v>19</v>
      </c>
      <c r="H1888" s="2" t="s">
        <v>20</v>
      </c>
      <c r="I1888" s="2" t="s">
        <v>4769</v>
      </c>
      <c r="J1888" s="3" t="str">
        <f>HYPERLINK("https://www.boe.es/gazeta/dias/1825/03/26/pdfs/GMD-1825-37.pdf#page=4","Abrir facsímil")</f>
        <v>Abrir facsímil</v>
      </c>
      <c r="K1888" s="3" t="s">
        <v>22</v>
      </c>
    </row>
    <row r="1889" spans="1:11" ht="42" customHeight="1">
      <c r="A1889" s="2" t="s">
        <v>4770</v>
      </c>
      <c r="B1889" s="2" t="s">
        <v>4770</v>
      </c>
      <c r="C1889" s="2" t="s">
        <v>32</v>
      </c>
      <c r="D1889" s="2" t="s">
        <v>33</v>
      </c>
      <c r="E1889" s="5">
        <v>-27211</v>
      </c>
      <c r="F1889" s="3" t="s">
        <v>1286</v>
      </c>
      <c r="G1889" s="3" t="s">
        <v>39</v>
      </c>
      <c r="H1889" s="2" t="s">
        <v>20</v>
      </c>
      <c r="I1889" s="2" t="s">
        <v>4771</v>
      </c>
      <c r="J1889" s="3" t="str">
        <f>HYPERLINK("https://www.boe.es/gazeta/dias/1825/06/30/pdfs/GMD-1825-78.pdf#page=3","Abrir facsímil")</f>
        <v>Abrir facsímil</v>
      </c>
      <c r="K1889" s="3" t="s">
        <v>22</v>
      </c>
    </row>
    <row r="1890" spans="1:11" ht="42" customHeight="1">
      <c r="A1890" s="2" t="s">
        <v>4772</v>
      </c>
      <c r="B1890" s="2" t="s">
        <v>4773</v>
      </c>
      <c r="C1890" s="2" t="s">
        <v>32</v>
      </c>
      <c r="D1890" s="2" t="s">
        <v>33</v>
      </c>
      <c r="E1890" s="5">
        <v>-27293</v>
      </c>
      <c r="F1890" s="3" t="s">
        <v>267</v>
      </c>
      <c r="G1890" s="3" t="s">
        <v>39</v>
      </c>
      <c r="H1890" s="2" t="s">
        <v>20</v>
      </c>
      <c r="I1890" s="2" t="s">
        <v>4774</v>
      </c>
      <c r="J1890" s="3" t="str">
        <f>HYPERLINK("https://www.boe.es/gazeta/dias/1825/04/09/pdfs/GMD-1825-43.pdf#page=3","Abrir facsímil")</f>
        <v>Abrir facsímil</v>
      </c>
      <c r="K1890" s="3" t="s">
        <v>22</v>
      </c>
    </row>
    <row r="1891" spans="1:11" ht="42" customHeight="1">
      <c r="A1891" s="2" t="s">
        <v>4775</v>
      </c>
      <c r="B1891" s="2" t="s">
        <v>4776</v>
      </c>
      <c r="C1891" s="2" t="s">
        <v>71</v>
      </c>
      <c r="D1891" s="2" t="s">
        <v>72</v>
      </c>
      <c r="E1891" s="5">
        <v>-27274</v>
      </c>
      <c r="F1891" s="3" t="s">
        <v>463</v>
      </c>
      <c r="G1891" s="3" t="s">
        <v>464</v>
      </c>
      <c r="H1891" s="2" t="s">
        <v>20</v>
      </c>
      <c r="I1891" s="2" t="s">
        <v>4777</v>
      </c>
      <c r="J1891" s="3" t="str">
        <f>HYPERLINK("https://www.boe.es/gazeta/dias/1825/04/28/pdfs/GMD-1825-51.pdf#page=4","Abrir facsímil")</f>
        <v>Abrir facsímil</v>
      </c>
      <c r="K1891" s="3" t="s">
        <v>22</v>
      </c>
    </row>
    <row r="1892" spans="1:11" ht="42" customHeight="1">
      <c r="A1892" s="2" t="s">
        <v>4778</v>
      </c>
      <c r="B1892" s="2" t="s">
        <v>4779</v>
      </c>
      <c r="C1892" s="2" t="s">
        <v>32</v>
      </c>
      <c r="D1892" s="2" t="s">
        <v>33</v>
      </c>
      <c r="E1892" s="5">
        <v>-27083</v>
      </c>
      <c r="F1892" s="3" t="s">
        <v>333</v>
      </c>
      <c r="G1892" s="3" t="s">
        <v>1398</v>
      </c>
      <c r="H1892" s="2" t="s">
        <v>20</v>
      </c>
      <c r="I1892" s="2" t="s">
        <v>4780</v>
      </c>
      <c r="J1892" s="3" t="str">
        <f>HYPERLINK("https://www.boe.es/gazeta/dias/1825/11/05/pdfs/GMD-1825-134.pdf#page=4","Abrir facsímil")</f>
        <v>Abrir facsímil</v>
      </c>
      <c r="K1892" s="3" t="s">
        <v>22</v>
      </c>
    </row>
    <row r="1893" spans="1:11" ht="42" customHeight="1">
      <c r="A1893" s="2" t="s">
        <v>4781</v>
      </c>
      <c r="B1893" s="2" t="s">
        <v>4782</v>
      </c>
      <c r="C1893" s="2" t="s">
        <v>32</v>
      </c>
      <c r="D1893" s="2" t="s">
        <v>33</v>
      </c>
      <c r="E1893" s="5">
        <v>-27290</v>
      </c>
      <c r="F1893" s="3" t="s">
        <v>443</v>
      </c>
      <c r="G1893" s="3" t="s">
        <v>1519</v>
      </c>
      <c r="H1893" s="2" t="s">
        <v>20</v>
      </c>
      <c r="I1893" s="2" t="s">
        <v>4783</v>
      </c>
      <c r="J1893" s="3" t="str">
        <f>HYPERLINK("https://www.boe.es/gazeta/dias/1825/04/12/pdfs/GMD-1825-44.pdf#page=4","Abrir facsímil")</f>
        <v>Abrir facsímil</v>
      </c>
      <c r="K1893" s="3" t="s">
        <v>22</v>
      </c>
    </row>
    <row r="1894" spans="1:11" ht="42" customHeight="1">
      <c r="A1894" s="2" t="s">
        <v>4781</v>
      </c>
      <c r="B1894" s="2" t="s">
        <v>4782</v>
      </c>
      <c r="C1894" s="2" t="s">
        <v>16</v>
      </c>
      <c r="D1894" s="2" t="s">
        <v>17</v>
      </c>
      <c r="E1894" s="5">
        <v>-27064</v>
      </c>
      <c r="F1894" s="3" t="s">
        <v>253</v>
      </c>
      <c r="G1894" s="3" t="s">
        <v>19</v>
      </c>
      <c r="H1894" s="2" t="s">
        <v>20</v>
      </c>
      <c r="I1894" s="2" t="s">
        <v>4784</v>
      </c>
      <c r="J1894" s="3" t="str">
        <f>HYPERLINK("https://www.boe.es/gazeta/dias/1825/11/24/pdfs/GMD-1825-142.pdf#page=4","Abrir facsímil")</f>
        <v>Abrir facsímil</v>
      </c>
      <c r="K1894" s="3" t="s">
        <v>22</v>
      </c>
    </row>
    <row r="1895" spans="1:11" ht="42" customHeight="1">
      <c r="A1895" s="2" t="s">
        <v>4785</v>
      </c>
      <c r="B1895" s="2" t="s">
        <v>4786</v>
      </c>
      <c r="C1895" s="2" t="s">
        <v>71</v>
      </c>
      <c r="D1895" s="2" t="s">
        <v>72</v>
      </c>
      <c r="E1895" s="5">
        <v>-27377</v>
      </c>
      <c r="F1895" s="3" t="s">
        <v>652</v>
      </c>
      <c r="G1895" s="3" t="s">
        <v>39</v>
      </c>
      <c r="H1895" s="2" t="s">
        <v>20</v>
      </c>
      <c r="I1895" s="2" t="s">
        <v>4787</v>
      </c>
      <c r="J1895" s="3" t="str">
        <f>HYPERLINK("https://www.boe.es/gazeta/dias/1825/01/15/pdfs/GMD-1825-7.pdf#page=3","Abrir facsímil")</f>
        <v>Abrir facsímil</v>
      </c>
      <c r="K1895" s="3" t="s">
        <v>22</v>
      </c>
    </row>
    <row r="1896" spans="1:11" ht="42" customHeight="1">
      <c r="A1896" s="2" t="s">
        <v>4788</v>
      </c>
      <c r="B1896" s="2" t="s">
        <v>4789</v>
      </c>
      <c r="C1896" s="2" t="s">
        <v>71</v>
      </c>
      <c r="D1896" s="2" t="s">
        <v>72</v>
      </c>
      <c r="E1896" s="5">
        <v>-27237</v>
      </c>
      <c r="F1896" s="3" t="s">
        <v>633</v>
      </c>
      <c r="G1896" s="3" t="s">
        <v>634</v>
      </c>
      <c r="H1896" s="2" t="s">
        <v>20</v>
      </c>
      <c r="I1896" s="2" t="s">
        <v>4790</v>
      </c>
      <c r="J1896" s="3" t="str">
        <f>HYPERLINK("https://www.boe.es/gazeta/dias/1825/06/04/pdfs/GMD-1825-67.pdf#page=4","Abrir facsímil")</f>
        <v>Abrir facsímil</v>
      </c>
      <c r="K1896" s="3" t="s">
        <v>22</v>
      </c>
    </row>
    <row r="1897" spans="1:11" ht="42" customHeight="1">
      <c r="A1897" s="2" t="s">
        <v>4791</v>
      </c>
      <c r="B1897" s="2" t="s">
        <v>4791</v>
      </c>
      <c r="C1897" s="2" t="s">
        <v>16</v>
      </c>
      <c r="D1897" s="2" t="s">
        <v>17</v>
      </c>
      <c r="E1897" s="5">
        <v>-27209</v>
      </c>
      <c r="F1897" s="3" t="s">
        <v>482</v>
      </c>
      <c r="G1897" s="3" t="s">
        <v>64</v>
      </c>
      <c r="H1897" s="2" t="s">
        <v>20</v>
      </c>
      <c r="I1897" s="2" t="s">
        <v>4792</v>
      </c>
      <c r="J1897" s="3" t="str">
        <f>HYPERLINK("https://www.boe.es/gazeta/dias/1825/07/02/pdfs/GMD-1825-79.pdf#page=2","Abrir facsímil")</f>
        <v>Abrir facsímil</v>
      </c>
      <c r="K1897" s="3" t="s">
        <v>22</v>
      </c>
    </row>
    <row r="1898" spans="1:11" ht="42" customHeight="1">
      <c r="A1898" s="2" t="s">
        <v>4793</v>
      </c>
      <c r="B1898" s="2" t="s">
        <v>4793</v>
      </c>
      <c r="C1898" s="2" t="s">
        <v>32</v>
      </c>
      <c r="D1898" s="2" t="s">
        <v>33</v>
      </c>
      <c r="E1898" s="5">
        <v>-27230</v>
      </c>
      <c r="F1898" s="3" t="s">
        <v>521</v>
      </c>
      <c r="G1898" s="3" t="s">
        <v>39</v>
      </c>
      <c r="H1898" s="2" t="s">
        <v>20</v>
      </c>
      <c r="I1898" s="2" t="s">
        <v>4794</v>
      </c>
      <c r="J1898" s="3" t="str">
        <f>HYPERLINK("https://www.boe.es/gazeta/dias/1825/06/11/pdfs/GMD-1825-70.pdf#page=3","Abrir facsímil")</f>
        <v>Abrir facsímil</v>
      </c>
      <c r="K1898" s="3" t="s">
        <v>22</v>
      </c>
    </row>
    <row r="1899" spans="1:11" ht="42" customHeight="1">
      <c r="A1899" s="2" t="s">
        <v>4795</v>
      </c>
      <c r="B1899" s="2" t="s">
        <v>4795</v>
      </c>
      <c r="C1899" s="2" t="s">
        <v>32</v>
      </c>
      <c r="D1899" s="2" t="s">
        <v>33</v>
      </c>
      <c r="E1899" s="5">
        <v>-27251</v>
      </c>
      <c r="F1899" s="3" t="s">
        <v>555</v>
      </c>
      <c r="G1899" s="3" t="s">
        <v>64</v>
      </c>
      <c r="H1899" s="2" t="s">
        <v>20</v>
      </c>
      <c r="I1899" s="2" t="s">
        <v>4796</v>
      </c>
      <c r="J1899" s="3" t="str">
        <f>HYPERLINK("https://www.boe.es/gazeta/dias/1825/05/21/pdfs/GMD-1825-61.pdf#page=2","Abrir facsímil")</f>
        <v>Abrir facsímil</v>
      </c>
      <c r="K1899" s="3" t="s">
        <v>22</v>
      </c>
    </row>
    <row r="1900" spans="1:11" ht="42" customHeight="1">
      <c r="A1900" s="2" t="s">
        <v>4797</v>
      </c>
      <c r="B1900" s="2" t="s">
        <v>4798</v>
      </c>
      <c r="C1900" s="2" t="s">
        <v>32</v>
      </c>
      <c r="D1900" s="2" t="s">
        <v>33</v>
      </c>
      <c r="E1900" s="5">
        <v>-27321</v>
      </c>
      <c r="F1900" s="3" t="s">
        <v>38</v>
      </c>
      <c r="G1900" s="3" t="s">
        <v>39</v>
      </c>
      <c r="H1900" s="2" t="s">
        <v>20</v>
      </c>
      <c r="I1900" s="2" t="s">
        <v>4799</v>
      </c>
      <c r="J1900" s="3" t="str">
        <f>HYPERLINK("https://www.boe.es/gazeta/dias/1825/03/12/pdfs/GMD-1825-31.pdf#page=3","Abrir facsímil")</f>
        <v>Abrir facsímil</v>
      </c>
      <c r="K1900" s="3" t="s">
        <v>22</v>
      </c>
    </row>
    <row r="1901" spans="1:11" ht="42" customHeight="1">
      <c r="A1901" s="2" t="s">
        <v>4800</v>
      </c>
      <c r="B1901" s="2" t="s">
        <v>4801</v>
      </c>
      <c r="C1901" s="2" t="s">
        <v>59</v>
      </c>
      <c r="D1901" s="2" t="s">
        <v>17</v>
      </c>
      <c r="E1901" s="5">
        <v>-27181</v>
      </c>
      <c r="F1901" s="3" t="s">
        <v>605</v>
      </c>
      <c r="G1901" s="3" t="s">
        <v>19</v>
      </c>
      <c r="H1901" s="2" t="s">
        <v>20</v>
      </c>
      <c r="I1901" s="2" t="s">
        <v>4802</v>
      </c>
      <c r="J1901" s="3" t="str">
        <f>HYPERLINK("https://www.boe.es/gazeta/dias/1825/07/30/pdfs/GMD-1825-91.pdf#page=4","Abrir facsímil")</f>
        <v>Abrir facsímil</v>
      </c>
      <c r="K1901" s="3" t="s">
        <v>22</v>
      </c>
    </row>
    <row r="1902" spans="1:11" ht="42" customHeight="1">
      <c r="A1902" s="2" t="s">
        <v>4803</v>
      </c>
      <c r="B1902" s="2" t="s">
        <v>4804</v>
      </c>
      <c r="C1902" s="2" t="s">
        <v>71</v>
      </c>
      <c r="D1902" s="2" t="s">
        <v>72</v>
      </c>
      <c r="E1902" s="5">
        <v>-27129</v>
      </c>
      <c r="F1902" s="3" t="s">
        <v>173</v>
      </c>
      <c r="G1902" s="3" t="s">
        <v>39</v>
      </c>
      <c r="H1902" s="2" t="s">
        <v>20</v>
      </c>
      <c r="I1902" s="2" t="s">
        <v>4805</v>
      </c>
      <c r="J1902" s="3" t="str">
        <f>HYPERLINK("https://www.boe.es/gazeta/dias/1825/09/20/pdfs/GMD-1825-114.pdf#page=3","Abrir facsímil")</f>
        <v>Abrir facsímil</v>
      </c>
      <c r="K1902" s="3" t="s">
        <v>22</v>
      </c>
    </row>
    <row r="1903" spans="1:11" ht="42" customHeight="1">
      <c r="A1903" s="2" t="s">
        <v>4806</v>
      </c>
      <c r="B1903" s="2" t="s">
        <v>4806</v>
      </c>
      <c r="C1903" s="2" t="s">
        <v>71</v>
      </c>
      <c r="D1903" s="2" t="s">
        <v>72</v>
      </c>
      <c r="E1903" s="5">
        <v>-27197</v>
      </c>
      <c r="F1903" s="3" t="s">
        <v>1065</v>
      </c>
      <c r="G1903" s="3" t="s">
        <v>64</v>
      </c>
      <c r="H1903" s="2" t="s">
        <v>20</v>
      </c>
      <c r="I1903" s="2" t="s">
        <v>4807</v>
      </c>
      <c r="J1903" s="3" t="str">
        <f>HYPERLINK("https://www.boe.es/gazeta/dias/1825/07/14/pdfs/GMD-1825-84.pdf#page=2","Abrir facsímil")</f>
        <v>Abrir facsímil</v>
      </c>
      <c r="K1903" s="3" t="s">
        <v>22</v>
      </c>
    </row>
    <row r="1904" spans="1:11" ht="42" customHeight="1">
      <c r="A1904" s="2" t="s">
        <v>4808</v>
      </c>
      <c r="B1904" s="2" t="s">
        <v>4809</v>
      </c>
      <c r="C1904" s="2" t="s">
        <v>32</v>
      </c>
      <c r="D1904" s="2" t="s">
        <v>33</v>
      </c>
      <c r="E1904" s="5">
        <v>-27323</v>
      </c>
      <c r="F1904" s="3" t="s">
        <v>1784</v>
      </c>
      <c r="G1904" s="3" t="s">
        <v>39</v>
      </c>
      <c r="H1904" s="2" t="s">
        <v>20</v>
      </c>
      <c r="I1904" s="2" t="s">
        <v>4810</v>
      </c>
      <c r="J1904" s="3" t="str">
        <f>HYPERLINK("https://www.boe.es/gazeta/dias/1825/03/10/pdfs/GMD-1825-30.pdf#page=3","Abrir facsímil")</f>
        <v>Abrir facsímil</v>
      </c>
      <c r="K1904" s="3" t="s">
        <v>22</v>
      </c>
    </row>
    <row r="1905" spans="1:11" ht="42" customHeight="1">
      <c r="A1905" s="2" t="s">
        <v>4811</v>
      </c>
      <c r="B1905" s="2" t="s">
        <v>4812</v>
      </c>
      <c r="C1905" s="2" t="s">
        <v>32</v>
      </c>
      <c r="D1905" s="2" t="s">
        <v>33</v>
      </c>
      <c r="E1905" s="5">
        <v>-27307</v>
      </c>
      <c r="F1905" s="3" t="s">
        <v>139</v>
      </c>
      <c r="G1905" s="3" t="s">
        <v>95</v>
      </c>
      <c r="H1905" s="2" t="s">
        <v>20</v>
      </c>
      <c r="I1905" s="2" t="s">
        <v>4813</v>
      </c>
      <c r="J1905" s="3" t="str">
        <f>HYPERLINK("https://www.boe.es/gazeta/dias/1825/03/26/pdfs/GMD-1825-37.pdf#page=1","Abrir facsímil")</f>
        <v>Abrir facsímil</v>
      </c>
      <c r="K1905" s="3" t="s">
        <v>22</v>
      </c>
    </row>
    <row r="1906" spans="1:11" ht="42" customHeight="1">
      <c r="A1906" s="2" t="s">
        <v>4814</v>
      </c>
      <c r="B1906" s="2" t="s">
        <v>4815</v>
      </c>
      <c r="C1906" s="2" t="s">
        <v>71</v>
      </c>
      <c r="D1906" s="2" t="s">
        <v>72</v>
      </c>
      <c r="E1906" s="5">
        <v>-27321</v>
      </c>
      <c r="F1906" s="3" t="s">
        <v>38</v>
      </c>
      <c r="G1906" s="3" t="s">
        <v>19</v>
      </c>
      <c r="H1906" s="2" t="s">
        <v>20</v>
      </c>
      <c r="I1906" s="2" t="s">
        <v>4816</v>
      </c>
      <c r="J1906" s="3" t="str">
        <f>HYPERLINK("https://www.boe.es/gazeta/dias/1825/03/12/pdfs/GMD-1825-31.pdf#page=4","Abrir facsímil")</f>
        <v>Abrir facsímil</v>
      </c>
      <c r="K1906" s="3" t="s">
        <v>22</v>
      </c>
    </row>
    <row r="1907" spans="1:11" ht="42" customHeight="1">
      <c r="A1907" s="2" t="s">
        <v>4817</v>
      </c>
      <c r="B1907" s="2" t="s">
        <v>4818</v>
      </c>
      <c r="C1907" s="2" t="s">
        <v>46</v>
      </c>
      <c r="D1907" s="2" t="s">
        <v>17</v>
      </c>
      <c r="E1907" s="5">
        <v>-27381</v>
      </c>
      <c r="F1907" s="3" t="s">
        <v>586</v>
      </c>
      <c r="G1907" s="3" t="s">
        <v>19</v>
      </c>
      <c r="H1907" s="2" t="s">
        <v>20</v>
      </c>
      <c r="I1907" s="2" t="s">
        <v>4819</v>
      </c>
      <c r="J1907" s="3" t="str">
        <f>HYPERLINK("https://www.boe.es/gazeta/dias/1825/01/11/pdfs/GMD-1825-5.pdf#page=4","Abrir facsímil")</f>
        <v>Abrir facsímil</v>
      </c>
      <c r="K1907" s="3" t="s">
        <v>22</v>
      </c>
    </row>
    <row r="1908" spans="1:11" ht="42" customHeight="1">
      <c r="A1908" s="2" t="s">
        <v>4820</v>
      </c>
      <c r="B1908" s="2" t="s">
        <v>4820</v>
      </c>
      <c r="C1908" s="2" t="s">
        <v>32</v>
      </c>
      <c r="D1908" s="2" t="s">
        <v>33</v>
      </c>
      <c r="E1908" s="5">
        <v>-27097</v>
      </c>
      <c r="F1908" s="3" t="s">
        <v>2388</v>
      </c>
      <c r="G1908" s="3" t="s">
        <v>39</v>
      </c>
      <c r="H1908" s="2" t="s">
        <v>20</v>
      </c>
      <c r="I1908" s="2" t="s">
        <v>4821</v>
      </c>
      <c r="J1908" s="3" t="str">
        <f>HYPERLINK("https://www.boe.es/gazeta/dias/1825/10/22/pdfs/GMD-1825-128.pdf#page=3","Abrir facsímil")</f>
        <v>Abrir facsímil</v>
      </c>
      <c r="K1908" s="3" t="s">
        <v>22</v>
      </c>
    </row>
    <row r="1909" spans="1:11" ht="42" customHeight="1">
      <c r="A1909" s="2" t="s">
        <v>4822</v>
      </c>
      <c r="B1909" s="2" t="s">
        <v>4823</v>
      </c>
      <c r="C1909" s="2" t="s">
        <v>32</v>
      </c>
      <c r="D1909" s="2" t="s">
        <v>33</v>
      </c>
      <c r="E1909" s="5">
        <v>-27386</v>
      </c>
      <c r="F1909" s="3" t="s">
        <v>99</v>
      </c>
      <c r="G1909" s="3" t="s">
        <v>39</v>
      </c>
      <c r="H1909" s="2" t="s">
        <v>20</v>
      </c>
      <c r="I1909" s="2" t="s">
        <v>4824</v>
      </c>
      <c r="J1909" s="3" t="str">
        <f>HYPERLINK("https://www.boe.es/gazeta/dias/1825/01/06/pdfs/GMD-1825-3.pdf#page=3","Abrir facsímil")</f>
        <v>Abrir facsímil</v>
      </c>
      <c r="K1909" s="3" t="s">
        <v>22</v>
      </c>
    </row>
    <row r="1910" spans="1:11" ht="42" customHeight="1">
      <c r="A1910" s="2" t="s">
        <v>4825</v>
      </c>
      <c r="B1910" s="2" t="s">
        <v>4826</v>
      </c>
      <c r="C1910" s="2" t="s">
        <v>32</v>
      </c>
      <c r="D1910" s="2" t="s">
        <v>33</v>
      </c>
      <c r="E1910" s="5">
        <v>-27384</v>
      </c>
      <c r="F1910" s="3" t="s">
        <v>143</v>
      </c>
      <c r="G1910" s="3" t="s">
        <v>64</v>
      </c>
      <c r="H1910" s="2" t="s">
        <v>20</v>
      </c>
      <c r="I1910" s="2" t="s">
        <v>4827</v>
      </c>
      <c r="J1910" s="3" t="str">
        <f>HYPERLINK("https://www.boe.es/gazeta/dias/1825/01/08/pdfs/GMD-1825-4.pdf#page=2","Abrir facsímil")</f>
        <v>Abrir facsímil</v>
      </c>
      <c r="K1910" s="3" t="s">
        <v>22</v>
      </c>
    </row>
    <row r="1911" spans="1:11" ht="42" customHeight="1">
      <c r="A1911" s="2" t="s">
        <v>4825</v>
      </c>
      <c r="B1911" s="2" t="s">
        <v>4826</v>
      </c>
      <c r="C1911" s="2" t="s">
        <v>32</v>
      </c>
      <c r="D1911" s="2" t="s">
        <v>33</v>
      </c>
      <c r="E1911" s="5">
        <v>-27381</v>
      </c>
      <c r="F1911" s="3" t="s">
        <v>586</v>
      </c>
      <c r="G1911" s="3" t="s">
        <v>39</v>
      </c>
      <c r="H1911" s="2" t="s">
        <v>20</v>
      </c>
      <c r="I1911" s="2" t="s">
        <v>4828</v>
      </c>
      <c r="J1911" s="3" t="str">
        <f>HYPERLINK("https://www.boe.es/gazeta/dias/1825/01/11/pdfs/GMD-1825-5.pdf#page=3","Abrir facsímil")</f>
        <v>Abrir facsímil</v>
      </c>
      <c r="K1911" s="3" t="s">
        <v>22</v>
      </c>
    </row>
    <row r="1912" spans="1:11" ht="42" customHeight="1">
      <c r="A1912" s="2" t="s">
        <v>4829</v>
      </c>
      <c r="B1912" s="2" t="s">
        <v>4829</v>
      </c>
      <c r="C1912" s="2" t="s">
        <v>16</v>
      </c>
      <c r="D1912" s="2" t="s">
        <v>17</v>
      </c>
      <c r="E1912" s="5">
        <v>-27309</v>
      </c>
      <c r="F1912" s="3" t="s">
        <v>459</v>
      </c>
      <c r="G1912" s="3" t="s">
        <v>64</v>
      </c>
      <c r="H1912" s="2" t="s">
        <v>20</v>
      </c>
      <c r="I1912" s="2" t="s">
        <v>4830</v>
      </c>
      <c r="J1912" s="3" t="str">
        <f>HYPERLINK("https://www.boe.es/gazeta/dias/1825/03/24/pdfs/GMD-1825-36.pdf#page=2","Abrir facsímil")</f>
        <v>Abrir facsímil</v>
      </c>
      <c r="K1912" s="3" t="s">
        <v>22</v>
      </c>
    </row>
    <row r="1913" spans="1:11" ht="42" customHeight="1">
      <c r="A1913" s="2" t="s">
        <v>4831</v>
      </c>
      <c r="B1913" s="2" t="s">
        <v>4831</v>
      </c>
      <c r="C1913" s="2" t="s">
        <v>32</v>
      </c>
      <c r="D1913" s="2" t="s">
        <v>33</v>
      </c>
      <c r="E1913" s="5">
        <v>-27384</v>
      </c>
      <c r="F1913" s="3" t="s">
        <v>143</v>
      </c>
      <c r="G1913" s="3" t="s">
        <v>64</v>
      </c>
      <c r="H1913" s="2" t="s">
        <v>20</v>
      </c>
      <c r="I1913" s="2" t="s">
        <v>4832</v>
      </c>
      <c r="J1913" s="3" t="str">
        <f>HYPERLINK("https://www.boe.es/gazeta/dias/1825/01/08/pdfs/GMD-1825-4.pdf#page=2","Abrir facsímil")</f>
        <v>Abrir facsímil</v>
      </c>
      <c r="K1913" s="3" t="s">
        <v>22</v>
      </c>
    </row>
    <row r="1914" spans="1:11" ht="42" customHeight="1">
      <c r="A1914" s="2" t="s">
        <v>4831</v>
      </c>
      <c r="B1914" s="2" t="s">
        <v>4831</v>
      </c>
      <c r="C1914" s="2" t="s">
        <v>32</v>
      </c>
      <c r="D1914" s="2" t="s">
        <v>33</v>
      </c>
      <c r="E1914" s="5">
        <v>-27377</v>
      </c>
      <c r="F1914" s="3" t="s">
        <v>652</v>
      </c>
      <c r="G1914" s="3" t="s">
        <v>39</v>
      </c>
      <c r="H1914" s="2" t="s">
        <v>20</v>
      </c>
      <c r="I1914" s="2" t="s">
        <v>4833</v>
      </c>
      <c r="J1914" s="3" t="str">
        <f>HYPERLINK("https://www.boe.es/gazeta/dias/1825/01/15/pdfs/GMD-1825-7.pdf#page=3","Abrir facsímil")</f>
        <v>Abrir facsímil</v>
      </c>
      <c r="K1914" s="3" t="s">
        <v>22</v>
      </c>
    </row>
    <row r="1915" spans="1:11" ht="42" customHeight="1">
      <c r="A1915" s="2" t="s">
        <v>4831</v>
      </c>
      <c r="B1915" s="2" t="s">
        <v>4831</v>
      </c>
      <c r="C1915" s="2" t="s">
        <v>32</v>
      </c>
      <c r="D1915" s="2" t="s">
        <v>33</v>
      </c>
      <c r="E1915" s="5">
        <v>-27360</v>
      </c>
      <c r="F1915" s="3" t="s">
        <v>468</v>
      </c>
      <c r="G1915" s="3" t="s">
        <v>39</v>
      </c>
      <c r="H1915" s="2" t="s">
        <v>20</v>
      </c>
      <c r="I1915" s="2" t="s">
        <v>4834</v>
      </c>
      <c r="J1915" s="3" t="str">
        <f>HYPERLINK("https://www.boe.es/gazeta/dias/1825/02/01/pdfs/GMD-1825-14.pdf#page=3","Abrir facsímil")</f>
        <v>Abrir facsímil</v>
      </c>
      <c r="K1915" s="3" t="s">
        <v>22</v>
      </c>
    </row>
    <row r="1916" spans="1:11" ht="42" customHeight="1">
      <c r="A1916" s="2" t="s">
        <v>4831</v>
      </c>
      <c r="B1916" s="2" t="s">
        <v>4831</v>
      </c>
      <c r="C1916" s="2" t="s">
        <v>32</v>
      </c>
      <c r="D1916" s="2" t="s">
        <v>33</v>
      </c>
      <c r="E1916" s="5">
        <v>-27349</v>
      </c>
      <c r="F1916" s="3" t="s">
        <v>596</v>
      </c>
      <c r="G1916" s="3" t="s">
        <v>19</v>
      </c>
      <c r="H1916" s="2" t="s">
        <v>20</v>
      </c>
      <c r="I1916" s="2" t="s">
        <v>4835</v>
      </c>
      <c r="J1916" s="3" t="str">
        <f>HYPERLINK("https://www.boe.es/gazeta/dias/1825/02/12/pdfs/GMD-1825-19.pdf#page=4","Abrir facsímil")</f>
        <v>Abrir facsímil</v>
      </c>
      <c r="K1916" s="3" t="s">
        <v>22</v>
      </c>
    </row>
    <row r="1917" spans="1:11" ht="42" customHeight="1">
      <c r="A1917" s="2" t="s">
        <v>4831</v>
      </c>
      <c r="B1917" s="2" t="s">
        <v>4831</v>
      </c>
      <c r="C1917" s="2" t="s">
        <v>32</v>
      </c>
      <c r="D1917" s="2" t="s">
        <v>33</v>
      </c>
      <c r="E1917" s="5">
        <v>-27321</v>
      </c>
      <c r="F1917" s="3" t="s">
        <v>38</v>
      </c>
      <c r="G1917" s="3" t="s">
        <v>39</v>
      </c>
      <c r="H1917" s="2" t="s">
        <v>20</v>
      </c>
      <c r="I1917" s="2" t="s">
        <v>4836</v>
      </c>
      <c r="J1917" s="3" t="str">
        <f>HYPERLINK("https://www.boe.es/gazeta/dias/1825/03/12/pdfs/GMD-1825-31.pdf#page=3","Abrir facsímil")</f>
        <v>Abrir facsímil</v>
      </c>
      <c r="K1917" s="3" t="s">
        <v>22</v>
      </c>
    </row>
    <row r="1918" spans="1:11" ht="42" customHeight="1">
      <c r="A1918" s="2" t="s">
        <v>4831</v>
      </c>
      <c r="B1918" s="2" t="s">
        <v>4831</v>
      </c>
      <c r="C1918" s="2" t="s">
        <v>71</v>
      </c>
      <c r="D1918" s="2" t="s">
        <v>72</v>
      </c>
      <c r="E1918" s="5">
        <v>-27304</v>
      </c>
      <c r="F1918" s="3" t="s">
        <v>128</v>
      </c>
      <c r="G1918" s="3" t="s">
        <v>19</v>
      </c>
      <c r="H1918" s="2" t="s">
        <v>20</v>
      </c>
      <c r="I1918" s="2" t="s">
        <v>4837</v>
      </c>
      <c r="J1918" s="3" t="str">
        <f>HYPERLINK("https://www.boe.es/gazeta/dias/1825/03/29/pdfs/GMD-1825-38.pdf#page=4","Abrir facsímil")</f>
        <v>Abrir facsímil</v>
      </c>
      <c r="K1918" s="3" t="s">
        <v>22</v>
      </c>
    </row>
    <row r="1919" spans="1:11" ht="42" customHeight="1">
      <c r="A1919" s="2" t="s">
        <v>4831</v>
      </c>
      <c r="B1919" s="2" t="s">
        <v>4831</v>
      </c>
      <c r="C1919" s="2" t="s">
        <v>59</v>
      </c>
      <c r="D1919" s="2" t="s">
        <v>17</v>
      </c>
      <c r="E1919" s="5">
        <v>-27295</v>
      </c>
      <c r="F1919" s="3" t="s">
        <v>156</v>
      </c>
      <c r="G1919" s="3" t="s">
        <v>39</v>
      </c>
      <c r="H1919" s="2" t="s">
        <v>20</v>
      </c>
      <c r="I1919" s="2" t="s">
        <v>4838</v>
      </c>
      <c r="J1919" s="3" t="str">
        <f>HYPERLINK("https://www.boe.es/gazeta/dias/1825/04/07/pdfs/GMD-1825-42.pdf#page=3","Abrir facsímil")</f>
        <v>Abrir facsímil</v>
      </c>
      <c r="K1919" s="3" t="s">
        <v>22</v>
      </c>
    </row>
    <row r="1920" spans="1:11" ht="42" customHeight="1">
      <c r="A1920" s="2" t="s">
        <v>4831</v>
      </c>
      <c r="B1920" s="2" t="s">
        <v>4831</v>
      </c>
      <c r="C1920" s="2" t="s">
        <v>78</v>
      </c>
      <c r="D1920" s="2" t="s">
        <v>72</v>
      </c>
      <c r="E1920" s="5">
        <v>-27234</v>
      </c>
      <c r="F1920" s="3" t="s">
        <v>386</v>
      </c>
      <c r="G1920" s="3" t="s">
        <v>19</v>
      </c>
      <c r="H1920" s="2" t="s">
        <v>20</v>
      </c>
      <c r="I1920" s="2" t="s">
        <v>4839</v>
      </c>
      <c r="J1920" s="3" t="str">
        <f>HYPERLINK("https://www.boe.es/gazeta/dias/1825/06/07/pdfs/GMD-1825-68.pdf#page=4","Abrir facsímil")</f>
        <v>Abrir facsímil</v>
      </c>
      <c r="K1920" s="3" t="s">
        <v>22</v>
      </c>
    </row>
    <row r="1921" spans="1:11" ht="42" customHeight="1">
      <c r="A1921" s="2" t="s">
        <v>4831</v>
      </c>
      <c r="B1921" s="2" t="s">
        <v>4831</v>
      </c>
      <c r="C1921" s="2" t="s">
        <v>32</v>
      </c>
      <c r="D1921" s="2" t="s">
        <v>33</v>
      </c>
      <c r="E1921" s="5">
        <v>-27223</v>
      </c>
      <c r="F1921" s="3" t="s">
        <v>620</v>
      </c>
      <c r="G1921" s="3" t="s">
        <v>39</v>
      </c>
      <c r="H1921" s="2" t="s">
        <v>20</v>
      </c>
      <c r="I1921" s="2" t="s">
        <v>4840</v>
      </c>
      <c r="J1921" s="3" t="str">
        <f>HYPERLINK("https://www.boe.es/gazeta/dias/1825/06/18/pdfs/GMD-1825-73.pdf#page=3","Abrir facsímil")</f>
        <v>Abrir facsímil</v>
      </c>
      <c r="K1921" s="3" t="s">
        <v>22</v>
      </c>
    </row>
    <row r="1922" spans="1:11" ht="42" customHeight="1">
      <c r="A1922" s="2" t="s">
        <v>4831</v>
      </c>
      <c r="B1922" s="2" t="s">
        <v>4831</v>
      </c>
      <c r="C1922" s="2" t="s">
        <v>32</v>
      </c>
      <c r="D1922" s="2" t="s">
        <v>33</v>
      </c>
      <c r="E1922" s="5">
        <v>-27220</v>
      </c>
      <c r="F1922" s="3" t="s">
        <v>1690</v>
      </c>
      <c r="G1922" s="3" t="s">
        <v>19</v>
      </c>
      <c r="H1922" s="2" t="s">
        <v>20</v>
      </c>
      <c r="I1922" s="2" t="s">
        <v>4841</v>
      </c>
      <c r="J1922" s="3" t="str">
        <f>HYPERLINK("https://www.boe.es/gazeta/dias/1825/06/21/pdfs/GMD-1825-74.pdf#page=4","Abrir facsímil")</f>
        <v>Abrir facsímil</v>
      </c>
      <c r="K1922" s="3" t="s">
        <v>22</v>
      </c>
    </row>
    <row r="1923" spans="1:11" ht="42" customHeight="1">
      <c r="A1923" s="2" t="s">
        <v>4831</v>
      </c>
      <c r="B1923" s="2" t="s">
        <v>4831</v>
      </c>
      <c r="C1923" s="2" t="s">
        <v>25</v>
      </c>
      <c r="D1923" s="2" t="s">
        <v>17</v>
      </c>
      <c r="E1923" s="5">
        <v>-27099</v>
      </c>
      <c r="F1923" s="3" t="s">
        <v>431</v>
      </c>
      <c r="G1923" s="3" t="s">
        <v>432</v>
      </c>
      <c r="H1923" s="2" t="s">
        <v>20</v>
      </c>
      <c r="I1923" s="2" t="s">
        <v>4842</v>
      </c>
      <c r="J1923" s="3" t="str">
        <f>HYPERLINK("https://www.boe.es/gazeta/dias/1825/10/20/pdfs/GMD-1825-127.pdf#page=4","Abrir facsímil")</f>
        <v>Abrir facsímil</v>
      </c>
      <c r="K1923" s="3" t="s">
        <v>22</v>
      </c>
    </row>
    <row r="1924" spans="1:11" ht="42" customHeight="1">
      <c r="A1924" s="2" t="s">
        <v>4831</v>
      </c>
      <c r="B1924" s="2" t="s">
        <v>4831</v>
      </c>
      <c r="C1924" s="2" t="s">
        <v>16</v>
      </c>
      <c r="D1924" s="2" t="s">
        <v>17</v>
      </c>
      <c r="E1924" s="5">
        <v>-27034</v>
      </c>
      <c r="F1924" s="3" t="s">
        <v>526</v>
      </c>
      <c r="G1924" s="3" t="s">
        <v>39</v>
      </c>
      <c r="H1924" s="2" t="s">
        <v>20</v>
      </c>
      <c r="I1924" s="2" t="s">
        <v>4843</v>
      </c>
      <c r="J1924" s="3" t="str">
        <f>HYPERLINK("https://www.boe.es/gazeta/dias/1825/12/24/pdfs/GMD-1825-155.pdf#page=3","Abrir facsímil")</f>
        <v>Abrir facsímil</v>
      </c>
      <c r="K1924" s="3" t="s">
        <v>22</v>
      </c>
    </row>
    <row r="1925" spans="1:11" ht="42" customHeight="1">
      <c r="A1925" s="2" t="s">
        <v>4844</v>
      </c>
      <c r="B1925" s="2" t="s">
        <v>4845</v>
      </c>
      <c r="C1925" s="2" t="s">
        <v>32</v>
      </c>
      <c r="D1925" s="2" t="s">
        <v>33</v>
      </c>
      <c r="E1925" s="5">
        <v>-27232</v>
      </c>
      <c r="F1925" s="3" t="s">
        <v>94</v>
      </c>
      <c r="G1925" s="3" t="s">
        <v>39</v>
      </c>
      <c r="H1925" s="2" t="s">
        <v>20</v>
      </c>
      <c r="I1925" s="2" t="s">
        <v>4846</v>
      </c>
      <c r="J1925" s="3" t="str">
        <f>HYPERLINK("https://www.boe.es/gazeta/dias/1825/06/09/pdfs/GMD-1825-69.pdf#page=3","Abrir facsímil")</f>
        <v>Abrir facsímil</v>
      </c>
      <c r="K1925" s="3" t="s">
        <v>22</v>
      </c>
    </row>
    <row r="1926" spans="1:11" ht="42" customHeight="1">
      <c r="A1926" s="2" t="s">
        <v>4847</v>
      </c>
      <c r="B1926" s="2" t="s">
        <v>4848</v>
      </c>
      <c r="C1926" s="2" t="s">
        <v>32</v>
      </c>
      <c r="D1926" s="2" t="s">
        <v>33</v>
      </c>
      <c r="E1926" s="5">
        <v>-27384</v>
      </c>
      <c r="F1926" s="3" t="s">
        <v>143</v>
      </c>
      <c r="G1926" s="3" t="s">
        <v>1156</v>
      </c>
      <c r="H1926" s="2" t="s">
        <v>20</v>
      </c>
      <c r="I1926" s="2" t="s">
        <v>4849</v>
      </c>
      <c r="J1926" s="3" t="str">
        <f>HYPERLINK("https://www.boe.es/gazeta/dias/1825/01/08/pdfs/GMD-1825-4.pdf#page=4","Abrir facsímil")</f>
        <v>Abrir facsímil</v>
      </c>
      <c r="K1926" s="3" t="s">
        <v>22</v>
      </c>
    </row>
    <row r="1927" spans="1:11" ht="42" customHeight="1">
      <c r="A1927" s="2" t="s">
        <v>4847</v>
      </c>
      <c r="B1927" s="2" t="s">
        <v>4848</v>
      </c>
      <c r="C1927" s="2" t="s">
        <v>32</v>
      </c>
      <c r="D1927" s="2" t="s">
        <v>33</v>
      </c>
      <c r="E1927" s="5">
        <v>-27185</v>
      </c>
      <c r="F1927" s="3" t="s">
        <v>560</v>
      </c>
      <c r="G1927" s="3" t="s">
        <v>19</v>
      </c>
      <c r="H1927" s="2" t="s">
        <v>20</v>
      </c>
      <c r="I1927" s="2" t="s">
        <v>4850</v>
      </c>
      <c r="J1927" s="3" t="str">
        <f>HYPERLINK("https://www.boe.es/gazeta/dias/1825/07/26/pdfs/GMD-1825-89.pdf#page=4","Abrir facsímil")</f>
        <v>Abrir facsímil</v>
      </c>
      <c r="K1927" s="3" t="s">
        <v>22</v>
      </c>
    </row>
    <row r="1928" spans="1:11" ht="42" customHeight="1">
      <c r="A1928" s="2" t="s">
        <v>4851</v>
      </c>
      <c r="B1928" s="2" t="s">
        <v>4852</v>
      </c>
      <c r="C1928" s="2" t="s">
        <v>16</v>
      </c>
      <c r="D1928" s="2" t="s">
        <v>17</v>
      </c>
      <c r="E1928" s="5">
        <v>-27381</v>
      </c>
      <c r="F1928" s="3" t="s">
        <v>586</v>
      </c>
      <c r="G1928" s="3" t="s">
        <v>19</v>
      </c>
      <c r="H1928" s="2" t="s">
        <v>27</v>
      </c>
      <c r="I1928" s="2" t="s">
        <v>4853</v>
      </c>
      <c r="J1928" s="3" t="str">
        <f>HYPERLINK("https://www.boe.es/gazeta/dias/1825/01/11/pdfs/GMD-1825-5.pdf#page=4","Abrir facsímil")</f>
        <v>Abrir facsímil</v>
      </c>
      <c r="K1928" s="3" t="s">
        <v>29</v>
      </c>
    </row>
    <row r="1929" spans="1:11" ht="42" customHeight="1">
      <c r="A1929" s="2" t="s">
        <v>4854</v>
      </c>
      <c r="B1929" s="2" t="s">
        <v>4854</v>
      </c>
      <c r="C1929" s="2" t="s">
        <v>46</v>
      </c>
      <c r="D1929" s="2" t="s">
        <v>17</v>
      </c>
      <c r="E1929" s="5">
        <v>-27300</v>
      </c>
      <c r="F1929" s="3" t="s">
        <v>502</v>
      </c>
      <c r="G1929" s="3" t="s">
        <v>19</v>
      </c>
      <c r="H1929" s="2" t="s">
        <v>20</v>
      </c>
      <c r="I1929" s="2" t="s">
        <v>4855</v>
      </c>
      <c r="J1929" s="3" t="str">
        <f>HYPERLINK("https://www.boe.es/gazeta/dias/1825/04/02/pdfs/GMD-1825-40.pdf#page=4","Abrir facsímil")</f>
        <v>Abrir facsímil</v>
      </c>
      <c r="K1929" s="3" t="s">
        <v>22</v>
      </c>
    </row>
    <row r="1930" spans="1:11" ht="42" customHeight="1">
      <c r="A1930" s="2" t="s">
        <v>4856</v>
      </c>
      <c r="B1930" s="2" t="s">
        <v>4856</v>
      </c>
      <c r="C1930" s="2" t="s">
        <v>16</v>
      </c>
      <c r="D1930" s="2" t="s">
        <v>17</v>
      </c>
      <c r="E1930" s="5">
        <v>-27071</v>
      </c>
      <c r="F1930" s="3" t="s">
        <v>2392</v>
      </c>
      <c r="G1930" s="3" t="s">
        <v>64</v>
      </c>
      <c r="H1930" s="2" t="s">
        <v>20</v>
      </c>
      <c r="I1930" s="2" t="s">
        <v>4857</v>
      </c>
      <c r="J1930" s="3" t="str">
        <f>HYPERLINK("https://www.boe.es/gazeta/dias/1825/11/17/pdfs/GMD-1825-139.pdf#page=2","Abrir facsímil")</f>
        <v>Abrir facsímil</v>
      </c>
      <c r="K1930" s="3" t="s">
        <v>22</v>
      </c>
    </row>
    <row r="1931" spans="1:11" ht="42" customHeight="1">
      <c r="A1931" s="2" t="s">
        <v>4858</v>
      </c>
      <c r="B1931" s="2" t="s">
        <v>4858</v>
      </c>
      <c r="C1931" s="2" t="s">
        <v>32</v>
      </c>
      <c r="D1931" s="2" t="s">
        <v>33</v>
      </c>
      <c r="E1931" s="5">
        <v>-27071</v>
      </c>
      <c r="F1931" s="3" t="s">
        <v>2392</v>
      </c>
      <c r="G1931" s="3" t="s">
        <v>64</v>
      </c>
      <c r="H1931" s="2" t="s">
        <v>20</v>
      </c>
      <c r="I1931" s="2" t="s">
        <v>4859</v>
      </c>
      <c r="J1931" s="3" t="str">
        <f>HYPERLINK("https://www.boe.es/gazeta/dias/1825/11/17/pdfs/GMD-1825-139.pdf#page=2","Abrir facsímil")</f>
        <v>Abrir facsímil</v>
      </c>
      <c r="K1931" s="3" t="s">
        <v>22</v>
      </c>
    </row>
    <row r="1932" spans="1:11" ht="42" customHeight="1">
      <c r="A1932" s="2" t="s">
        <v>4860</v>
      </c>
      <c r="B1932" s="2" t="s">
        <v>4860</v>
      </c>
      <c r="C1932" s="2" t="s">
        <v>71</v>
      </c>
      <c r="D1932" s="2" t="s">
        <v>72</v>
      </c>
      <c r="E1932" s="5">
        <v>-27069</v>
      </c>
      <c r="F1932" s="3" t="s">
        <v>73</v>
      </c>
      <c r="G1932" s="3" t="s">
        <v>74</v>
      </c>
      <c r="H1932" s="2" t="s">
        <v>20</v>
      </c>
      <c r="I1932" s="2" t="s">
        <v>4861</v>
      </c>
      <c r="J1932" s="3" t="str">
        <f>HYPERLINK("https://www.boe.es/gazeta/dias/1825/11/19/pdfs/GMD-1825-140.pdf#page=3","Abrir facsímil")</f>
        <v>Abrir facsímil</v>
      </c>
      <c r="K1932" s="3" t="s">
        <v>22</v>
      </c>
    </row>
    <row r="1933" spans="1:11" ht="42" customHeight="1">
      <c r="A1933" s="2" t="s">
        <v>4862</v>
      </c>
      <c r="B1933" s="2" t="s">
        <v>4863</v>
      </c>
      <c r="C1933" s="2" t="s">
        <v>46</v>
      </c>
      <c r="D1933" s="2" t="s">
        <v>17</v>
      </c>
      <c r="E1933" s="5">
        <v>-27297</v>
      </c>
      <c r="F1933" s="3" t="s">
        <v>707</v>
      </c>
      <c r="G1933" s="3" t="s">
        <v>19</v>
      </c>
      <c r="H1933" s="2" t="s">
        <v>20</v>
      </c>
      <c r="I1933" s="2" t="s">
        <v>4864</v>
      </c>
      <c r="J1933" s="3" t="str">
        <f>HYPERLINK("https://www.boe.es/gazeta/dias/1825/04/05/pdfs/GMD-1825-41.pdf#page=4","Abrir facsímil")</f>
        <v>Abrir facsímil</v>
      </c>
      <c r="K1933" s="3" t="s">
        <v>22</v>
      </c>
    </row>
    <row r="1934" spans="1:11" ht="42" customHeight="1">
      <c r="A1934" s="2" t="s">
        <v>4865</v>
      </c>
      <c r="B1934" s="2" t="s">
        <v>4866</v>
      </c>
      <c r="C1934" s="2" t="s">
        <v>71</v>
      </c>
      <c r="D1934" s="2" t="s">
        <v>72</v>
      </c>
      <c r="E1934" s="5">
        <v>-27192</v>
      </c>
      <c r="F1934" s="3" t="s">
        <v>420</v>
      </c>
      <c r="G1934" s="3" t="s">
        <v>19</v>
      </c>
      <c r="H1934" s="2" t="s">
        <v>20</v>
      </c>
      <c r="I1934" s="2" t="s">
        <v>4867</v>
      </c>
      <c r="J1934" s="3" t="str">
        <f>HYPERLINK("https://www.boe.es/gazeta/dias/1825/07/19/pdfs/GMD-1825-86.pdf#page=4","Abrir facsímil")</f>
        <v>Abrir facsímil</v>
      </c>
      <c r="K1934" s="3" t="s">
        <v>22</v>
      </c>
    </row>
    <row r="1935" spans="1:11" ht="42" customHeight="1">
      <c r="A1935" s="2" t="s">
        <v>4868</v>
      </c>
      <c r="B1935" s="2" t="s">
        <v>4869</v>
      </c>
      <c r="C1935" s="2" t="s">
        <v>25</v>
      </c>
      <c r="D1935" s="2" t="s">
        <v>17</v>
      </c>
      <c r="E1935" s="5">
        <v>-27185</v>
      </c>
      <c r="F1935" s="3" t="s">
        <v>560</v>
      </c>
      <c r="G1935" s="3" t="s">
        <v>19</v>
      </c>
      <c r="H1935" s="2" t="s">
        <v>20</v>
      </c>
      <c r="I1935" s="2" t="s">
        <v>4870</v>
      </c>
      <c r="J1935" s="3" t="str">
        <f>HYPERLINK("https://www.boe.es/gazeta/dias/1825/07/26/pdfs/GMD-1825-89.pdf#page=4","Abrir facsímil")</f>
        <v>Abrir facsímil</v>
      </c>
      <c r="K1935" s="3" t="s">
        <v>22</v>
      </c>
    </row>
    <row r="1936" spans="1:11" ht="42" customHeight="1">
      <c r="A1936" s="2" t="s">
        <v>4871</v>
      </c>
      <c r="B1936" s="2" t="s">
        <v>4871</v>
      </c>
      <c r="C1936" s="2" t="s">
        <v>59</v>
      </c>
      <c r="D1936" s="2" t="s">
        <v>17</v>
      </c>
      <c r="E1936" s="5">
        <v>-27211</v>
      </c>
      <c r="F1936" s="3" t="s">
        <v>1286</v>
      </c>
      <c r="G1936" s="3" t="s">
        <v>39</v>
      </c>
      <c r="H1936" s="2" t="s">
        <v>20</v>
      </c>
      <c r="I1936" s="2" t="s">
        <v>4872</v>
      </c>
      <c r="J1936" s="3" t="str">
        <f>HYPERLINK("https://www.boe.es/gazeta/dias/1825/06/30/pdfs/GMD-1825-78.pdf#page=3","Abrir facsímil")</f>
        <v>Abrir facsímil</v>
      </c>
      <c r="K1936" s="3" t="s">
        <v>22</v>
      </c>
    </row>
    <row r="1937" spans="1:11" ht="42" customHeight="1">
      <c r="A1937" s="2" t="s">
        <v>4873</v>
      </c>
      <c r="B1937" s="2" t="s">
        <v>4874</v>
      </c>
      <c r="C1937" s="2" t="s">
        <v>32</v>
      </c>
      <c r="D1937" s="2" t="s">
        <v>33</v>
      </c>
      <c r="E1937" s="5">
        <v>-27374</v>
      </c>
      <c r="F1937" s="3" t="s">
        <v>87</v>
      </c>
      <c r="G1937" s="3" t="s">
        <v>39</v>
      </c>
      <c r="H1937" s="2" t="s">
        <v>20</v>
      </c>
      <c r="I1937" s="2" t="s">
        <v>4875</v>
      </c>
      <c r="J1937" s="3" t="str">
        <f>HYPERLINK("https://www.boe.es/gazeta/dias/1825/01/18/pdfs/GMD-1825-8.pdf#page=3","Abrir facsímil")</f>
        <v>Abrir facsímil</v>
      </c>
      <c r="K1937" s="3" t="s">
        <v>22</v>
      </c>
    </row>
    <row r="1938" spans="1:11" ht="42" customHeight="1">
      <c r="A1938" s="2" t="s">
        <v>4876</v>
      </c>
      <c r="B1938" s="2" t="s">
        <v>4877</v>
      </c>
      <c r="C1938" s="2" t="s">
        <v>32</v>
      </c>
      <c r="D1938" s="2" t="s">
        <v>33</v>
      </c>
      <c r="E1938" s="5">
        <v>-27279</v>
      </c>
      <c r="F1938" s="3" t="s">
        <v>249</v>
      </c>
      <c r="G1938" s="3" t="s">
        <v>19</v>
      </c>
      <c r="H1938" s="2" t="s">
        <v>20</v>
      </c>
      <c r="I1938" s="2" t="s">
        <v>4878</v>
      </c>
      <c r="J1938" s="3" t="str">
        <f>HYPERLINK("https://www.boe.es/gazeta/dias/1825/04/23/pdfs/GMD-1825-49.pdf#page=4","Abrir facsímil")</f>
        <v>Abrir facsímil</v>
      </c>
      <c r="K1938" s="3" t="s">
        <v>22</v>
      </c>
    </row>
    <row r="1939" spans="1:11" ht="42" customHeight="1">
      <c r="A1939" s="2" t="s">
        <v>4879</v>
      </c>
      <c r="B1939" s="2" t="s">
        <v>4880</v>
      </c>
      <c r="C1939" s="2" t="s">
        <v>32</v>
      </c>
      <c r="D1939" s="2" t="s">
        <v>33</v>
      </c>
      <c r="E1939" s="5">
        <v>-27372</v>
      </c>
      <c r="F1939" s="3" t="s">
        <v>51</v>
      </c>
      <c r="G1939" s="3" t="s">
        <v>95</v>
      </c>
      <c r="H1939" s="2" t="s">
        <v>20</v>
      </c>
      <c r="I1939" s="2" t="s">
        <v>4881</v>
      </c>
      <c r="J1939" s="3" t="str">
        <f>HYPERLINK("https://www.boe.es/gazeta/dias/1825/01/20/pdfs/GMD-1825-9.pdf#page=1","Abrir facsímil")</f>
        <v>Abrir facsímil</v>
      </c>
      <c r="K1939" s="3" t="s">
        <v>22</v>
      </c>
    </row>
    <row r="1940" spans="1:11" ht="42" customHeight="1">
      <c r="A1940" s="2" t="s">
        <v>4882</v>
      </c>
      <c r="B1940" s="2" t="s">
        <v>4882</v>
      </c>
      <c r="C1940" s="2" t="s">
        <v>46</v>
      </c>
      <c r="D1940" s="2" t="s">
        <v>17</v>
      </c>
      <c r="E1940" s="5">
        <v>-27321</v>
      </c>
      <c r="F1940" s="3" t="s">
        <v>38</v>
      </c>
      <c r="G1940" s="3" t="s">
        <v>19</v>
      </c>
      <c r="H1940" s="2" t="s">
        <v>20</v>
      </c>
      <c r="I1940" s="2" t="s">
        <v>4883</v>
      </c>
      <c r="J1940" s="3" t="str">
        <f>HYPERLINK("https://www.boe.es/gazeta/dias/1825/03/12/pdfs/GMD-1825-31.pdf#page=4","Abrir facsímil")</f>
        <v>Abrir facsímil</v>
      </c>
      <c r="K1940" s="3" t="s">
        <v>22</v>
      </c>
    </row>
    <row r="1941" spans="1:11" ht="42" customHeight="1">
      <c r="A1941" s="2" t="s">
        <v>4884</v>
      </c>
      <c r="B1941" s="2" t="s">
        <v>4884</v>
      </c>
      <c r="C1941" s="2" t="s">
        <v>25</v>
      </c>
      <c r="D1941" s="2" t="s">
        <v>17</v>
      </c>
      <c r="E1941" s="5">
        <v>-27232</v>
      </c>
      <c r="F1941" s="3" t="s">
        <v>94</v>
      </c>
      <c r="G1941" s="3" t="s">
        <v>19</v>
      </c>
      <c r="H1941" s="2" t="s">
        <v>20</v>
      </c>
      <c r="I1941" s="2" t="s">
        <v>4885</v>
      </c>
      <c r="J1941" s="3" t="str">
        <f>HYPERLINK("https://www.boe.es/gazeta/dias/1825/06/09/pdfs/GMD-1825-69.pdf#page=4","Abrir facsímil")</f>
        <v>Abrir facsímil</v>
      </c>
      <c r="K1941" s="3" t="s">
        <v>22</v>
      </c>
    </row>
    <row r="1942" spans="1:11" ht="42" customHeight="1">
      <c r="A1942" s="2" t="s">
        <v>4886</v>
      </c>
      <c r="B1942" s="2" t="s">
        <v>4886</v>
      </c>
      <c r="C1942" s="2" t="s">
        <v>123</v>
      </c>
      <c r="D1942" s="2" t="s">
        <v>17</v>
      </c>
      <c r="E1942" s="5">
        <v>-27318</v>
      </c>
      <c r="F1942" s="3" t="s">
        <v>193</v>
      </c>
      <c r="G1942" s="3" t="s">
        <v>39</v>
      </c>
      <c r="H1942" s="2" t="s">
        <v>20</v>
      </c>
      <c r="I1942" s="2" t="s">
        <v>4887</v>
      </c>
      <c r="J1942" s="3" t="str">
        <f>HYPERLINK("https://www.boe.es/gazeta/dias/1825/03/15/pdfs/GMD-1825-32.pdf#page=3","Abrir facsímil")</f>
        <v>Abrir facsímil</v>
      </c>
      <c r="K1942" s="3" t="s">
        <v>22</v>
      </c>
    </row>
    <row r="1943" spans="1:11" ht="42" customHeight="1">
      <c r="A1943" s="2" t="s">
        <v>4886</v>
      </c>
      <c r="B1943" s="2" t="s">
        <v>4886</v>
      </c>
      <c r="C1943" s="2" t="s">
        <v>71</v>
      </c>
      <c r="D1943" s="2" t="s">
        <v>72</v>
      </c>
      <c r="E1943" s="5">
        <v>-27316</v>
      </c>
      <c r="F1943" s="3" t="s">
        <v>314</v>
      </c>
      <c r="G1943" s="3" t="s">
        <v>19</v>
      </c>
      <c r="H1943" s="2" t="s">
        <v>20</v>
      </c>
      <c r="I1943" s="2" t="s">
        <v>4888</v>
      </c>
      <c r="J1943" s="3" t="str">
        <f>HYPERLINK("https://www.boe.es/gazeta/dias/1825/03/17/pdfs/GMD-1825-33.pdf#page=4","Abrir facsímil")</f>
        <v>Abrir facsímil</v>
      </c>
      <c r="K1943" s="3" t="s">
        <v>22</v>
      </c>
    </row>
    <row r="1944" spans="1:11" ht="42" customHeight="1">
      <c r="A1944" s="2" t="s">
        <v>4886</v>
      </c>
      <c r="B1944" s="2" t="s">
        <v>4886</v>
      </c>
      <c r="C1944" s="2" t="s">
        <v>59</v>
      </c>
      <c r="D1944" s="2" t="s">
        <v>17</v>
      </c>
      <c r="E1944" s="5">
        <v>-27311</v>
      </c>
      <c r="F1944" s="3" t="s">
        <v>47</v>
      </c>
      <c r="G1944" s="3" t="s">
        <v>39</v>
      </c>
      <c r="H1944" s="2" t="s">
        <v>20</v>
      </c>
      <c r="I1944" s="2" t="s">
        <v>4889</v>
      </c>
      <c r="J1944" s="3" t="str">
        <f>HYPERLINK("https://www.boe.es/gazeta/dias/1825/03/22/pdfs/GMD-1825-35.pdf#page=3","Abrir facsímil")</f>
        <v>Abrir facsímil</v>
      </c>
      <c r="K1944" s="3" t="s">
        <v>22</v>
      </c>
    </row>
    <row r="1945" spans="1:11" ht="42" customHeight="1">
      <c r="A1945" s="2" t="s">
        <v>4886</v>
      </c>
      <c r="B1945" s="2" t="s">
        <v>4886</v>
      </c>
      <c r="C1945" s="2" t="s">
        <v>59</v>
      </c>
      <c r="D1945" s="2" t="s">
        <v>17</v>
      </c>
      <c r="E1945" s="5">
        <v>-27309</v>
      </c>
      <c r="F1945" s="3" t="s">
        <v>459</v>
      </c>
      <c r="G1945" s="3" t="s">
        <v>39</v>
      </c>
      <c r="H1945" s="2" t="s">
        <v>20</v>
      </c>
      <c r="I1945" s="2" t="s">
        <v>4890</v>
      </c>
      <c r="J1945" s="3" t="str">
        <f>HYPERLINK("https://www.boe.es/gazeta/dias/1825/03/24/pdfs/GMD-1825-36.pdf#page=3","Abrir facsímil")</f>
        <v>Abrir facsímil</v>
      </c>
      <c r="K1945" s="3" t="s">
        <v>22</v>
      </c>
    </row>
    <row r="1946" spans="1:11" ht="42" customHeight="1">
      <c r="A1946" s="2" t="s">
        <v>4886</v>
      </c>
      <c r="B1946" s="2" t="s">
        <v>4886</v>
      </c>
      <c r="C1946" s="2" t="s">
        <v>25</v>
      </c>
      <c r="D1946" s="2" t="s">
        <v>17</v>
      </c>
      <c r="E1946" s="5">
        <v>-27300</v>
      </c>
      <c r="F1946" s="3" t="s">
        <v>502</v>
      </c>
      <c r="G1946" s="3" t="s">
        <v>19</v>
      </c>
      <c r="H1946" s="2" t="s">
        <v>20</v>
      </c>
      <c r="I1946" s="2" t="s">
        <v>4891</v>
      </c>
      <c r="J1946" s="3" t="str">
        <f>HYPERLINK("https://www.boe.es/gazeta/dias/1825/04/02/pdfs/GMD-1825-40.pdf#page=4","Abrir facsímil")</f>
        <v>Abrir facsímil</v>
      </c>
      <c r="K1946" s="3" t="s">
        <v>22</v>
      </c>
    </row>
    <row r="1947" spans="1:11" ht="42" customHeight="1">
      <c r="A1947" s="2" t="s">
        <v>4886</v>
      </c>
      <c r="B1947" s="2" t="s">
        <v>4886</v>
      </c>
      <c r="C1947" s="2" t="s">
        <v>16</v>
      </c>
      <c r="D1947" s="2" t="s">
        <v>17</v>
      </c>
      <c r="E1947" s="5">
        <v>-27265</v>
      </c>
      <c r="F1947" s="3" t="s">
        <v>42</v>
      </c>
      <c r="G1947" s="3" t="s">
        <v>39</v>
      </c>
      <c r="H1947" s="2" t="s">
        <v>20</v>
      </c>
      <c r="I1947" s="2" t="s">
        <v>4892</v>
      </c>
      <c r="J1947" s="3" t="str">
        <f>HYPERLINK("https://www.boe.es/gazeta/dias/1825/05/07/pdfs/GMD-1825-55.pdf#page=3","Abrir facsímil")</f>
        <v>Abrir facsímil</v>
      </c>
      <c r="K1947" s="3" t="s">
        <v>22</v>
      </c>
    </row>
    <row r="1948" spans="1:11" ht="42" customHeight="1">
      <c r="A1948" s="2" t="s">
        <v>4886</v>
      </c>
      <c r="B1948" s="2" t="s">
        <v>4886</v>
      </c>
      <c r="C1948" s="2" t="s">
        <v>32</v>
      </c>
      <c r="D1948" s="2" t="s">
        <v>33</v>
      </c>
      <c r="E1948" s="5">
        <v>-27209</v>
      </c>
      <c r="F1948" s="3" t="s">
        <v>482</v>
      </c>
      <c r="G1948" s="3" t="s">
        <v>39</v>
      </c>
      <c r="H1948" s="2" t="s">
        <v>20</v>
      </c>
      <c r="I1948" s="2" t="s">
        <v>4893</v>
      </c>
      <c r="J1948" s="3" t="str">
        <f>HYPERLINK("https://www.boe.es/gazeta/dias/1825/07/02/pdfs/GMD-1825-79.pdf#page=3","Abrir facsímil")</f>
        <v>Abrir facsímil</v>
      </c>
      <c r="K1948" s="3" t="s">
        <v>22</v>
      </c>
    </row>
    <row r="1949" spans="1:11" ht="42" customHeight="1">
      <c r="A1949" s="2" t="s">
        <v>4886</v>
      </c>
      <c r="B1949" s="2" t="s">
        <v>4886</v>
      </c>
      <c r="C1949" s="2" t="s">
        <v>32</v>
      </c>
      <c r="D1949" s="2" t="s">
        <v>33</v>
      </c>
      <c r="E1949" s="5">
        <v>-27197</v>
      </c>
      <c r="F1949" s="3" t="s">
        <v>1065</v>
      </c>
      <c r="G1949" s="3" t="s">
        <v>39</v>
      </c>
      <c r="H1949" s="2" t="s">
        <v>20</v>
      </c>
      <c r="I1949" s="2" t="s">
        <v>4894</v>
      </c>
      <c r="J1949" s="3" t="str">
        <f>HYPERLINK("https://www.boe.es/gazeta/dias/1825/07/14/pdfs/GMD-1825-84.pdf#page=3","Abrir facsímil")</f>
        <v>Abrir facsímil</v>
      </c>
      <c r="K1949" s="3" t="s">
        <v>22</v>
      </c>
    </row>
    <row r="1950" spans="1:11" ht="42" customHeight="1">
      <c r="A1950" s="2" t="s">
        <v>4886</v>
      </c>
      <c r="B1950" s="2" t="s">
        <v>4886</v>
      </c>
      <c r="C1950" s="2" t="s">
        <v>46</v>
      </c>
      <c r="D1950" s="2" t="s">
        <v>17</v>
      </c>
      <c r="E1950" s="5">
        <v>-27181</v>
      </c>
      <c r="F1950" s="3" t="s">
        <v>605</v>
      </c>
      <c r="G1950" s="3" t="s">
        <v>39</v>
      </c>
      <c r="H1950" s="2" t="s">
        <v>20</v>
      </c>
      <c r="I1950" s="2" t="s">
        <v>4895</v>
      </c>
      <c r="J1950" s="3" t="str">
        <f>HYPERLINK("https://www.boe.es/gazeta/dias/1825/07/30/pdfs/GMD-1825-91.pdf#page=3","Abrir facsímil")</f>
        <v>Abrir facsímil</v>
      </c>
      <c r="K1950" s="3" t="s">
        <v>22</v>
      </c>
    </row>
    <row r="1951" spans="1:11" ht="42" customHeight="1">
      <c r="A1951" s="2" t="s">
        <v>4886</v>
      </c>
      <c r="B1951" s="2" t="s">
        <v>4886</v>
      </c>
      <c r="C1951" s="2" t="s">
        <v>32</v>
      </c>
      <c r="D1951" s="2" t="s">
        <v>33</v>
      </c>
      <c r="E1951" s="5">
        <v>-27176</v>
      </c>
      <c r="F1951" s="3" t="s">
        <v>849</v>
      </c>
      <c r="G1951" s="3" t="s">
        <v>19</v>
      </c>
      <c r="H1951" s="2" t="s">
        <v>20</v>
      </c>
      <c r="I1951" s="2" t="s">
        <v>4896</v>
      </c>
      <c r="J1951" s="3" t="str">
        <f>HYPERLINK("https://www.boe.es/gazeta/dias/1825/08/04/pdfs/GMD-1825-93.pdf#page=4","Abrir facsímil")</f>
        <v>Abrir facsímil</v>
      </c>
      <c r="K1951" s="3" t="s">
        <v>22</v>
      </c>
    </row>
    <row r="1952" spans="1:11" ht="42" customHeight="1">
      <c r="A1952" s="2" t="s">
        <v>4897</v>
      </c>
      <c r="B1952" s="2" t="s">
        <v>4897</v>
      </c>
      <c r="C1952" s="2" t="s">
        <v>59</v>
      </c>
      <c r="D1952" s="2" t="s">
        <v>17</v>
      </c>
      <c r="E1952" s="5">
        <v>-27069</v>
      </c>
      <c r="F1952" s="3" t="s">
        <v>73</v>
      </c>
      <c r="G1952" s="3" t="s">
        <v>74</v>
      </c>
      <c r="H1952" s="2" t="s">
        <v>20</v>
      </c>
      <c r="I1952" s="2" t="s">
        <v>4898</v>
      </c>
      <c r="J1952" s="3" t="str">
        <f>HYPERLINK("https://www.boe.es/gazeta/dias/1825/11/19/pdfs/GMD-1825-140.pdf#page=3","Abrir facsímil")</f>
        <v>Abrir facsímil</v>
      </c>
      <c r="K1952" s="3" t="s">
        <v>22</v>
      </c>
    </row>
    <row r="1953" spans="1:11" ht="42" customHeight="1">
      <c r="A1953" s="2" t="s">
        <v>4899</v>
      </c>
      <c r="B1953" s="2" t="s">
        <v>4900</v>
      </c>
      <c r="C1953" s="2" t="s">
        <v>16</v>
      </c>
      <c r="D1953" s="2" t="s">
        <v>17</v>
      </c>
      <c r="E1953" s="5">
        <v>-27300</v>
      </c>
      <c r="F1953" s="3" t="s">
        <v>502</v>
      </c>
      <c r="G1953" s="3" t="s">
        <v>19</v>
      </c>
      <c r="H1953" s="2" t="s">
        <v>20</v>
      </c>
      <c r="I1953" s="2" t="s">
        <v>4901</v>
      </c>
      <c r="J1953" s="3" t="str">
        <f>HYPERLINK("https://www.boe.es/gazeta/dias/1825/04/02/pdfs/GMD-1825-40.pdf#page=4","Abrir facsímil")</f>
        <v>Abrir facsímil</v>
      </c>
      <c r="K1953" s="3" t="s">
        <v>22</v>
      </c>
    </row>
    <row r="1954" spans="1:11" ht="42" customHeight="1">
      <c r="A1954" s="2" t="s">
        <v>4902</v>
      </c>
      <c r="B1954" s="2" t="s">
        <v>4903</v>
      </c>
      <c r="C1954" s="2" t="s">
        <v>16</v>
      </c>
      <c r="D1954" s="2" t="s">
        <v>17</v>
      </c>
      <c r="E1954" s="5">
        <v>-27197</v>
      </c>
      <c r="F1954" s="3" t="s">
        <v>1065</v>
      </c>
      <c r="G1954" s="3" t="s">
        <v>39</v>
      </c>
      <c r="H1954" s="2" t="s">
        <v>20</v>
      </c>
      <c r="I1954" s="2" t="s">
        <v>4904</v>
      </c>
      <c r="J1954" s="3" t="str">
        <f>HYPERLINK("https://www.boe.es/gazeta/dias/1825/07/14/pdfs/GMD-1825-84.pdf#page=3","Abrir facsímil")</f>
        <v>Abrir facsímil</v>
      </c>
      <c r="K1954" s="3" t="s">
        <v>22</v>
      </c>
    </row>
    <row r="1955" spans="1:11" ht="42" customHeight="1">
      <c r="A1955" s="2" t="s">
        <v>4905</v>
      </c>
      <c r="B1955" s="2" t="s">
        <v>4906</v>
      </c>
      <c r="C1955" s="2" t="s">
        <v>71</v>
      </c>
      <c r="D1955" s="2" t="s">
        <v>72</v>
      </c>
      <c r="E1955" s="5">
        <v>-27304</v>
      </c>
      <c r="F1955" s="3" t="s">
        <v>128</v>
      </c>
      <c r="G1955" s="3" t="s">
        <v>19</v>
      </c>
      <c r="H1955" s="2" t="s">
        <v>20</v>
      </c>
      <c r="I1955" s="2" t="s">
        <v>4907</v>
      </c>
      <c r="J1955" s="3" t="str">
        <f>HYPERLINK("https://www.boe.es/gazeta/dias/1825/03/29/pdfs/GMD-1825-38.pdf#page=4","Abrir facsímil")</f>
        <v>Abrir facsímil</v>
      </c>
      <c r="K1955" s="3" t="s">
        <v>22</v>
      </c>
    </row>
    <row r="1956" spans="1:11" ht="42" customHeight="1">
      <c r="A1956" s="2" t="s">
        <v>4908</v>
      </c>
      <c r="B1956" s="2" t="s">
        <v>4909</v>
      </c>
      <c r="C1956" s="2" t="s">
        <v>16</v>
      </c>
      <c r="D1956" s="2" t="s">
        <v>17</v>
      </c>
      <c r="E1956" s="5">
        <v>-27276</v>
      </c>
      <c r="F1956" s="3" t="s">
        <v>124</v>
      </c>
      <c r="G1956" s="3" t="s">
        <v>39</v>
      </c>
      <c r="H1956" s="2" t="s">
        <v>20</v>
      </c>
      <c r="I1956" s="2" t="s">
        <v>4910</v>
      </c>
      <c r="J1956" s="3" t="str">
        <f>HYPERLINK("https://www.boe.es/gazeta/dias/1825/04/26/pdfs/GMD-1825-50.pdf#page=3","Abrir facsímil")</f>
        <v>Abrir facsímil</v>
      </c>
      <c r="K1956" s="3" t="s">
        <v>22</v>
      </c>
    </row>
    <row r="1957" spans="1:11" ht="42" customHeight="1">
      <c r="A1957" s="2" t="s">
        <v>4911</v>
      </c>
      <c r="B1957" s="2" t="s">
        <v>4912</v>
      </c>
      <c r="C1957" s="2" t="s">
        <v>16</v>
      </c>
      <c r="D1957" s="2" t="s">
        <v>17</v>
      </c>
      <c r="E1957" s="5">
        <v>-27276</v>
      </c>
      <c r="F1957" s="3" t="s">
        <v>124</v>
      </c>
      <c r="G1957" s="3" t="s">
        <v>39</v>
      </c>
      <c r="H1957" s="2" t="s">
        <v>20</v>
      </c>
      <c r="I1957" s="2" t="s">
        <v>4913</v>
      </c>
      <c r="J1957" s="3" t="str">
        <f>HYPERLINK("https://www.boe.es/gazeta/dias/1825/04/26/pdfs/GMD-1825-50.pdf#page=3","Abrir facsímil")</f>
        <v>Abrir facsímil</v>
      </c>
      <c r="K1957" s="3" t="s">
        <v>22</v>
      </c>
    </row>
    <row r="1958" spans="1:11" ht="42" customHeight="1">
      <c r="A1958" s="2" t="s">
        <v>4914</v>
      </c>
      <c r="B1958" s="2" t="s">
        <v>4915</v>
      </c>
      <c r="C1958" s="2" t="s">
        <v>16</v>
      </c>
      <c r="D1958" s="2" t="s">
        <v>17</v>
      </c>
      <c r="E1958" s="5">
        <v>-27199</v>
      </c>
      <c r="F1958" s="3" t="s">
        <v>645</v>
      </c>
      <c r="G1958" s="3" t="s">
        <v>39</v>
      </c>
      <c r="H1958" s="2" t="s">
        <v>20</v>
      </c>
      <c r="I1958" s="2" t="s">
        <v>4916</v>
      </c>
      <c r="J1958" s="3" t="str">
        <f>HYPERLINK("https://www.boe.es/gazeta/dias/1825/07/12/pdfs/GMD-1825-83.pdf#page=3","Abrir facsímil")</f>
        <v>Abrir facsímil</v>
      </c>
      <c r="K1958" s="3" t="s">
        <v>22</v>
      </c>
    </row>
    <row r="1959" spans="1:11" ht="42" customHeight="1">
      <c r="A1959" s="2" t="s">
        <v>4914</v>
      </c>
      <c r="B1959" s="2" t="s">
        <v>4915</v>
      </c>
      <c r="C1959" s="2" t="s">
        <v>32</v>
      </c>
      <c r="D1959" s="2" t="s">
        <v>33</v>
      </c>
      <c r="E1959" s="5">
        <v>-27197</v>
      </c>
      <c r="F1959" s="3" t="s">
        <v>1065</v>
      </c>
      <c r="G1959" s="3" t="s">
        <v>39</v>
      </c>
      <c r="H1959" s="2" t="s">
        <v>20</v>
      </c>
      <c r="I1959" s="2" t="s">
        <v>4917</v>
      </c>
      <c r="J1959" s="3" t="str">
        <f>HYPERLINK("https://www.boe.es/gazeta/dias/1825/07/14/pdfs/GMD-1825-84.pdf#page=3","Abrir facsímil")</f>
        <v>Abrir facsímil</v>
      </c>
      <c r="K1959" s="3" t="s">
        <v>22</v>
      </c>
    </row>
    <row r="1960" spans="1:11" ht="42" customHeight="1">
      <c r="A1960" s="2" t="s">
        <v>4918</v>
      </c>
      <c r="B1960" s="2" t="s">
        <v>4919</v>
      </c>
      <c r="C1960" s="2" t="s">
        <v>59</v>
      </c>
      <c r="D1960" s="2" t="s">
        <v>17</v>
      </c>
      <c r="E1960" s="5">
        <v>-27246</v>
      </c>
      <c r="F1960" s="3" t="s">
        <v>79</v>
      </c>
      <c r="G1960" s="3" t="s">
        <v>19</v>
      </c>
      <c r="H1960" s="2" t="s">
        <v>20</v>
      </c>
      <c r="I1960" s="2" t="s">
        <v>4920</v>
      </c>
      <c r="J1960" s="3" t="str">
        <f>HYPERLINK("https://www.boe.es/gazeta/dias/1825/05/26/pdfs/GMD-1825-63.pdf#page=4","Abrir facsímil")</f>
        <v>Abrir facsímil</v>
      </c>
      <c r="K1960" s="3" t="s">
        <v>22</v>
      </c>
    </row>
    <row r="1961" spans="1:11" ht="42" customHeight="1">
      <c r="A1961" s="2" t="s">
        <v>4921</v>
      </c>
      <c r="B1961" s="2" t="s">
        <v>4922</v>
      </c>
      <c r="C1961" s="2" t="s">
        <v>32</v>
      </c>
      <c r="D1961" s="2" t="s">
        <v>33</v>
      </c>
      <c r="E1961" s="5">
        <v>-27374</v>
      </c>
      <c r="F1961" s="3" t="s">
        <v>87</v>
      </c>
      <c r="G1961" s="3" t="s">
        <v>39</v>
      </c>
      <c r="H1961" s="2" t="s">
        <v>20</v>
      </c>
      <c r="I1961" s="2" t="s">
        <v>4923</v>
      </c>
      <c r="J1961" s="3" t="str">
        <f>HYPERLINK("https://www.boe.es/gazeta/dias/1825/01/18/pdfs/GMD-1825-8.pdf#page=3","Abrir facsímil")</f>
        <v>Abrir facsímil</v>
      </c>
      <c r="K1961" s="3" t="s">
        <v>22</v>
      </c>
    </row>
    <row r="1962" spans="1:11" ht="42" customHeight="1">
      <c r="A1962" s="2" t="s">
        <v>4921</v>
      </c>
      <c r="B1962" s="2" t="s">
        <v>4922</v>
      </c>
      <c r="C1962" s="2" t="s">
        <v>32</v>
      </c>
      <c r="D1962" s="2" t="s">
        <v>33</v>
      </c>
      <c r="E1962" s="5">
        <v>-27344</v>
      </c>
      <c r="F1962" s="3" t="s">
        <v>146</v>
      </c>
      <c r="G1962" s="3" t="s">
        <v>39</v>
      </c>
      <c r="H1962" s="2" t="s">
        <v>20</v>
      </c>
      <c r="I1962" s="2" t="s">
        <v>4924</v>
      </c>
      <c r="J1962" s="3" t="str">
        <f>HYPERLINK("https://www.boe.es/gazeta/dias/1825/02/17/pdfs/GMD-1825-21.pdf#page=3","Abrir facsímil")</f>
        <v>Abrir facsímil</v>
      </c>
      <c r="K1962" s="3" t="s">
        <v>22</v>
      </c>
    </row>
    <row r="1963" spans="1:11" ht="42" customHeight="1">
      <c r="A1963" s="2" t="s">
        <v>4921</v>
      </c>
      <c r="B1963" s="2" t="s">
        <v>4922</v>
      </c>
      <c r="C1963" s="2" t="s">
        <v>59</v>
      </c>
      <c r="D1963" s="2" t="s">
        <v>17</v>
      </c>
      <c r="E1963" s="5">
        <v>-27293</v>
      </c>
      <c r="F1963" s="3" t="s">
        <v>267</v>
      </c>
      <c r="G1963" s="3" t="s">
        <v>19</v>
      </c>
      <c r="H1963" s="2" t="s">
        <v>20</v>
      </c>
      <c r="I1963" s="2" t="s">
        <v>4925</v>
      </c>
      <c r="J1963" s="3" t="str">
        <f>HYPERLINK("https://www.boe.es/gazeta/dias/1825/04/09/pdfs/GMD-1825-43.pdf#page=4","Abrir facsímil")</f>
        <v>Abrir facsímil</v>
      </c>
      <c r="K1963" s="3" t="s">
        <v>22</v>
      </c>
    </row>
    <row r="1964" spans="1:11" ht="42" customHeight="1">
      <c r="A1964" s="2" t="s">
        <v>4921</v>
      </c>
      <c r="B1964" s="2" t="s">
        <v>4922</v>
      </c>
      <c r="C1964" s="2" t="s">
        <v>16</v>
      </c>
      <c r="D1964" s="2" t="s">
        <v>17</v>
      </c>
      <c r="E1964" s="5">
        <v>-27244</v>
      </c>
      <c r="F1964" s="3" t="s">
        <v>613</v>
      </c>
      <c r="G1964" s="3" t="s">
        <v>19</v>
      </c>
      <c r="H1964" s="2" t="s">
        <v>20</v>
      </c>
      <c r="I1964" s="2" t="s">
        <v>4926</v>
      </c>
      <c r="J1964" s="3" t="str">
        <f>HYPERLINK("https://www.boe.es/gazeta/dias/1825/05/28/pdfs/GMD-1825-64.pdf#page=4","Abrir facsímil")</f>
        <v>Abrir facsímil</v>
      </c>
      <c r="K1964" s="3" t="s">
        <v>22</v>
      </c>
    </row>
    <row r="1965" spans="1:11" ht="42" customHeight="1">
      <c r="A1965" s="2" t="s">
        <v>4927</v>
      </c>
      <c r="B1965" s="2" t="s">
        <v>4928</v>
      </c>
      <c r="C1965" s="2" t="s">
        <v>46</v>
      </c>
      <c r="D1965" s="2" t="s">
        <v>17</v>
      </c>
      <c r="E1965" s="5">
        <v>-27069</v>
      </c>
      <c r="F1965" s="3" t="s">
        <v>73</v>
      </c>
      <c r="G1965" s="3" t="s">
        <v>19</v>
      </c>
      <c r="H1965" s="2" t="s">
        <v>27</v>
      </c>
      <c r="I1965" s="2" t="s">
        <v>4929</v>
      </c>
      <c r="J1965" s="3" t="str">
        <f>HYPERLINK("https://www.boe.es/gazeta/dias/1825/11/19/pdfs/GMD-1825-140.pdf#page=4","Abrir facsímil")</f>
        <v>Abrir facsímil</v>
      </c>
      <c r="K1965" s="3" t="s">
        <v>29</v>
      </c>
    </row>
    <row r="1966" spans="1:11" ht="42" customHeight="1">
      <c r="A1966" s="2" t="s">
        <v>4930</v>
      </c>
      <c r="B1966" s="2" t="s">
        <v>4931</v>
      </c>
      <c r="C1966" s="2" t="s">
        <v>32</v>
      </c>
      <c r="D1966" s="2" t="s">
        <v>33</v>
      </c>
      <c r="E1966" s="5">
        <v>-27246</v>
      </c>
      <c r="F1966" s="3" t="s">
        <v>79</v>
      </c>
      <c r="G1966" s="3" t="s">
        <v>19</v>
      </c>
      <c r="H1966" s="2" t="s">
        <v>20</v>
      </c>
      <c r="I1966" s="2" t="s">
        <v>4932</v>
      </c>
      <c r="J1966" s="3" t="str">
        <f>HYPERLINK("https://www.boe.es/gazeta/dias/1825/05/26/pdfs/GMD-1825-63.pdf#page=4","Abrir facsímil")</f>
        <v>Abrir facsímil</v>
      </c>
      <c r="K1966" s="3" t="s">
        <v>22</v>
      </c>
    </row>
    <row r="1967" spans="1:11" ht="42" customHeight="1">
      <c r="A1967" s="2" t="s">
        <v>4930</v>
      </c>
      <c r="B1967" s="2" t="s">
        <v>4931</v>
      </c>
      <c r="C1967" s="2" t="s">
        <v>32</v>
      </c>
      <c r="D1967" s="2" t="s">
        <v>33</v>
      </c>
      <c r="E1967" s="5">
        <v>-27213</v>
      </c>
      <c r="F1967" s="3" t="s">
        <v>1790</v>
      </c>
      <c r="G1967" s="3" t="s">
        <v>95</v>
      </c>
      <c r="H1967" s="2" t="s">
        <v>20</v>
      </c>
      <c r="I1967" s="2" t="s">
        <v>4933</v>
      </c>
      <c r="J1967" s="3" t="str">
        <f>HYPERLINK("https://www.boe.es/gazeta/dias/1825/06/28/pdfs/GMD-1825-77.pdf#page=1","Abrir facsímil")</f>
        <v>Abrir facsímil</v>
      </c>
      <c r="K1967" s="3" t="s">
        <v>22</v>
      </c>
    </row>
    <row r="1968" spans="1:11" ht="42" customHeight="1">
      <c r="A1968" s="2" t="s">
        <v>4934</v>
      </c>
      <c r="B1968" s="2" t="s">
        <v>4935</v>
      </c>
      <c r="C1968" s="2" t="s">
        <v>16</v>
      </c>
      <c r="D1968" s="2" t="s">
        <v>17</v>
      </c>
      <c r="E1968" s="5">
        <v>-27272</v>
      </c>
      <c r="F1968" s="3" t="s">
        <v>1191</v>
      </c>
      <c r="G1968" s="3" t="s">
        <v>1192</v>
      </c>
      <c r="H1968" s="2" t="s">
        <v>20</v>
      </c>
      <c r="I1968" s="2" t="s">
        <v>4936</v>
      </c>
      <c r="J1968" s="3" t="str">
        <f>HYPERLINK("https://www.boe.es/gazeta/dias/1825/04/30/pdfs/GMD-1825-52.pdf#page=4","Abrir facsímil")</f>
        <v>Abrir facsímil</v>
      </c>
      <c r="K1968" s="3" t="s">
        <v>22</v>
      </c>
    </row>
    <row r="1969" spans="1:11" ht="42" customHeight="1">
      <c r="A1969" s="2" t="s">
        <v>4937</v>
      </c>
      <c r="B1969" s="2" t="s">
        <v>4937</v>
      </c>
      <c r="C1969" s="2" t="s">
        <v>16</v>
      </c>
      <c r="D1969" s="2" t="s">
        <v>17</v>
      </c>
      <c r="E1969" s="5">
        <v>-27276</v>
      </c>
      <c r="F1969" s="3" t="s">
        <v>124</v>
      </c>
      <c r="G1969" s="3" t="s">
        <v>39</v>
      </c>
      <c r="H1969" s="2" t="s">
        <v>20</v>
      </c>
      <c r="I1969" s="2" t="s">
        <v>4938</v>
      </c>
      <c r="J1969" s="3" t="str">
        <f>HYPERLINK("https://www.boe.es/gazeta/dias/1825/04/26/pdfs/GMD-1825-50.pdf#page=3","Abrir facsímil")</f>
        <v>Abrir facsímil</v>
      </c>
      <c r="K1969" s="3" t="s">
        <v>22</v>
      </c>
    </row>
    <row r="1970" spans="1:11" ht="42" customHeight="1">
      <c r="A1970" s="2" t="s">
        <v>4939</v>
      </c>
      <c r="B1970" s="2" t="s">
        <v>4939</v>
      </c>
      <c r="C1970" s="2" t="s">
        <v>16</v>
      </c>
      <c r="D1970" s="2" t="s">
        <v>17</v>
      </c>
      <c r="E1970" s="5">
        <v>-27374</v>
      </c>
      <c r="F1970" s="3" t="s">
        <v>87</v>
      </c>
      <c r="G1970" s="3" t="s">
        <v>64</v>
      </c>
      <c r="H1970" s="2" t="s">
        <v>20</v>
      </c>
      <c r="I1970" s="2" t="s">
        <v>4940</v>
      </c>
      <c r="J1970" s="3" t="str">
        <f>HYPERLINK("https://www.boe.es/gazeta/dias/1825/01/18/pdfs/GMD-1825-8.pdf#page=2","Abrir facsímil")</f>
        <v>Abrir facsímil</v>
      </c>
      <c r="K1970" s="3" t="s">
        <v>22</v>
      </c>
    </row>
    <row r="1971" spans="1:11" ht="42" customHeight="1">
      <c r="A1971" s="2" t="s">
        <v>4939</v>
      </c>
      <c r="B1971" s="2" t="s">
        <v>4939</v>
      </c>
      <c r="C1971" s="2" t="s">
        <v>32</v>
      </c>
      <c r="D1971" s="2" t="s">
        <v>33</v>
      </c>
      <c r="E1971" s="5">
        <v>-27372</v>
      </c>
      <c r="F1971" s="3" t="s">
        <v>51</v>
      </c>
      <c r="G1971" s="3" t="s">
        <v>39</v>
      </c>
      <c r="H1971" s="2" t="s">
        <v>20</v>
      </c>
      <c r="I1971" s="2" t="s">
        <v>4941</v>
      </c>
      <c r="J1971" s="3" t="str">
        <f>HYPERLINK("https://www.boe.es/gazeta/dias/1825/01/20/pdfs/GMD-1825-9.pdf#page=3","Abrir facsímil")</f>
        <v>Abrir facsímil</v>
      </c>
      <c r="K1971" s="3" t="s">
        <v>22</v>
      </c>
    </row>
    <row r="1972" spans="1:11" ht="42" customHeight="1">
      <c r="A1972" s="2" t="s">
        <v>4939</v>
      </c>
      <c r="B1972" s="2" t="s">
        <v>4939</v>
      </c>
      <c r="C1972" s="2" t="s">
        <v>32</v>
      </c>
      <c r="D1972" s="2" t="s">
        <v>33</v>
      </c>
      <c r="E1972" s="5">
        <v>-27370</v>
      </c>
      <c r="F1972" s="3" t="s">
        <v>222</v>
      </c>
      <c r="G1972" s="3" t="s">
        <v>19</v>
      </c>
      <c r="H1972" s="2" t="s">
        <v>20</v>
      </c>
      <c r="I1972" s="2" t="s">
        <v>4942</v>
      </c>
      <c r="J1972" s="3" t="str">
        <f>HYPERLINK("https://www.boe.es/gazeta/dias/1825/01/22/pdfs/GMD-1825-10.pdf#page=4","Abrir facsímil")</f>
        <v>Abrir facsímil</v>
      </c>
      <c r="K1972" s="3" t="s">
        <v>22</v>
      </c>
    </row>
    <row r="1973" spans="1:11" ht="42" customHeight="1">
      <c r="A1973" s="2" t="s">
        <v>4939</v>
      </c>
      <c r="B1973" s="2" t="s">
        <v>4939</v>
      </c>
      <c r="C1973" s="2" t="s">
        <v>16</v>
      </c>
      <c r="D1973" s="2" t="s">
        <v>17</v>
      </c>
      <c r="E1973" s="5">
        <v>-27071</v>
      </c>
      <c r="F1973" s="3" t="s">
        <v>2392</v>
      </c>
      <c r="G1973" s="3" t="s">
        <v>19</v>
      </c>
      <c r="H1973" s="2" t="s">
        <v>20</v>
      </c>
      <c r="I1973" s="2" t="s">
        <v>4943</v>
      </c>
      <c r="J1973" s="3" t="str">
        <f>HYPERLINK("https://www.boe.es/gazeta/dias/1825/11/17/pdfs/GMD-1825-139.pdf#page=4","Abrir facsímil")</f>
        <v>Abrir facsímil</v>
      </c>
      <c r="K1973" s="3" t="s">
        <v>22</v>
      </c>
    </row>
    <row r="1974" spans="1:11" ht="42" customHeight="1">
      <c r="A1974" s="2" t="s">
        <v>4944</v>
      </c>
      <c r="B1974" s="2" t="s">
        <v>4945</v>
      </c>
      <c r="C1974" s="2" t="s">
        <v>32</v>
      </c>
      <c r="D1974" s="2" t="s">
        <v>33</v>
      </c>
      <c r="E1974" s="5">
        <v>-27062</v>
      </c>
      <c r="F1974" s="3" t="s">
        <v>694</v>
      </c>
      <c r="G1974" s="3" t="s">
        <v>19</v>
      </c>
      <c r="H1974" s="2" t="s">
        <v>20</v>
      </c>
      <c r="I1974" s="2" t="s">
        <v>4946</v>
      </c>
      <c r="J1974" s="3" t="str">
        <f>HYPERLINK("https://www.boe.es/gazeta/dias/1825/11/26/pdfs/GMD-1825-143.pdf#page=4","Abrir facsímil")</f>
        <v>Abrir facsímil</v>
      </c>
      <c r="K1974" s="3" t="s">
        <v>22</v>
      </c>
    </row>
    <row r="1975" spans="1:11" ht="42" customHeight="1">
      <c r="A1975" s="2" t="s">
        <v>4947</v>
      </c>
      <c r="B1975" s="2" t="s">
        <v>4948</v>
      </c>
      <c r="C1975" s="2" t="s">
        <v>32</v>
      </c>
      <c r="D1975" s="2" t="s">
        <v>33</v>
      </c>
      <c r="E1975" s="5">
        <v>-27342</v>
      </c>
      <c r="F1975" s="3" t="s">
        <v>112</v>
      </c>
      <c r="G1975" s="3" t="s">
        <v>19</v>
      </c>
      <c r="H1975" s="2" t="s">
        <v>20</v>
      </c>
      <c r="I1975" s="2" t="s">
        <v>4949</v>
      </c>
      <c r="J1975" s="3" t="str">
        <f>HYPERLINK("https://www.boe.es/gazeta/dias/1825/02/19/pdfs/GMD-1825-22.pdf#page=4","Abrir facsímil")</f>
        <v>Abrir facsímil</v>
      </c>
      <c r="K1975" s="3" t="s">
        <v>22</v>
      </c>
    </row>
    <row r="1976" spans="1:11" ht="42" customHeight="1">
      <c r="A1976" s="2" t="s">
        <v>4950</v>
      </c>
      <c r="B1976" s="2" t="s">
        <v>4950</v>
      </c>
      <c r="C1976" s="2" t="s">
        <v>32</v>
      </c>
      <c r="D1976" s="2" t="s">
        <v>33</v>
      </c>
      <c r="E1976" s="5">
        <v>-27374</v>
      </c>
      <c r="F1976" s="3" t="s">
        <v>87</v>
      </c>
      <c r="G1976" s="3" t="s">
        <v>64</v>
      </c>
      <c r="H1976" s="2" t="s">
        <v>20</v>
      </c>
      <c r="I1976" s="2" t="s">
        <v>4951</v>
      </c>
      <c r="J1976" s="3" t="str">
        <f>HYPERLINK("https://www.boe.es/gazeta/dias/1825/01/18/pdfs/GMD-1825-8.pdf#page=2","Abrir facsímil")</f>
        <v>Abrir facsímil</v>
      </c>
      <c r="K1976" s="3" t="s">
        <v>22</v>
      </c>
    </row>
    <row r="1977" spans="1:11" ht="42" customHeight="1">
      <c r="A1977" s="2" t="s">
        <v>4952</v>
      </c>
      <c r="B1977" s="2" t="s">
        <v>4953</v>
      </c>
      <c r="C1977" s="2" t="s">
        <v>238</v>
      </c>
      <c r="D1977" s="2" t="s">
        <v>17</v>
      </c>
      <c r="E1977" s="5">
        <v>-27045</v>
      </c>
      <c r="F1977" s="3" t="s">
        <v>34</v>
      </c>
      <c r="G1977" s="3" t="s">
        <v>19</v>
      </c>
      <c r="H1977" s="2" t="s">
        <v>20</v>
      </c>
      <c r="I1977" s="2" t="s">
        <v>4954</v>
      </c>
      <c r="J1977" s="3" t="str">
        <f>HYPERLINK("https://www.boe.es/gazeta/dias/1825/12/13/pdfs/GMD-1825-150.pdf#page=4","Abrir facsímil")</f>
        <v>Abrir facsímil</v>
      </c>
      <c r="K1977" s="3" t="s">
        <v>22</v>
      </c>
    </row>
    <row r="1978" spans="1:11" ht="42" customHeight="1">
      <c r="A1978" s="2" t="s">
        <v>4955</v>
      </c>
      <c r="B1978" s="2" t="s">
        <v>4956</v>
      </c>
      <c r="C1978" s="2" t="s">
        <v>32</v>
      </c>
      <c r="D1978" s="2" t="s">
        <v>33</v>
      </c>
      <c r="E1978" s="5">
        <v>-27342</v>
      </c>
      <c r="F1978" s="3" t="s">
        <v>112</v>
      </c>
      <c r="G1978" s="3" t="s">
        <v>39</v>
      </c>
      <c r="H1978" s="2" t="s">
        <v>20</v>
      </c>
      <c r="I1978" s="2" t="s">
        <v>4957</v>
      </c>
      <c r="J1978" s="3" t="str">
        <f>HYPERLINK("https://www.boe.es/gazeta/dias/1825/02/19/pdfs/GMD-1825-22.pdf#page=3","Abrir facsímil")</f>
        <v>Abrir facsímil</v>
      </c>
      <c r="K1978" s="3" t="s">
        <v>22</v>
      </c>
    </row>
    <row r="1979" spans="1:11" ht="42" customHeight="1">
      <c r="A1979" s="2" t="s">
        <v>4958</v>
      </c>
      <c r="B1979" s="2" t="s">
        <v>4959</v>
      </c>
      <c r="C1979" s="2" t="s">
        <v>123</v>
      </c>
      <c r="D1979" s="2" t="s">
        <v>17</v>
      </c>
      <c r="E1979" s="5">
        <v>-27290</v>
      </c>
      <c r="F1979" s="3" t="s">
        <v>443</v>
      </c>
      <c r="G1979" s="3" t="s">
        <v>95</v>
      </c>
      <c r="H1979" s="2" t="s">
        <v>20</v>
      </c>
      <c r="I1979" s="2" t="s">
        <v>4960</v>
      </c>
      <c r="J1979" s="3" t="str">
        <f>HYPERLINK("https://www.boe.es/gazeta/dias/1825/04/12/pdfs/GMD-1825-44.pdf#page=1","Abrir facsímil")</f>
        <v>Abrir facsímil</v>
      </c>
      <c r="K1979" s="3" t="s">
        <v>22</v>
      </c>
    </row>
    <row r="1980" spans="1:11" ht="42" customHeight="1">
      <c r="A1980" s="2" t="s">
        <v>4955</v>
      </c>
      <c r="B1980" s="2" t="s">
        <v>4956</v>
      </c>
      <c r="C1980" s="2" t="s">
        <v>32</v>
      </c>
      <c r="D1980" s="2" t="s">
        <v>33</v>
      </c>
      <c r="E1980" s="5">
        <v>-27134</v>
      </c>
      <c r="F1980" s="3" t="s">
        <v>308</v>
      </c>
      <c r="G1980" s="3" t="s">
        <v>95</v>
      </c>
      <c r="H1980" s="2" t="s">
        <v>20</v>
      </c>
      <c r="I1980" s="2" t="s">
        <v>4961</v>
      </c>
      <c r="J1980" s="3" t="str">
        <f>HYPERLINK("https://www.boe.es/gazeta/dias/1825/09/15/pdfs/GMD-1825-112.pdf#page=1","Abrir facsímil")</f>
        <v>Abrir facsímil</v>
      </c>
      <c r="K1980" s="3" t="s">
        <v>22</v>
      </c>
    </row>
    <row r="1981" spans="1:11" ht="42" customHeight="1">
      <c r="A1981" s="2" t="s">
        <v>4962</v>
      </c>
      <c r="B1981" s="2" t="s">
        <v>4963</v>
      </c>
      <c r="C1981" s="2" t="s">
        <v>32</v>
      </c>
      <c r="D1981" s="2" t="s">
        <v>33</v>
      </c>
      <c r="E1981" s="5">
        <v>-27384</v>
      </c>
      <c r="F1981" s="3" t="s">
        <v>143</v>
      </c>
      <c r="G1981" s="3" t="s">
        <v>1156</v>
      </c>
      <c r="H1981" s="2" t="s">
        <v>20</v>
      </c>
      <c r="I1981" s="2" t="s">
        <v>4964</v>
      </c>
      <c r="J1981" s="3" t="str">
        <f>HYPERLINK("https://www.boe.es/gazeta/dias/1825/01/08/pdfs/GMD-1825-4.pdf#page=4","Abrir facsímil")</f>
        <v>Abrir facsímil</v>
      </c>
      <c r="K1981" s="3" t="s">
        <v>22</v>
      </c>
    </row>
    <row r="1982" spans="1:11" ht="42" customHeight="1">
      <c r="A1982" s="2" t="s">
        <v>4962</v>
      </c>
      <c r="B1982" s="2" t="s">
        <v>4963</v>
      </c>
      <c r="C1982" s="2" t="s">
        <v>32</v>
      </c>
      <c r="D1982" s="2" t="s">
        <v>33</v>
      </c>
      <c r="E1982" s="5">
        <v>-27085</v>
      </c>
      <c r="F1982" s="3" t="s">
        <v>215</v>
      </c>
      <c r="G1982" s="3" t="s">
        <v>19</v>
      </c>
      <c r="H1982" s="2" t="s">
        <v>20</v>
      </c>
      <c r="I1982" s="2" t="s">
        <v>4965</v>
      </c>
      <c r="J1982" s="3" t="str">
        <f>HYPERLINK("https://www.boe.es/gazeta/dias/1825/11/03/pdfs/GMD-1825-133.pdf#page=4","Abrir facsímil")</f>
        <v>Abrir facsímil</v>
      </c>
      <c r="K1982" s="3" t="s">
        <v>22</v>
      </c>
    </row>
    <row r="1983" spans="1:11" ht="42" customHeight="1">
      <c r="A1983" s="2" t="s">
        <v>4966</v>
      </c>
      <c r="B1983" s="2" t="s">
        <v>4967</v>
      </c>
      <c r="C1983" s="2" t="s">
        <v>16</v>
      </c>
      <c r="D1983" s="2" t="s">
        <v>17</v>
      </c>
      <c r="E1983" s="5">
        <v>-27118</v>
      </c>
      <c r="F1983" s="3" t="s">
        <v>4155</v>
      </c>
      <c r="G1983" s="3" t="s">
        <v>19</v>
      </c>
      <c r="H1983" s="2" t="s">
        <v>20</v>
      </c>
      <c r="I1983" s="2" t="s">
        <v>4968</v>
      </c>
      <c r="J1983" s="3" t="str">
        <f>HYPERLINK("https://www.boe.es/gazeta/dias/1825/10/01/pdfs/GMD-1825-119.pdf#page=4","Abrir facsímil")</f>
        <v>Abrir facsímil</v>
      </c>
      <c r="K1983" s="3" t="s">
        <v>22</v>
      </c>
    </row>
    <row r="1984" spans="1:11" ht="42" customHeight="1">
      <c r="A1984" s="2" t="s">
        <v>4969</v>
      </c>
      <c r="B1984" s="2" t="s">
        <v>4970</v>
      </c>
      <c r="C1984" s="2" t="s">
        <v>71</v>
      </c>
      <c r="D1984" s="2" t="s">
        <v>72</v>
      </c>
      <c r="E1984" s="5">
        <v>-27363</v>
      </c>
      <c r="F1984" s="3" t="s">
        <v>152</v>
      </c>
      <c r="G1984" s="3" t="s">
        <v>39</v>
      </c>
      <c r="H1984" s="2" t="s">
        <v>20</v>
      </c>
      <c r="I1984" s="2" t="s">
        <v>4971</v>
      </c>
      <c r="J1984" s="3" t="str">
        <f>HYPERLINK("https://www.boe.es/gazeta/dias/1825/01/29/pdfs/GMD-1825-13.pdf#page=3","Abrir facsímil")</f>
        <v>Abrir facsímil</v>
      </c>
      <c r="K1984" s="3" t="s">
        <v>22</v>
      </c>
    </row>
    <row r="1985" spans="1:11" ht="42" customHeight="1">
      <c r="A1985" s="2" t="s">
        <v>4969</v>
      </c>
      <c r="B1985" s="2" t="s">
        <v>4970</v>
      </c>
      <c r="C1985" s="2" t="s">
        <v>71</v>
      </c>
      <c r="D1985" s="2" t="s">
        <v>72</v>
      </c>
      <c r="E1985" s="5">
        <v>-27160</v>
      </c>
      <c r="F1985" s="3" t="s">
        <v>388</v>
      </c>
      <c r="G1985" s="3" t="s">
        <v>95</v>
      </c>
      <c r="H1985" s="2" t="s">
        <v>20</v>
      </c>
      <c r="I1985" s="2" t="s">
        <v>4972</v>
      </c>
      <c r="J1985" s="3" t="str">
        <f>HYPERLINK("https://www.boe.es/gazeta/dias/1825/08/20/pdfs/GMD-1825-100.pdf#page=1","Abrir facsímil")</f>
        <v>Abrir facsímil</v>
      </c>
      <c r="K1985" s="3" t="s">
        <v>22</v>
      </c>
    </row>
    <row r="1986" spans="1:11" ht="42" customHeight="1">
      <c r="A1986" s="2" t="s">
        <v>4973</v>
      </c>
      <c r="B1986" s="2" t="s">
        <v>4974</v>
      </c>
      <c r="C1986" s="2" t="s">
        <v>32</v>
      </c>
      <c r="D1986" s="2" t="s">
        <v>33</v>
      </c>
      <c r="E1986" s="5">
        <v>-27391</v>
      </c>
      <c r="F1986" s="3" t="s">
        <v>295</v>
      </c>
      <c r="G1986" s="3" t="s">
        <v>19</v>
      </c>
      <c r="H1986" s="2" t="s">
        <v>20</v>
      </c>
      <c r="I1986" s="2" t="s">
        <v>4975</v>
      </c>
      <c r="J1986" s="3" t="str">
        <f>HYPERLINK("https://www.boe.es/gazeta/dias/1825/01/01/pdfs/GMD-1825-1.pdf#page=4","Abrir facsímil")</f>
        <v>Abrir facsímil</v>
      </c>
      <c r="K1986" s="3" t="s">
        <v>22</v>
      </c>
    </row>
    <row r="1987" spans="1:11" ht="42" customHeight="1">
      <c r="A1987" s="2" t="s">
        <v>4976</v>
      </c>
      <c r="B1987" s="2" t="s">
        <v>4976</v>
      </c>
      <c r="C1987" s="2" t="s">
        <v>32</v>
      </c>
      <c r="D1987" s="2" t="s">
        <v>33</v>
      </c>
      <c r="E1987" s="5">
        <v>-27164</v>
      </c>
      <c r="F1987" s="3" t="s">
        <v>4977</v>
      </c>
      <c r="G1987" s="3" t="s">
        <v>39</v>
      </c>
      <c r="H1987" s="2" t="s">
        <v>20</v>
      </c>
      <c r="I1987" s="2" t="s">
        <v>4978</v>
      </c>
      <c r="J1987" s="3" t="str">
        <f>HYPERLINK("https://www.boe.es/gazeta/dias/1825/08/16/pdfs/GMD-1825-98.pdf#page=3","Abrir facsímil")</f>
        <v>Abrir facsímil</v>
      </c>
      <c r="K1987" s="3" t="s">
        <v>22</v>
      </c>
    </row>
    <row r="1988" spans="1:11" ht="42" customHeight="1">
      <c r="A1988" s="2" t="s">
        <v>4979</v>
      </c>
      <c r="B1988" s="2" t="s">
        <v>4980</v>
      </c>
      <c r="C1988" s="2" t="s">
        <v>16</v>
      </c>
      <c r="D1988" s="2" t="s">
        <v>17</v>
      </c>
      <c r="E1988" s="5">
        <v>-27351</v>
      </c>
      <c r="F1988" s="3" t="s">
        <v>132</v>
      </c>
      <c r="G1988" s="3" t="s">
        <v>19</v>
      </c>
      <c r="H1988" s="2" t="s">
        <v>20</v>
      </c>
      <c r="I1988" s="2" t="s">
        <v>4981</v>
      </c>
      <c r="J1988" s="3" t="str">
        <f>HYPERLINK("https://www.boe.es/gazeta/dias/1825/02/10/pdfs/GMD-1825-18.pdf#page=4","Abrir facsímil")</f>
        <v>Abrir facsímil</v>
      </c>
      <c r="K1988" s="3" t="s">
        <v>22</v>
      </c>
    </row>
    <row r="1989" spans="1:11" ht="42" customHeight="1">
      <c r="A1989" s="2" t="s">
        <v>4982</v>
      </c>
      <c r="B1989" s="2" t="s">
        <v>4983</v>
      </c>
      <c r="C1989" s="2" t="s">
        <v>32</v>
      </c>
      <c r="D1989" s="2" t="s">
        <v>33</v>
      </c>
      <c r="E1989" s="5">
        <v>-27374</v>
      </c>
      <c r="F1989" s="3" t="s">
        <v>87</v>
      </c>
      <c r="G1989" s="3" t="s">
        <v>64</v>
      </c>
      <c r="H1989" s="2" t="s">
        <v>20</v>
      </c>
      <c r="I1989" s="2" t="s">
        <v>4984</v>
      </c>
      <c r="J1989" s="3" t="str">
        <f>HYPERLINK("https://www.boe.es/gazeta/dias/1825/01/18/pdfs/GMD-1825-8.pdf#page=2","Abrir facsímil")</f>
        <v>Abrir facsímil</v>
      </c>
      <c r="K1989" s="3" t="s">
        <v>22</v>
      </c>
    </row>
    <row r="1990" spans="1:11" ht="42" customHeight="1">
      <c r="A1990" s="2" t="s">
        <v>4985</v>
      </c>
      <c r="B1990" s="2" t="s">
        <v>4986</v>
      </c>
      <c r="C1990" s="2" t="s">
        <v>32</v>
      </c>
      <c r="D1990" s="2" t="s">
        <v>33</v>
      </c>
      <c r="E1990" s="5">
        <v>-27237</v>
      </c>
      <c r="F1990" s="3" t="s">
        <v>633</v>
      </c>
      <c r="G1990" s="3" t="s">
        <v>634</v>
      </c>
      <c r="H1990" s="2" t="s">
        <v>20</v>
      </c>
      <c r="I1990" s="2" t="s">
        <v>4987</v>
      </c>
      <c r="J1990" s="3" t="str">
        <f>HYPERLINK("https://www.boe.es/gazeta/dias/1825/06/04/pdfs/GMD-1825-67.pdf#page=4","Abrir facsímil")</f>
        <v>Abrir facsímil</v>
      </c>
      <c r="K1990" s="3" t="s">
        <v>22</v>
      </c>
    </row>
    <row r="1991" spans="1:11" ht="42" customHeight="1">
      <c r="A1991" s="2" t="s">
        <v>4988</v>
      </c>
      <c r="B1991" s="2" t="s">
        <v>4989</v>
      </c>
      <c r="C1991" s="2" t="s">
        <v>25</v>
      </c>
      <c r="D1991" s="2" t="s">
        <v>17</v>
      </c>
      <c r="E1991" s="5">
        <v>-27379</v>
      </c>
      <c r="F1991" s="3" t="s">
        <v>116</v>
      </c>
      <c r="G1991" s="3" t="s">
        <v>39</v>
      </c>
      <c r="H1991" s="2" t="s">
        <v>20</v>
      </c>
      <c r="I1991" s="2" t="s">
        <v>4990</v>
      </c>
      <c r="J1991" s="3" t="str">
        <f>HYPERLINK("https://www.boe.es/gazeta/dias/1825/01/13/pdfs/GMD-1825-6.pdf#page=3","Abrir facsímil")</f>
        <v>Abrir facsímil</v>
      </c>
      <c r="K1991" s="3" t="s">
        <v>22</v>
      </c>
    </row>
    <row r="1992" spans="1:11" ht="42" customHeight="1">
      <c r="A1992" s="2" t="s">
        <v>4991</v>
      </c>
      <c r="B1992" s="2" t="s">
        <v>4992</v>
      </c>
      <c r="C1992" s="2" t="s">
        <v>32</v>
      </c>
      <c r="D1992" s="2" t="s">
        <v>33</v>
      </c>
      <c r="E1992" s="5">
        <v>-27059</v>
      </c>
      <c r="F1992" s="3" t="s">
        <v>567</v>
      </c>
      <c r="G1992" s="3" t="s">
        <v>19</v>
      </c>
      <c r="H1992" s="2" t="s">
        <v>27</v>
      </c>
      <c r="I1992" s="2" t="s">
        <v>4993</v>
      </c>
      <c r="J1992" s="3" t="str">
        <f>HYPERLINK("https://www.boe.es/gazeta/dias/1825/11/29/pdfs/GMD-1825-144.pdf#page=4","Abrir facsímil")</f>
        <v>Abrir facsímil</v>
      </c>
      <c r="K1992" s="3" t="s">
        <v>29</v>
      </c>
    </row>
    <row r="1993" spans="1:11" ht="42" customHeight="1">
      <c r="A1993" s="2" t="s">
        <v>4994</v>
      </c>
      <c r="B1993" s="2" t="s">
        <v>4995</v>
      </c>
      <c r="C1993" s="2" t="s">
        <v>32</v>
      </c>
      <c r="D1993" s="2" t="s">
        <v>33</v>
      </c>
      <c r="E1993" s="5">
        <v>-27328</v>
      </c>
      <c r="F1993" s="3" t="s">
        <v>211</v>
      </c>
      <c r="G1993" s="3" t="s">
        <v>39</v>
      </c>
      <c r="H1993" s="2" t="s">
        <v>20</v>
      </c>
      <c r="I1993" s="2" t="s">
        <v>4996</v>
      </c>
      <c r="J1993" s="3" t="str">
        <f>HYPERLINK("https://www.boe.es/gazeta/dias/1825/03/05/pdfs/GMD-1825-28.pdf#page=3","Abrir facsímil")</f>
        <v>Abrir facsímil</v>
      </c>
      <c r="K1993" s="3" t="s">
        <v>22</v>
      </c>
    </row>
    <row r="1994" spans="1:11" ht="42" customHeight="1">
      <c r="A1994" s="2" t="s">
        <v>4997</v>
      </c>
      <c r="B1994" s="2" t="s">
        <v>4997</v>
      </c>
      <c r="C1994" s="2" t="s">
        <v>46</v>
      </c>
      <c r="D1994" s="2" t="s">
        <v>17</v>
      </c>
      <c r="E1994" s="5">
        <v>-27304</v>
      </c>
      <c r="F1994" s="3" t="s">
        <v>128</v>
      </c>
      <c r="G1994" s="3" t="s">
        <v>19</v>
      </c>
      <c r="H1994" s="2" t="s">
        <v>20</v>
      </c>
      <c r="I1994" s="2" t="s">
        <v>4998</v>
      </c>
      <c r="J1994" s="3" t="str">
        <f>HYPERLINK("https://www.boe.es/gazeta/dias/1825/03/29/pdfs/GMD-1825-38.pdf#page=4","Abrir facsímil")</f>
        <v>Abrir facsímil</v>
      </c>
      <c r="K1994" s="3" t="s">
        <v>22</v>
      </c>
    </row>
    <row r="1995" spans="1:11" ht="42" customHeight="1">
      <c r="A1995" s="2" t="s">
        <v>4999</v>
      </c>
      <c r="B1995" s="2" t="s">
        <v>5000</v>
      </c>
      <c r="C1995" s="2" t="s">
        <v>32</v>
      </c>
      <c r="D1995" s="2" t="s">
        <v>33</v>
      </c>
      <c r="E1995" s="5">
        <v>-27153</v>
      </c>
      <c r="F1995" s="3" t="s">
        <v>1007</v>
      </c>
      <c r="G1995" s="3" t="s">
        <v>19</v>
      </c>
      <c r="H1995" s="2" t="s">
        <v>20</v>
      </c>
      <c r="I1995" s="2" t="s">
        <v>5001</v>
      </c>
      <c r="J1995" s="3" t="str">
        <f>HYPERLINK("https://www.boe.es/gazeta/dias/1825/08/27/pdfs/GMD-1825-103.pdf#page=4","Abrir facsímil")</f>
        <v>Abrir facsímil</v>
      </c>
      <c r="K1995" s="3" t="s">
        <v>22</v>
      </c>
    </row>
    <row r="1996" spans="1:11" ht="42" customHeight="1">
      <c r="A1996" s="2" t="s">
        <v>5002</v>
      </c>
      <c r="B1996" s="2" t="s">
        <v>5003</v>
      </c>
      <c r="C1996" s="2" t="s">
        <v>25</v>
      </c>
      <c r="D1996" s="2" t="s">
        <v>17</v>
      </c>
      <c r="E1996" s="5">
        <v>-27328</v>
      </c>
      <c r="F1996" s="3" t="s">
        <v>211</v>
      </c>
      <c r="G1996" s="3" t="s">
        <v>64</v>
      </c>
      <c r="H1996" s="2" t="s">
        <v>20</v>
      </c>
      <c r="I1996" s="2" t="s">
        <v>5004</v>
      </c>
      <c r="J1996" s="3" t="str">
        <f>HYPERLINK("https://www.boe.es/gazeta/dias/1825/03/05/pdfs/GMD-1825-28.pdf#page=2","Abrir facsímil")</f>
        <v>Abrir facsímil</v>
      </c>
      <c r="K1996" s="3" t="s">
        <v>22</v>
      </c>
    </row>
    <row r="1997" spans="1:11" ht="42" customHeight="1">
      <c r="A1997" s="2" t="s">
        <v>5005</v>
      </c>
      <c r="B1997" s="2" t="s">
        <v>5006</v>
      </c>
      <c r="C1997" s="2" t="s">
        <v>32</v>
      </c>
      <c r="D1997" s="2" t="s">
        <v>33</v>
      </c>
      <c r="E1997" s="5">
        <v>-27381</v>
      </c>
      <c r="F1997" s="3" t="s">
        <v>586</v>
      </c>
      <c r="G1997" s="3" t="s">
        <v>39</v>
      </c>
      <c r="H1997" s="2" t="s">
        <v>20</v>
      </c>
      <c r="I1997" s="2" t="s">
        <v>5007</v>
      </c>
      <c r="J1997" s="3" t="str">
        <f>HYPERLINK("https://www.boe.es/gazeta/dias/1825/01/11/pdfs/GMD-1825-5.pdf#page=3","Abrir facsímil")</f>
        <v>Abrir facsímil</v>
      </c>
      <c r="K1997" s="3" t="s">
        <v>22</v>
      </c>
    </row>
    <row r="1998" spans="1:11" ht="42" customHeight="1">
      <c r="A1998" s="2" t="s">
        <v>5008</v>
      </c>
      <c r="B1998" s="2" t="s">
        <v>5009</v>
      </c>
      <c r="C1998" s="2" t="s">
        <v>16</v>
      </c>
      <c r="D1998" s="2" t="s">
        <v>17</v>
      </c>
      <c r="E1998" s="5">
        <v>-27332</v>
      </c>
      <c r="F1998" s="3" t="s">
        <v>239</v>
      </c>
      <c r="G1998" s="3" t="s">
        <v>39</v>
      </c>
      <c r="H1998" s="2" t="s">
        <v>27</v>
      </c>
      <c r="I1998" s="2" t="s">
        <v>5010</v>
      </c>
      <c r="J1998" s="3" t="str">
        <f>HYPERLINK("https://www.boe.es/gazeta/dias/1825/03/01/pdfs/GMD-1825-26.pdf#page=3","Abrir facsímil")</f>
        <v>Abrir facsímil</v>
      </c>
      <c r="K1998" s="3" t="s">
        <v>29</v>
      </c>
    </row>
    <row r="1999" spans="1:11" ht="42" customHeight="1">
      <c r="A1999" s="2" t="s">
        <v>5011</v>
      </c>
      <c r="B1999" s="2" t="s">
        <v>5012</v>
      </c>
      <c r="C1999" s="2" t="s">
        <v>25</v>
      </c>
      <c r="D1999" s="2" t="s">
        <v>17</v>
      </c>
      <c r="E1999" s="5">
        <v>-27300</v>
      </c>
      <c r="F1999" s="3" t="s">
        <v>502</v>
      </c>
      <c r="G1999" s="3" t="s">
        <v>39</v>
      </c>
      <c r="H1999" s="2" t="s">
        <v>20</v>
      </c>
      <c r="I1999" s="2" t="s">
        <v>5013</v>
      </c>
      <c r="J1999" s="3" t="str">
        <f>HYPERLINK("https://www.boe.es/gazeta/dias/1825/04/02/pdfs/GMD-1825-40.pdf#page=3","Abrir facsímil")</f>
        <v>Abrir facsímil</v>
      </c>
      <c r="K1999" s="3" t="s">
        <v>22</v>
      </c>
    </row>
    <row r="2000" spans="1:11" ht="42" customHeight="1">
      <c r="A2000" s="2" t="s">
        <v>5014</v>
      </c>
      <c r="B2000" s="2" t="s">
        <v>5015</v>
      </c>
      <c r="C2000" s="2" t="s">
        <v>71</v>
      </c>
      <c r="D2000" s="2" t="s">
        <v>72</v>
      </c>
      <c r="E2000" s="5">
        <v>-27365</v>
      </c>
      <c r="F2000" s="3" t="s">
        <v>1749</v>
      </c>
      <c r="G2000" s="3" t="s">
        <v>64</v>
      </c>
      <c r="H2000" s="2" t="s">
        <v>20</v>
      </c>
      <c r="I2000" s="2" t="s">
        <v>5016</v>
      </c>
      <c r="J2000" s="3" t="str">
        <f>HYPERLINK("https://www.boe.es/gazeta/dias/1825/01/27/pdfs/GMD-1825-12.pdf#page=2","Abrir facsímil")</f>
        <v>Abrir facsímil</v>
      </c>
      <c r="K2000" s="3" t="s">
        <v>22</v>
      </c>
    </row>
    <row r="2001" spans="1:11" ht="42" customHeight="1">
      <c r="A2001" s="2" t="s">
        <v>5017</v>
      </c>
      <c r="B2001" s="2" t="s">
        <v>5018</v>
      </c>
      <c r="C2001" s="2" t="s">
        <v>32</v>
      </c>
      <c r="D2001" s="2" t="s">
        <v>33</v>
      </c>
      <c r="E2001" s="5">
        <v>-27342</v>
      </c>
      <c r="F2001" s="3" t="s">
        <v>112</v>
      </c>
      <c r="G2001" s="3" t="s">
        <v>19</v>
      </c>
      <c r="H2001" s="2" t="s">
        <v>20</v>
      </c>
      <c r="I2001" s="2" t="s">
        <v>5019</v>
      </c>
      <c r="J2001" s="3" t="str">
        <f>HYPERLINK("https://www.boe.es/gazeta/dias/1825/02/19/pdfs/GMD-1825-22.pdf#page=4","Abrir facsímil")</f>
        <v>Abrir facsímil</v>
      </c>
      <c r="K2001" s="3" t="s">
        <v>22</v>
      </c>
    </row>
    <row r="2002" spans="1:11" ht="42" customHeight="1">
      <c r="A2002" s="2" t="s">
        <v>5020</v>
      </c>
      <c r="B2002" s="2" t="s">
        <v>5021</v>
      </c>
      <c r="C2002" s="2" t="s">
        <v>32</v>
      </c>
      <c r="D2002" s="2" t="s">
        <v>33</v>
      </c>
      <c r="E2002" s="5">
        <v>-27323</v>
      </c>
      <c r="F2002" s="3" t="s">
        <v>1784</v>
      </c>
      <c r="G2002" s="3" t="s">
        <v>19</v>
      </c>
      <c r="H2002" s="2" t="s">
        <v>20</v>
      </c>
      <c r="I2002" s="2" t="s">
        <v>5022</v>
      </c>
      <c r="J2002" s="3" t="str">
        <f>HYPERLINK("https://www.boe.es/gazeta/dias/1825/03/10/pdfs/GMD-1825-30.pdf#page=4","Abrir facsímil")</f>
        <v>Abrir facsímil</v>
      </c>
      <c r="K2002" s="3" t="s">
        <v>22</v>
      </c>
    </row>
    <row r="2003" spans="1:11" ht="42" customHeight="1">
      <c r="A2003" s="2" t="s">
        <v>5020</v>
      </c>
      <c r="B2003" s="2" t="s">
        <v>5021</v>
      </c>
      <c r="C2003" s="2" t="s">
        <v>16</v>
      </c>
      <c r="D2003" s="2" t="s">
        <v>17</v>
      </c>
      <c r="E2003" s="5">
        <v>-27262</v>
      </c>
      <c r="F2003" s="3" t="s">
        <v>551</v>
      </c>
      <c r="G2003" s="3" t="s">
        <v>552</v>
      </c>
      <c r="H2003" s="2" t="s">
        <v>20</v>
      </c>
      <c r="I2003" s="2" t="s">
        <v>5023</v>
      </c>
      <c r="J2003" s="3" t="str">
        <f>HYPERLINK("https://www.boe.es/gazeta/dias/1825/05/10/pdfs/GMD-1825-56.pdf#page=4","Abrir facsímil")</f>
        <v>Abrir facsímil</v>
      </c>
      <c r="K2003" s="3" t="s">
        <v>22</v>
      </c>
    </row>
    <row r="2004" spans="1:11" ht="42" customHeight="1">
      <c r="A2004" s="2" t="s">
        <v>5020</v>
      </c>
      <c r="B2004" s="2" t="s">
        <v>5021</v>
      </c>
      <c r="C2004" s="2" t="s">
        <v>32</v>
      </c>
      <c r="D2004" s="2" t="s">
        <v>33</v>
      </c>
      <c r="E2004" s="5">
        <v>-27064</v>
      </c>
      <c r="F2004" s="3" t="s">
        <v>253</v>
      </c>
      <c r="G2004" s="3" t="s">
        <v>95</v>
      </c>
      <c r="H2004" s="2" t="s">
        <v>20</v>
      </c>
      <c r="I2004" s="2" t="s">
        <v>5024</v>
      </c>
      <c r="J2004" s="3" t="str">
        <f>HYPERLINK("https://www.boe.es/gazeta/dias/1825/11/24/pdfs/GMD-1825-142.pdf#page=1","Abrir facsímil")</f>
        <v>Abrir facsímil</v>
      </c>
      <c r="K2004" s="3" t="s">
        <v>22</v>
      </c>
    </row>
    <row r="2005" spans="1:11" ht="42" customHeight="1">
      <c r="A2005" s="2" t="s">
        <v>5025</v>
      </c>
      <c r="B2005" s="2" t="s">
        <v>5026</v>
      </c>
      <c r="C2005" s="2" t="s">
        <v>59</v>
      </c>
      <c r="D2005" s="2" t="s">
        <v>17</v>
      </c>
      <c r="E2005" s="5">
        <v>-27281</v>
      </c>
      <c r="F2005" s="3" t="s">
        <v>306</v>
      </c>
      <c r="G2005" s="3" t="s">
        <v>19</v>
      </c>
      <c r="H2005" s="2" t="s">
        <v>20</v>
      </c>
      <c r="I2005" s="2" t="s">
        <v>5027</v>
      </c>
      <c r="J2005" s="3" t="str">
        <f>HYPERLINK("https://www.boe.es/gazeta/dias/1825/04/21/pdfs/GMD-1825-48.pdf#page=4","Abrir facsímil")</f>
        <v>Abrir facsímil</v>
      </c>
      <c r="K2005" s="3" t="s">
        <v>22</v>
      </c>
    </row>
    <row r="2006" spans="1:11" ht="42" customHeight="1">
      <c r="A2006" s="2" t="s">
        <v>5028</v>
      </c>
      <c r="B2006" s="2" t="s">
        <v>5029</v>
      </c>
      <c r="C2006" s="2" t="s">
        <v>16</v>
      </c>
      <c r="D2006" s="2" t="s">
        <v>17</v>
      </c>
      <c r="E2006" s="5">
        <v>-27351</v>
      </c>
      <c r="F2006" s="3" t="s">
        <v>132</v>
      </c>
      <c r="G2006" s="3" t="s">
        <v>19</v>
      </c>
      <c r="H2006" s="2" t="s">
        <v>20</v>
      </c>
      <c r="I2006" s="2" t="s">
        <v>5030</v>
      </c>
      <c r="J2006" s="3" t="str">
        <f>HYPERLINK("https://www.boe.es/gazeta/dias/1825/02/10/pdfs/GMD-1825-18.pdf#page=4","Abrir facsímil")</f>
        <v>Abrir facsímil</v>
      </c>
      <c r="K2006" s="3" t="s">
        <v>22</v>
      </c>
    </row>
    <row r="2007" spans="1:11" ht="42" customHeight="1">
      <c r="A2007" s="2" t="s">
        <v>5031</v>
      </c>
      <c r="B2007" s="2" t="s">
        <v>5032</v>
      </c>
      <c r="C2007" s="2" t="s">
        <v>32</v>
      </c>
      <c r="D2007" s="2" t="s">
        <v>33</v>
      </c>
      <c r="E2007" s="5">
        <v>-27085</v>
      </c>
      <c r="F2007" s="3" t="s">
        <v>215</v>
      </c>
      <c r="G2007" s="3" t="s">
        <v>19</v>
      </c>
      <c r="H2007" s="2" t="s">
        <v>20</v>
      </c>
      <c r="I2007" s="2" t="s">
        <v>5033</v>
      </c>
      <c r="J2007" s="3" t="str">
        <f>HYPERLINK("https://www.boe.es/gazeta/dias/1825/11/03/pdfs/GMD-1825-133.pdf#page=4","Abrir facsímil")</f>
        <v>Abrir facsímil</v>
      </c>
      <c r="K2007" s="3" t="s">
        <v>22</v>
      </c>
    </row>
    <row r="2008" spans="1:11" ht="42" customHeight="1">
      <c r="A2008" s="2" t="s">
        <v>5034</v>
      </c>
      <c r="B2008" s="2" t="s">
        <v>5035</v>
      </c>
      <c r="C2008" s="2" t="s">
        <v>25</v>
      </c>
      <c r="D2008" s="2" t="s">
        <v>17</v>
      </c>
      <c r="E2008" s="5">
        <v>-27122</v>
      </c>
      <c r="F2008" s="3" t="s">
        <v>55</v>
      </c>
      <c r="G2008" s="3" t="s">
        <v>19</v>
      </c>
      <c r="H2008" s="2" t="s">
        <v>20</v>
      </c>
      <c r="I2008" s="2" t="s">
        <v>5036</v>
      </c>
      <c r="J2008" s="3" t="str">
        <f>HYPERLINK("https://www.boe.es/gazeta/dias/1825/09/27/pdfs/GMD-1825-117.pdf#page=4","Abrir facsímil")</f>
        <v>Abrir facsímil</v>
      </c>
      <c r="K2008" s="3" t="s">
        <v>22</v>
      </c>
    </row>
    <row r="2009" spans="1:11" ht="42" customHeight="1">
      <c r="A2009" s="2" t="s">
        <v>5037</v>
      </c>
      <c r="B2009" s="2" t="s">
        <v>5038</v>
      </c>
      <c r="C2009" s="2" t="s">
        <v>71</v>
      </c>
      <c r="D2009" s="2" t="s">
        <v>72</v>
      </c>
      <c r="E2009" s="5">
        <v>-27304</v>
      </c>
      <c r="F2009" s="3" t="s">
        <v>128</v>
      </c>
      <c r="G2009" s="3" t="s">
        <v>64</v>
      </c>
      <c r="H2009" s="2" t="s">
        <v>20</v>
      </c>
      <c r="I2009" s="2" t="s">
        <v>5039</v>
      </c>
      <c r="J2009" s="3" t="str">
        <f>HYPERLINK("https://www.boe.es/gazeta/dias/1825/03/29/pdfs/GMD-1825-38.pdf#page=2","Abrir facsímil")</f>
        <v>Abrir facsímil</v>
      </c>
      <c r="K2009" s="3" t="s">
        <v>22</v>
      </c>
    </row>
    <row r="2010" spans="1:11" ht="42" customHeight="1">
      <c r="A2010" s="2" t="s">
        <v>5040</v>
      </c>
      <c r="B2010" s="2" t="s">
        <v>5041</v>
      </c>
      <c r="C2010" s="2" t="s">
        <v>59</v>
      </c>
      <c r="D2010" s="2" t="s">
        <v>17</v>
      </c>
      <c r="E2010" s="5">
        <v>-27360</v>
      </c>
      <c r="F2010" s="3" t="s">
        <v>468</v>
      </c>
      <c r="G2010" s="3" t="s">
        <v>19</v>
      </c>
      <c r="H2010" s="2" t="s">
        <v>20</v>
      </c>
      <c r="I2010" s="2" t="s">
        <v>5042</v>
      </c>
      <c r="J2010" s="3" t="str">
        <f>HYPERLINK("https://www.boe.es/gazeta/dias/1825/02/01/pdfs/GMD-1825-14.pdf#page=4","Abrir facsímil")</f>
        <v>Abrir facsímil</v>
      </c>
      <c r="K2010" s="3" t="s">
        <v>22</v>
      </c>
    </row>
    <row r="2011" spans="1:11" ht="42" customHeight="1">
      <c r="A2011" s="2" t="s">
        <v>5043</v>
      </c>
      <c r="B2011" s="2" t="s">
        <v>5044</v>
      </c>
      <c r="C2011" s="2" t="s">
        <v>32</v>
      </c>
      <c r="D2011" s="2" t="s">
        <v>33</v>
      </c>
      <c r="E2011" s="5">
        <v>-27374</v>
      </c>
      <c r="F2011" s="3" t="s">
        <v>87</v>
      </c>
      <c r="G2011" s="3" t="s">
        <v>39</v>
      </c>
      <c r="H2011" s="2" t="s">
        <v>20</v>
      </c>
      <c r="I2011" s="2" t="s">
        <v>5045</v>
      </c>
      <c r="J2011" s="3" t="str">
        <f>HYPERLINK("https://www.boe.es/gazeta/dias/1825/01/18/pdfs/GMD-1825-8.pdf#page=3","Abrir facsímil")</f>
        <v>Abrir facsímil</v>
      </c>
      <c r="K2011" s="3" t="s">
        <v>22</v>
      </c>
    </row>
    <row r="2012" spans="1:11" ht="42" customHeight="1">
      <c r="A2012" s="2" t="s">
        <v>5046</v>
      </c>
      <c r="B2012" s="2" t="s">
        <v>5047</v>
      </c>
      <c r="C2012" s="2" t="s">
        <v>16</v>
      </c>
      <c r="D2012" s="2" t="s">
        <v>17</v>
      </c>
      <c r="E2012" s="5">
        <v>-27069</v>
      </c>
      <c r="F2012" s="3" t="s">
        <v>73</v>
      </c>
      <c r="G2012" s="3" t="s">
        <v>19</v>
      </c>
      <c r="H2012" s="2" t="s">
        <v>20</v>
      </c>
      <c r="I2012" s="2" t="s">
        <v>5048</v>
      </c>
      <c r="J2012" s="3" t="str">
        <f>HYPERLINK("https://www.boe.es/gazeta/dias/1825/11/19/pdfs/GMD-1825-140.pdf#page=4","Abrir facsímil")</f>
        <v>Abrir facsímil</v>
      </c>
      <c r="K2012" s="3" t="s">
        <v>22</v>
      </c>
    </row>
    <row r="2013" spans="1:11" ht="42" customHeight="1">
      <c r="A2013" s="2" t="s">
        <v>5049</v>
      </c>
      <c r="B2013" s="2" t="s">
        <v>5050</v>
      </c>
      <c r="C2013" s="2" t="s">
        <v>32</v>
      </c>
      <c r="D2013" s="2" t="s">
        <v>33</v>
      </c>
      <c r="E2013" s="5">
        <v>-27388</v>
      </c>
      <c r="F2013" s="3" t="s">
        <v>288</v>
      </c>
      <c r="G2013" s="3" t="s">
        <v>19</v>
      </c>
      <c r="H2013" s="2" t="s">
        <v>20</v>
      </c>
      <c r="I2013" s="2" t="s">
        <v>5051</v>
      </c>
      <c r="J2013" s="3" t="str">
        <f>HYPERLINK("https://www.boe.es/gazeta/dias/1825/01/04/pdfs/GMD-1825-2.pdf#page=4","Abrir facsímil")</f>
        <v>Abrir facsímil</v>
      </c>
      <c r="K2013" s="3" t="s">
        <v>22</v>
      </c>
    </row>
    <row r="2014" spans="1:11" ht="42" customHeight="1">
      <c r="A2014" s="2" t="s">
        <v>5052</v>
      </c>
      <c r="B2014" s="2" t="s">
        <v>5053</v>
      </c>
      <c r="C2014" s="2" t="s">
        <v>238</v>
      </c>
      <c r="D2014" s="2" t="s">
        <v>17</v>
      </c>
      <c r="E2014" s="5">
        <v>-27318</v>
      </c>
      <c r="F2014" s="3" t="s">
        <v>193</v>
      </c>
      <c r="G2014" s="3" t="s">
        <v>64</v>
      </c>
      <c r="H2014" s="2" t="s">
        <v>20</v>
      </c>
      <c r="I2014" s="2" t="s">
        <v>5054</v>
      </c>
      <c r="J2014" s="3" t="str">
        <f>HYPERLINK("https://www.boe.es/gazeta/dias/1825/03/15/pdfs/GMD-1825-32.pdf#page=2","Abrir facsímil")</f>
        <v>Abrir facsímil</v>
      </c>
      <c r="K2014" s="3" t="s">
        <v>22</v>
      </c>
    </row>
    <row r="2015" spans="1:11" ht="42" customHeight="1">
      <c r="A2015" s="2" t="s">
        <v>5055</v>
      </c>
      <c r="B2015" s="2" t="s">
        <v>5056</v>
      </c>
      <c r="C2015" s="2" t="s">
        <v>32</v>
      </c>
      <c r="D2015" s="2" t="s">
        <v>33</v>
      </c>
      <c r="E2015" s="5">
        <v>-27342</v>
      </c>
      <c r="F2015" s="3" t="s">
        <v>112</v>
      </c>
      <c r="G2015" s="3" t="s">
        <v>39</v>
      </c>
      <c r="H2015" s="2" t="s">
        <v>20</v>
      </c>
      <c r="I2015" s="2" t="s">
        <v>5057</v>
      </c>
      <c r="J2015" s="3" t="str">
        <f>HYPERLINK("https://www.boe.es/gazeta/dias/1825/02/19/pdfs/GMD-1825-22.pdf#page=3","Abrir facsímil")</f>
        <v>Abrir facsímil</v>
      </c>
      <c r="K2015" s="3" t="s">
        <v>22</v>
      </c>
    </row>
    <row r="2016" spans="1:11" ht="42" customHeight="1">
      <c r="A2016" s="2" t="s">
        <v>5055</v>
      </c>
      <c r="B2016" s="2" t="s">
        <v>5056</v>
      </c>
      <c r="C2016" s="2" t="s">
        <v>16</v>
      </c>
      <c r="D2016" s="2" t="s">
        <v>17</v>
      </c>
      <c r="E2016" s="5">
        <v>-27090</v>
      </c>
      <c r="F2016" s="3" t="s">
        <v>189</v>
      </c>
      <c r="G2016" s="3" t="s">
        <v>39</v>
      </c>
      <c r="H2016" s="2" t="s">
        <v>20</v>
      </c>
      <c r="I2016" s="2" t="s">
        <v>5058</v>
      </c>
      <c r="J2016" s="3" t="str">
        <f>HYPERLINK("https://www.boe.es/gazeta/dias/1825/10/29/pdfs/GMD-1825-131.pdf#page=3","Abrir facsímil")</f>
        <v>Abrir facsímil</v>
      </c>
      <c r="K2016" s="3" t="s">
        <v>22</v>
      </c>
    </row>
    <row r="2017" spans="1:11" ht="42" customHeight="1">
      <c r="A2017" s="2" t="s">
        <v>5059</v>
      </c>
      <c r="B2017" s="2" t="s">
        <v>5060</v>
      </c>
      <c r="C2017" s="2" t="s">
        <v>16</v>
      </c>
      <c r="D2017" s="2" t="s">
        <v>17</v>
      </c>
      <c r="E2017" s="5">
        <v>-27386</v>
      </c>
      <c r="F2017" s="3" t="s">
        <v>99</v>
      </c>
      <c r="G2017" s="3" t="s">
        <v>39</v>
      </c>
      <c r="H2017" s="2" t="s">
        <v>20</v>
      </c>
      <c r="I2017" s="2" t="s">
        <v>5061</v>
      </c>
      <c r="J2017" s="3" t="str">
        <f>HYPERLINK("https://www.boe.es/gazeta/dias/1825/01/06/pdfs/GMD-1825-3.pdf#page=3","Abrir facsímil")</f>
        <v>Abrir facsímil</v>
      </c>
      <c r="K2017" s="3" t="s">
        <v>22</v>
      </c>
    </row>
    <row r="2018" spans="1:11" ht="42" customHeight="1">
      <c r="A2018" s="2" t="s">
        <v>5059</v>
      </c>
      <c r="B2018" s="2" t="s">
        <v>5060</v>
      </c>
      <c r="C2018" s="2" t="s">
        <v>32</v>
      </c>
      <c r="D2018" s="2" t="s">
        <v>33</v>
      </c>
      <c r="E2018" s="5">
        <v>-27377</v>
      </c>
      <c r="F2018" s="3" t="s">
        <v>652</v>
      </c>
      <c r="G2018" s="3" t="s">
        <v>39</v>
      </c>
      <c r="H2018" s="2" t="s">
        <v>20</v>
      </c>
      <c r="I2018" s="2" t="s">
        <v>5062</v>
      </c>
      <c r="J2018" s="3" t="str">
        <f>HYPERLINK("https://www.boe.es/gazeta/dias/1825/01/15/pdfs/GMD-1825-7.pdf#page=3","Abrir facsímil")</f>
        <v>Abrir facsímil</v>
      </c>
      <c r="K2018" s="3" t="s">
        <v>22</v>
      </c>
    </row>
    <row r="2019" spans="1:11" ht="42" customHeight="1">
      <c r="A2019" s="2" t="s">
        <v>5063</v>
      </c>
      <c r="B2019" s="2" t="s">
        <v>5064</v>
      </c>
      <c r="C2019" s="2" t="s">
        <v>16</v>
      </c>
      <c r="D2019" s="2" t="s">
        <v>17</v>
      </c>
      <c r="E2019" s="5">
        <v>-27388</v>
      </c>
      <c r="F2019" s="3" t="s">
        <v>288</v>
      </c>
      <c r="G2019" s="3" t="s">
        <v>19</v>
      </c>
      <c r="H2019" s="2" t="s">
        <v>20</v>
      </c>
      <c r="I2019" s="2" t="s">
        <v>5065</v>
      </c>
      <c r="J2019" s="3" t="str">
        <f>HYPERLINK("https://www.boe.es/gazeta/dias/1825/01/04/pdfs/GMD-1825-2.pdf#page=4","Abrir facsímil")</f>
        <v>Abrir facsímil</v>
      </c>
      <c r="K2019" s="3" t="s">
        <v>22</v>
      </c>
    </row>
    <row r="2020" spans="1:11" ht="42" customHeight="1">
      <c r="A2020" s="2" t="s">
        <v>5066</v>
      </c>
      <c r="B2020" s="2" t="s">
        <v>5067</v>
      </c>
      <c r="C2020" s="2" t="s">
        <v>46</v>
      </c>
      <c r="D2020" s="2" t="s">
        <v>17</v>
      </c>
      <c r="E2020" s="5">
        <v>-27230</v>
      </c>
      <c r="F2020" s="3" t="s">
        <v>521</v>
      </c>
      <c r="G2020" s="3" t="s">
        <v>19</v>
      </c>
      <c r="H2020" s="2" t="s">
        <v>20</v>
      </c>
      <c r="I2020" s="2" t="s">
        <v>5068</v>
      </c>
      <c r="J2020" s="3" t="str">
        <f>HYPERLINK("https://www.boe.es/gazeta/dias/1825/06/11/pdfs/GMD-1825-70.pdf#page=4","Abrir facsímil")</f>
        <v>Abrir facsímil</v>
      </c>
      <c r="K2020" s="3" t="s">
        <v>22</v>
      </c>
    </row>
    <row r="2021" spans="1:11" ht="42" customHeight="1">
      <c r="A2021" s="2" t="s">
        <v>5069</v>
      </c>
      <c r="B2021" s="2" t="s">
        <v>5070</v>
      </c>
      <c r="C2021" s="2" t="s">
        <v>123</v>
      </c>
      <c r="D2021" s="2" t="s">
        <v>17</v>
      </c>
      <c r="E2021" s="5">
        <v>-27246</v>
      </c>
      <c r="F2021" s="3" t="s">
        <v>79</v>
      </c>
      <c r="G2021" s="3" t="s">
        <v>19</v>
      </c>
      <c r="H2021" s="2" t="s">
        <v>20</v>
      </c>
      <c r="I2021" s="2" t="s">
        <v>5071</v>
      </c>
      <c r="J2021" s="3" t="str">
        <f>HYPERLINK("https://www.boe.es/gazeta/dias/1825/05/26/pdfs/GMD-1825-63.pdf#page=4","Abrir facsímil")</f>
        <v>Abrir facsímil</v>
      </c>
      <c r="K2021" s="3" t="s">
        <v>22</v>
      </c>
    </row>
    <row r="2022" spans="1:11" ht="42" customHeight="1">
      <c r="A2022" s="2" t="s">
        <v>5072</v>
      </c>
      <c r="B2022" s="2" t="s">
        <v>5073</v>
      </c>
      <c r="C2022" s="2" t="s">
        <v>32</v>
      </c>
      <c r="D2022" s="2" t="s">
        <v>33</v>
      </c>
      <c r="E2022" s="5">
        <v>-27241</v>
      </c>
      <c r="F2022" s="3" t="s">
        <v>472</v>
      </c>
      <c r="G2022" s="3" t="s">
        <v>19</v>
      </c>
      <c r="H2022" s="2" t="s">
        <v>20</v>
      </c>
      <c r="I2022" s="2" t="s">
        <v>5074</v>
      </c>
      <c r="J2022" s="3" t="str">
        <f>HYPERLINK("https://www.boe.es/gazeta/dias/1825/05/31/pdfs/GMD-1825-65.pdf#page=4","Abrir facsímil")</f>
        <v>Abrir facsímil</v>
      </c>
      <c r="K2022" s="3" t="s">
        <v>22</v>
      </c>
    </row>
    <row r="2023" spans="1:11" ht="42" customHeight="1">
      <c r="A2023" s="2" t="s">
        <v>5072</v>
      </c>
      <c r="B2023" s="2" t="s">
        <v>5073</v>
      </c>
      <c r="C2023" s="2" t="s">
        <v>32</v>
      </c>
      <c r="D2023" s="2" t="s">
        <v>33</v>
      </c>
      <c r="E2023" s="5">
        <v>-27216</v>
      </c>
      <c r="F2023" s="3" t="s">
        <v>751</v>
      </c>
      <c r="G2023" s="3" t="s">
        <v>39</v>
      </c>
      <c r="H2023" s="2" t="s">
        <v>20</v>
      </c>
      <c r="I2023" s="2" t="s">
        <v>5075</v>
      </c>
      <c r="J2023" s="3" t="str">
        <f>HYPERLINK("https://www.boe.es/gazeta/dias/1825/06/25/pdfs/GMD-1825-76.pdf#page=3","Abrir facsímil")</f>
        <v>Abrir facsímil</v>
      </c>
      <c r="K2023" s="3" t="s">
        <v>22</v>
      </c>
    </row>
    <row r="2024" spans="1:11" ht="42" customHeight="1">
      <c r="A2024" s="2" t="s">
        <v>5076</v>
      </c>
      <c r="B2024" s="2" t="s">
        <v>5077</v>
      </c>
      <c r="C2024" s="2" t="s">
        <v>32</v>
      </c>
      <c r="D2024" s="2" t="s">
        <v>33</v>
      </c>
      <c r="E2024" s="5">
        <v>-27162</v>
      </c>
      <c r="F2024" s="3" t="s">
        <v>3028</v>
      </c>
      <c r="G2024" s="3" t="s">
        <v>19</v>
      </c>
      <c r="H2024" s="2" t="s">
        <v>20</v>
      </c>
      <c r="I2024" s="2" t="s">
        <v>5078</v>
      </c>
      <c r="J2024" s="3" t="str">
        <f>HYPERLINK("https://www.boe.es/gazeta/dias/1825/08/18/pdfs/GMD-1825-99.pdf#page=4","Abrir facsímil")</f>
        <v>Abrir facsímil</v>
      </c>
      <c r="K2024" s="3" t="s">
        <v>22</v>
      </c>
    </row>
    <row r="2025" spans="1:11" ht="42" customHeight="1">
      <c r="A2025" s="2" t="s">
        <v>5079</v>
      </c>
      <c r="B2025" s="2" t="s">
        <v>5080</v>
      </c>
      <c r="C2025" s="2" t="s">
        <v>32</v>
      </c>
      <c r="D2025" s="2" t="s">
        <v>33</v>
      </c>
      <c r="E2025" s="5">
        <v>-27295</v>
      </c>
      <c r="F2025" s="3" t="s">
        <v>156</v>
      </c>
      <c r="G2025" s="3" t="s">
        <v>39</v>
      </c>
      <c r="H2025" s="2" t="s">
        <v>20</v>
      </c>
      <c r="I2025" s="2" t="s">
        <v>5081</v>
      </c>
      <c r="J2025" s="3" t="str">
        <f>HYPERLINK("https://www.boe.es/gazeta/dias/1825/04/07/pdfs/GMD-1825-42.pdf#page=3","Abrir facsímil")</f>
        <v>Abrir facsímil</v>
      </c>
      <c r="K2025" s="3" t="s">
        <v>22</v>
      </c>
    </row>
    <row r="2026" spans="1:11" ht="42" customHeight="1">
      <c r="A2026" s="2" t="s">
        <v>5082</v>
      </c>
      <c r="B2026" s="2" t="s">
        <v>5083</v>
      </c>
      <c r="C2026" s="2" t="s">
        <v>32</v>
      </c>
      <c r="D2026" s="2" t="s">
        <v>33</v>
      </c>
      <c r="E2026" s="5">
        <v>-27232</v>
      </c>
      <c r="F2026" s="3" t="s">
        <v>94</v>
      </c>
      <c r="G2026" s="3" t="s">
        <v>39</v>
      </c>
      <c r="H2026" s="2" t="s">
        <v>20</v>
      </c>
      <c r="I2026" s="2" t="s">
        <v>5084</v>
      </c>
      <c r="J2026" s="3" t="str">
        <f>HYPERLINK("https://www.boe.es/gazeta/dias/1825/06/09/pdfs/GMD-1825-69.pdf#page=3","Abrir facsímil")</f>
        <v>Abrir facsímil</v>
      </c>
      <c r="K2026" s="3" t="s">
        <v>22</v>
      </c>
    </row>
    <row r="2027" spans="1:11" ht="42" customHeight="1">
      <c r="A2027" s="2" t="s">
        <v>5085</v>
      </c>
      <c r="B2027" s="2" t="s">
        <v>5086</v>
      </c>
      <c r="C2027" s="2" t="s">
        <v>71</v>
      </c>
      <c r="D2027" s="2" t="s">
        <v>72</v>
      </c>
      <c r="E2027" s="5">
        <v>-27195</v>
      </c>
      <c r="F2027" s="3" t="s">
        <v>558</v>
      </c>
      <c r="G2027" s="3" t="s">
        <v>19</v>
      </c>
      <c r="H2027" s="2" t="s">
        <v>20</v>
      </c>
      <c r="I2027" s="2" t="s">
        <v>5087</v>
      </c>
      <c r="J2027" s="3" t="str">
        <f>HYPERLINK("https://www.boe.es/gazeta/dias/1825/07/16/pdfs/GMD-1825-85.pdf#page=4","Abrir facsímil")</f>
        <v>Abrir facsímil</v>
      </c>
      <c r="K2027" s="3" t="s">
        <v>22</v>
      </c>
    </row>
    <row r="2028" spans="1:11" ht="42" customHeight="1">
      <c r="A2028" s="2" t="s">
        <v>5088</v>
      </c>
      <c r="B2028" s="2" t="s">
        <v>5089</v>
      </c>
      <c r="C2028" s="2" t="s">
        <v>46</v>
      </c>
      <c r="D2028" s="2" t="s">
        <v>17</v>
      </c>
      <c r="E2028" s="5">
        <v>-27384</v>
      </c>
      <c r="F2028" s="3" t="s">
        <v>143</v>
      </c>
      <c r="G2028" s="3" t="s">
        <v>64</v>
      </c>
      <c r="H2028" s="2" t="s">
        <v>20</v>
      </c>
      <c r="I2028" s="2" t="s">
        <v>5090</v>
      </c>
      <c r="J2028" s="3" t="str">
        <f>HYPERLINK("https://www.boe.es/gazeta/dias/1825/01/08/pdfs/GMD-1825-4.pdf#page=2","Abrir facsímil")</f>
        <v>Abrir facsímil</v>
      </c>
      <c r="K2028" s="3" t="s">
        <v>22</v>
      </c>
    </row>
    <row r="2029" spans="1:11" ht="42" customHeight="1">
      <c r="A2029" s="2" t="s">
        <v>5091</v>
      </c>
      <c r="B2029" s="2" t="s">
        <v>5092</v>
      </c>
      <c r="C2029" s="2" t="s">
        <v>32</v>
      </c>
      <c r="D2029" s="2" t="s">
        <v>33</v>
      </c>
      <c r="E2029" s="5">
        <v>-27209</v>
      </c>
      <c r="F2029" s="3" t="s">
        <v>482</v>
      </c>
      <c r="G2029" s="3" t="s">
        <v>39</v>
      </c>
      <c r="H2029" s="2" t="s">
        <v>20</v>
      </c>
      <c r="I2029" s="2" t="s">
        <v>5093</v>
      </c>
      <c r="J2029" s="3" t="str">
        <f>HYPERLINK("https://www.boe.es/gazeta/dias/1825/07/02/pdfs/GMD-1825-79.pdf#page=3","Abrir facsímil")</f>
        <v>Abrir facsímil</v>
      </c>
      <c r="K2029" s="3" t="s">
        <v>22</v>
      </c>
    </row>
    <row r="2030" spans="1:11" ht="42" customHeight="1">
      <c r="A2030" s="2" t="s">
        <v>5094</v>
      </c>
      <c r="B2030" s="2" t="s">
        <v>5095</v>
      </c>
      <c r="C2030" s="2" t="s">
        <v>32</v>
      </c>
      <c r="D2030" s="2" t="s">
        <v>33</v>
      </c>
      <c r="E2030" s="5">
        <v>-27085</v>
      </c>
      <c r="F2030" s="3" t="s">
        <v>215</v>
      </c>
      <c r="G2030" s="3" t="s">
        <v>19</v>
      </c>
      <c r="H2030" s="2" t="s">
        <v>20</v>
      </c>
      <c r="I2030" s="2" t="s">
        <v>5096</v>
      </c>
      <c r="J2030" s="3" t="str">
        <f>HYPERLINK("https://www.boe.es/gazeta/dias/1825/11/03/pdfs/GMD-1825-133.pdf#page=4","Abrir facsímil")</f>
        <v>Abrir facsímil</v>
      </c>
      <c r="K2030" s="3" t="s">
        <v>22</v>
      </c>
    </row>
    <row r="2031" spans="1:11" ht="42" customHeight="1">
      <c r="A2031" s="2" t="s">
        <v>5097</v>
      </c>
      <c r="B2031" s="2" t="s">
        <v>5097</v>
      </c>
      <c r="C2031" s="2" t="s">
        <v>71</v>
      </c>
      <c r="D2031" s="2" t="s">
        <v>72</v>
      </c>
      <c r="E2031" s="5">
        <v>-27153</v>
      </c>
      <c r="F2031" s="3" t="s">
        <v>1007</v>
      </c>
      <c r="G2031" s="3" t="s">
        <v>19</v>
      </c>
      <c r="H2031" s="2" t="s">
        <v>20</v>
      </c>
      <c r="I2031" s="2" t="s">
        <v>5098</v>
      </c>
      <c r="J2031" s="3" t="str">
        <f>HYPERLINK("https://www.boe.es/gazeta/dias/1825/08/27/pdfs/GMD-1825-103.pdf#page=4","Abrir facsímil")</f>
        <v>Abrir facsímil</v>
      </c>
      <c r="K2031" s="3" t="s">
        <v>22</v>
      </c>
    </row>
    <row r="2032" spans="1:11" ht="42" customHeight="1">
      <c r="A2032" s="2" t="s">
        <v>5097</v>
      </c>
      <c r="B2032" s="2" t="s">
        <v>5097</v>
      </c>
      <c r="C2032" s="2" t="s">
        <v>32</v>
      </c>
      <c r="D2032" s="2" t="s">
        <v>33</v>
      </c>
      <c r="E2032" s="5">
        <v>-27069</v>
      </c>
      <c r="F2032" s="3" t="s">
        <v>73</v>
      </c>
      <c r="G2032" s="3" t="s">
        <v>74</v>
      </c>
      <c r="H2032" s="2" t="s">
        <v>20</v>
      </c>
      <c r="I2032" s="2" t="s">
        <v>5099</v>
      </c>
      <c r="J2032" s="3" t="str">
        <f>HYPERLINK("https://www.boe.es/gazeta/dias/1825/11/19/pdfs/GMD-1825-140.pdf#page=3","Abrir facsímil")</f>
        <v>Abrir facsímil</v>
      </c>
      <c r="K2032" s="3" t="s">
        <v>22</v>
      </c>
    </row>
    <row r="2033" spans="1:11" ht="42" customHeight="1">
      <c r="A2033" s="2" t="s">
        <v>5100</v>
      </c>
      <c r="B2033" s="2" t="s">
        <v>5101</v>
      </c>
      <c r="C2033" s="2" t="s">
        <v>16</v>
      </c>
      <c r="D2033" s="2" t="s">
        <v>17</v>
      </c>
      <c r="E2033" s="5">
        <v>-27388</v>
      </c>
      <c r="F2033" s="3" t="s">
        <v>288</v>
      </c>
      <c r="G2033" s="3" t="s">
        <v>19</v>
      </c>
      <c r="H2033" s="2" t="s">
        <v>20</v>
      </c>
      <c r="I2033" s="2" t="s">
        <v>5102</v>
      </c>
      <c r="J2033" s="3" t="str">
        <f>HYPERLINK("https://www.boe.es/gazeta/dias/1825/01/04/pdfs/GMD-1825-2.pdf#page=4","Abrir facsímil")</f>
        <v>Abrir facsímil</v>
      </c>
      <c r="K2033" s="3" t="s">
        <v>22</v>
      </c>
    </row>
    <row r="2034" spans="1:11" ht="42" customHeight="1">
      <c r="A2034" s="2" t="s">
        <v>5100</v>
      </c>
      <c r="B2034" s="2" t="s">
        <v>5101</v>
      </c>
      <c r="C2034" s="2" t="s">
        <v>46</v>
      </c>
      <c r="D2034" s="2" t="s">
        <v>17</v>
      </c>
      <c r="E2034" s="5">
        <v>-27094</v>
      </c>
      <c r="F2034" s="3" t="s">
        <v>763</v>
      </c>
      <c r="G2034" s="3" t="s">
        <v>19</v>
      </c>
      <c r="H2034" s="2" t="s">
        <v>20</v>
      </c>
      <c r="I2034" s="2" t="s">
        <v>5103</v>
      </c>
      <c r="J2034" s="3" t="str">
        <f>HYPERLINK("https://www.boe.es/gazeta/dias/1825/10/25/pdfs/GMD-1825-129.pdf#page=4","Abrir facsímil")</f>
        <v>Abrir facsímil</v>
      </c>
      <c r="K2034" s="3" t="s">
        <v>22</v>
      </c>
    </row>
    <row r="2035" spans="1:11" ht="42" customHeight="1">
      <c r="A2035" s="2" t="s">
        <v>5104</v>
      </c>
      <c r="B2035" s="2" t="s">
        <v>5105</v>
      </c>
      <c r="C2035" s="2" t="s">
        <v>32</v>
      </c>
      <c r="D2035" s="2" t="s">
        <v>33</v>
      </c>
      <c r="E2035" s="5">
        <v>-27344</v>
      </c>
      <c r="F2035" s="3" t="s">
        <v>146</v>
      </c>
      <c r="G2035" s="3" t="s">
        <v>39</v>
      </c>
      <c r="H2035" s="2" t="s">
        <v>20</v>
      </c>
      <c r="I2035" s="2" t="s">
        <v>5106</v>
      </c>
      <c r="J2035" s="3" t="str">
        <f>HYPERLINK("https://www.boe.es/gazeta/dias/1825/02/17/pdfs/GMD-1825-21.pdf#page=3","Abrir facsímil")</f>
        <v>Abrir facsímil</v>
      </c>
      <c r="K2035" s="3" t="s">
        <v>22</v>
      </c>
    </row>
    <row r="2036" spans="1:11" ht="42" customHeight="1">
      <c r="A2036" s="2" t="s">
        <v>5107</v>
      </c>
      <c r="B2036" s="2" t="s">
        <v>5107</v>
      </c>
      <c r="C2036" s="2" t="s">
        <v>32</v>
      </c>
      <c r="D2036" s="2" t="s">
        <v>33</v>
      </c>
      <c r="E2036" s="5">
        <v>-27318</v>
      </c>
      <c r="F2036" s="3" t="s">
        <v>193</v>
      </c>
      <c r="G2036" s="3" t="s">
        <v>19</v>
      </c>
      <c r="H2036" s="2" t="s">
        <v>20</v>
      </c>
      <c r="I2036" s="2" t="s">
        <v>5108</v>
      </c>
      <c r="J2036" s="3" t="str">
        <f>HYPERLINK("https://www.boe.es/gazeta/dias/1825/03/15/pdfs/GMD-1825-32.pdf#page=4","Abrir facsímil")</f>
        <v>Abrir facsímil</v>
      </c>
      <c r="K2036" s="3" t="s">
        <v>22</v>
      </c>
    </row>
    <row r="2037" spans="1:11" ht="42" customHeight="1">
      <c r="A2037" s="2" t="s">
        <v>5109</v>
      </c>
      <c r="B2037" s="2" t="s">
        <v>5110</v>
      </c>
      <c r="C2037" s="2" t="s">
        <v>123</v>
      </c>
      <c r="D2037" s="2" t="s">
        <v>17</v>
      </c>
      <c r="E2037" s="5">
        <v>-27108</v>
      </c>
      <c r="F2037" s="3" t="s">
        <v>2077</v>
      </c>
      <c r="G2037" s="3" t="s">
        <v>19</v>
      </c>
      <c r="H2037" s="2" t="s">
        <v>20</v>
      </c>
      <c r="I2037" s="2" t="s">
        <v>5111</v>
      </c>
      <c r="J2037" s="3" t="str">
        <f>HYPERLINK("https://www.boe.es/gazeta/dias/1825/10/11/pdfs/GMD-1825-123.pdf#page=4","Abrir facsímil")</f>
        <v>Abrir facsímil</v>
      </c>
      <c r="K2037" s="3" t="s">
        <v>22</v>
      </c>
    </row>
    <row r="2038" spans="1:11" ht="42" customHeight="1">
      <c r="A2038" s="2" t="s">
        <v>5112</v>
      </c>
      <c r="B2038" s="2" t="s">
        <v>5112</v>
      </c>
      <c r="C2038" s="2" t="s">
        <v>32</v>
      </c>
      <c r="D2038" s="2" t="s">
        <v>33</v>
      </c>
      <c r="E2038" s="5">
        <v>-27239</v>
      </c>
      <c r="F2038" s="3" t="s">
        <v>282</v>
      </c>
      <c r="G2038" s="3" t="s">
        <v>64</v>
      </c>
      <c r="H2038" s="2" t="s">
        <v>20</v>
      </c>
      <c r="I2038" s="2" t="s">
        <v>5113</v>
      </c>
      <c r="J2038" s="3" t="str">
        <f>HYPERLINK("https://www.boe.es/gazeta/dias/1825/06/02/pdfs/GMD-1825-66.pdf#page=2","Abrir facsímil")</f>
        <v>Abrir facsímil</v>
      </c>
      <c r="K2038" s="3" t="s">
        <v>22</v>
      </c>
    </row>
    <row r="2039" spans="1:11" ht="42" customHeight="1">
      <c r="A2039" s="2" t="s">
        <v>5114</v>
      </c>
      <c r="B2039" s="2" t="s">
        <v>5115</v>
      </c>
      <c r="C2039" s="2" t="s">
        <v>32</v>
      </c>
      <c r="D2039" s="2" t="s">
        <v>33</v>
      </c>
      <c r="E2039" s="5">
        <v>-27295</v>
      </c>
      <c r="F2039" s="3" t="s">
        <v>156</v>
      </c>
      <c r="G2039" s="3" t="s">
        <v>39</v>
      </c>
      <c r="H2039" s="2" t="s">
        <v>20</v>
      </c>
      <c r="I2039" s="2" t="s">
        <v>5116</v>
      </c>
      <c r="J2039" s="3" t="str">
        <f>HYPERLINK("https://www.boe.es/gazeta/dias/1825/04/07/pdfs/GMD-1825-42.pdf#page=3","Abrir facsímil")</f>
        <v>Abrir facsímil</v>
      </c>
      <c r="K2039" s="3" t="s">
        <v>22</v>
      </c>
    </row>
    <row r="2040" spans="1:11" ht="42" customHeight="1">
      <c r="A2040" s="2" t="s">
        <v>5117</v>
      </c>
      <c r="B2040" s="2" t="s">
        <v>5117</v>
      </c>
      <c r="C2040" s="2" t="s">
        <v>25</v>
      </c>
      <c r="D2040" s="2" t="s">
        <v>17</v>
      </c>
      <c r="E2040" s="5">
        <v>-27129</v>
      </c>
      <c r="F2040" s="3" t="s">
        <v>173</v>
      </c>
      <c r="G2040" s="3" t="s">
        <v>39</v>
      </c>
      <c r="H2040" s="2" t="s">
        <v>20</v>
      </c>
      <c r="I2040" s="2" t="s">
        <v>5118</v>
      </c>
      <c r="J2040" s="3" t="str">
        <f>HYPERLINK("https://www.boe.es/gazeta/dias/1825/09/20/pdfs/GMD-1825-114.pdf#page=3","Abrir facsímil")</f>
        <v>Abrir facsímil</v>
      </c>
      <c r="K2040" s="3" t="s">
        <v>22</v>
      </c>
    </row>
    <row r="2041" spans="1:11" ht="42" customHeight="1">
      <c r="A2041" s="2" t="s">
        <v>5119</v>
      </c>
      <c r="B2041" s="2" t="s">
        <v>5120</v>
      </c>
      <c r="C2041" s="2" t="s">
        <v>16</v>
      </c>
      <c r="D2041" s="2" t="s">
        <v>17</v>
      </c>
      <c r="E2041" s="5">
        <v>-27363</v>
      </c>
      <c r="F2041" s="3" t="s">
        <v>152</v>
      </c>
      <c r="G2041" s="3" t="s">
        <v>39</v>
      </c>
      <c r="H2041" s="2" t="s">
        <v>20</v>
      </c>
      <c r="I2041" s="2" t="s">
        <v>5121</v>
      </c>
      <c r="J2041" s="3" t="str">
        <f>HYPERLINK("https://www.boe.es/gazeta/dias/1825/01/29/pdfs/GMD-1825-13.pdf#page=3","Abrir facsímil")</f>
        <v>Abrir facsímil</v>
      </c>
      <c r="K2041" s="3" t="s">
        <v>22</v>
      </c>
    </row>
    <row r="2042" spans="1:11" ht="42" customHeight="1">
      <c r="A2042" s="2" t="s">
        <v>5122</v>
      </c>
      <c r="B2042" s="2" t="s">
        <v>5123</v>
      </c>
      <c r="C2042" s="2" t="s">
        <v>59</v>
      </c>
      <c r="D2042" s="2" t="s">
        <v>17</v>
      </c>
      <c r="E2042" s="5">
        <v>-27307</v>
      </c>
      <c r="F2042" s="3" t="s">
        <v>139</v>
      </c>
      <c r="G2042" s="3" t="s">
        <v>39</v>
      </c>
      <c r="H2042" s="2" t="s">
        <v>20</v>
      </c>
      <c r="I2042" s="2" t="s">
        <v>5124</v>
      </c>
      <c r="J2042" s="3" t="str">
        <f>HYPERLINK("https://www.boe.es/gazeta/dias/1825/03/26/pdfs/GMD-1825-37.pdf#page=3","Abrir facsímil")</f>
        <v>Abrir facsímil</v>
      </c>
      <c r="K2042" s="3" t="s">
        <v>22</v>
      </c>
    </row>
    <row r="2043" spans="1:11" ht="42" customHeight="1">
      <c r="A2043" s="2" t="s">
        <v>5125</v>
      </c>
      <c r="B2043" s="2" t="s">
        <v>5126</v>
      </c>
      <c r="C2043" s="2" t="s">
        <v>25</v>
      </c>
      <c r="D2043" s="2" t="s">
        <v>17</v>
      </c>
      <c r="E2043" s="5">
        <v>-27381</v>
      </c>
      <c r="F2043" s="3" t="s">
        <v>586</v>
      </c>
      <c r="G2043" s="3" t="s">
        <v>19</v>
      </c>
      <c r="H2043" s="2" t="s">
        <v>20</v>
      </c>
      <c r="I2043" s="2" t="s">
        <v>5127</v>
      </c>
      <c r="J2043" s="3" t="str">
        <f>HYPERLINK("https://www.boe.es/gazeta/dias/1825/01/11/pdfs/GMD-1825-5.pdf#page=4","Abrir facsímil")</f>
        <v>Abrir facsímil</v>
      </c>
      <c r="K2043" s="3" t="s">
        <v>22</v>
      </c>
    </row>
    <row r="2044" spans="1:11" ht="42" customHeight="1">
      <c r="A2044" s="2" t="s">
        <v>5125</v>
      </c>
      <c r="B2044" s="2" t="s">
        <v>5126</v>
      </c>
      <c r="C2044" s="2" t="s">
        <v>32</v>
      </c>
      <c r="D2044" s="2" t="s">
        <v>33</v>
      </c>
      <c r="E2044" s="5">
        <v>-27276</v>
      </c>
      <c r="F2044" s="3" t="s">
        <v>124</v>
      </c>
      <c r="G2044" s="3" t="s">
        <v>1374</v>
      </c>
      <c r="H2044" s="2" t="s">
        <v>20</v>
      </c>
      <c r="I2044" s="2" t="s">
        <v>5128</v>
      </c>
      <c r="J2044" s="3" t="str">
        <f>HYPERLINK("https://www.boe.es/gazeta/dias/1825/04/26/pdfs/GMD-1825-50.pdf#page=4","Abrir facsímil")</f>
        <v>Abrir facsímil</v>
      </c>
      <c r="K2044" s="3" t="s">
        <v>22</v>
      </c>
    </row>
    <row r="2045" spans="1:11" ht="42" customHeight="1">
      <c r="A2045" s="2" t="s">
        <v>5129</v>
      </c>
      <c r="B2045" s="2" t="s">
        <v>5130</v>
      </c>
      <c r="C2045" s="2" t="s">
        <v>16</v>
      </c>
      <c r="D2045" s="2" t="s">
        <v>17</v>
      </c>
      <c r="E2045" s="5">
        <v>-27353</v>
      </c>
      <c r="F2045" s="3" t="s">
        <v>2061</v>
      </c>
      <c r="G2045" s="3" t="s">
        <v>19</v>
      </c>
      <c r="H2045" s="2" t="s">
        <v>20</v>
      </c>
      <c r="I2045" s="2" t="s">
        <v>5131</v>
      </c>
      <c r="J2045" s="3" t="str">
        <f>HYPERLINK("https://www.boe.es/gazeta/dias/1825/02/08/pdfs/GMD-1825-17.pdf#page=4","Abrir facsímil")</f>
        <v>Abrir facsímil</v>
      </c>
      <c r="K2045" s="3" t="s">
        <v>22</v>
      </c>
    </row>
    <row r="2046" spans="1:11" ht="42" customHeight="1">
      <c r="A2046" s="2" t="s">
        <v>5132</v>
      </c>
      <c r="B2046" s="2" t="s">
        <v>5133</v>
      </c>
      <c r="C2046" s="2" t="s">
        <v>25</v>
      </c>
      <c r="D2046" s="2" t="s">
        <v>17</v>
      </c>
      <c r="E2046" s="5">
        <v>-27356</v>
      </c>
      <c r="F2046" s="3" t="s">
        <v>591</v>
      </c>
      <c r="G2046" s="3" t="s">
        <v>592</v>
      </c>
      <c r="H2046" s="2" t="s">
        <v>20</v>
      </c>
      <c r="I2046" s="2" t="s">
        <v>5134</v>
      </c>
      <c r="J2046" s="3" t="str">
        <f>HYPERLINK("https://www.boe.es/gazeta/dias/1825/02/05/pdfs/GMD-1825-16.pdf#page=3","Abrir facsímil")</f>
        <v>Abrir facsímil</v>
      </c>
      <c r="K2046" s="3" t="s">
        <v>22</v>
      </c>
    </row>
    <row r="2047" spans="1:11" ht="42" customHeight="1">
      <c r="A2047" s="2" t="s">
        <v>5135</v>
      </c>
      <c r="B2047" s="2" t="s">
        <v>5136</v>
      </c>
      <c r="C2047" s="2" t="s">
        <v>32</v>
      </c>
      <c r="D2047" s="2" t="s">
        <v>33</v>
      </c>
      <c r="E2047" s="5">
        <v>-27381</v>
      </c>
      <c r="F2047" s="3" t="s">
        <v>586</v>
      </c>
      <c r="G2047" s="3" t="s">
        <v>39</v>
      </c>
      <c r="H2047" s="2" t="s">
        <v>20</v>
      </c>
      <c r="I2047" s="2" t="s">
        <v>5137</v>
      </c>
      <c r="J2047" s="3" t="str">
        <f>HYPERLINK("https://www.boe.es/gazeta/dias/1825/01/11/pdfs/GMD-1825-5.pdf#page=3","Abrir facsímil")</f>
        <v>Abrir facsímil</v>
      </c>
      <c r="K2047" s="3" t="s">
        <v>22</v>
      </c>
    </row>
    <row r="2048" spans="1:11" ht="42" customHeight="1">
      <c r="A2048" s="2" t="s">
        <v>5138</v>
      </c>
      <c r="B2048" s="2" t="s">
        <v>5139</v>
      </c>
      <c r="C2048" s="2" t="s">
        <v>25</v>
      </c>
      <c r="D2048" s="2" t="s">
        <v>17</v>
      </c>
      <c r="E2048" s="5">
        <v>-27209</v>
      </c>
      <c r="F2048" s="3" t="s">
        <v>482</v>
      </c>
      <c r="G2048" s="3" t="s">
        <v>39</v>
      </c>
      <c r="H2048" s="2" t="s">
        <v>20</v>
      </c>
      <c r="I2048" s="2" t="s">
        <v>5140</v>
      </c>
      <c r="J2048" s="3" t="str">
        <f>HYPERLINK("https://www.boe.es/gazeta/dias/1825/07/02/pdfs/GMD-1825-79.pdf#page=3","Abrir facsímil")</f>
        <v>Abrir facsímil</v>
      </c>
      <c r="K2048" s="3" t="s">
        <v>22</v>
      </c>
    </row>
    <row r="2049" spans="1:11" ht="42" customHeight="1">
      <c r="A2049" s="2" t="s">
        <v>5141</v>
      </c>
      <c r="B2049" s="2" t="s">
        <v>5141</v>
      </c>
      <c r="C2049" s="2" t="s">
        <v>32</v>
      </c>
      <c r="D2049" s="2" t="s">
        <v>33</v>
      </c>
      <c r="E2049" s="5">
        <v>-27274</v>
      </c>
      <c r="F2049" s="3" t="s">
        <v>463</v>
      </c>
      <c r="G2049" s="3" t="s">
        <v>95</v>
      </c>
      <c r="H2049" s="2" t="s">
        <v>20</v>
      </c>
      <c r="I2049" s="2" t="s">
        <v>5142</v>
      </c>
      <c r="J2049" s="3" t="str">
        <f>HYPERLINK("https://www.boe.es/gazeta/dias/1825/04/28/pdfs/GMD-1825-51.pdf#page=1","Abrir facsímil")</f>
        <v>Abrir facsímil</v>
      </c>
      <c r="K2049" s="3" t="s">
        <v>22</v>
      </c>
    </row>
    <row r="2050" spans="1:11" ht="42" customHeight="1">
      <c r="A2050" s="2" t="s">
        <v>5141</v>
      </c>
      <c r="B2050" s="2" t="s">
        <v>5141</v>
      </c>
      <c r="C2050" s="2" t="s">
        <v>71</v>
      </c>
      <c r="D2050" s="2" t="s">
        <v>72</v>
      </c>
      <c r="E2050" s="5">
        <v>-27267</v>
      </c>
      <c r="F2050" s="3" t="s">
        <v>160</v>
      </c>
      <c r="G2050" s="3" t="s">
        <v>95</v>
      </c>
      <c r="H2050" s="2" t="s">
        <v>20</v>
      </c>
      <c r="I2050" s="2" t="s">
        <v>5143</v>
      </c>
      <c r="J2050" s="3" t="str">
        <f>HYPERLINK("https://www.boe.es/gazeta/dias/1825/05/05/pdfs/GMD-1825-54.pdf#page=1","Abrir facsímil")</f>
        <v>Abrir facsímil</v>
      </c>
      <c r="K2050" s="3" t="s">
        <v>22</v>
      </c>
    </row>
    <row r="2051" spans="1:11" ht="42" customHeight="1">
      <c r="A2051" s="2" t="s">
        <v>5144</v>
      </c>
      <c r="B2051" s="2" t="s">
        <v>5145</v>
      </c>
      <c r="C2051" s="2" t="s">
        <v>16</v>
      </c>
      <c r="D2051" s="2" t="s">
        <v>17</v>
      </c>
      <c r="E2051" s="5">
        <v>-27239</v>
      </c>
      <c r="F2051" s="3" t="s">
        <v>282</v>
      </c>
      <c r="G2051" s="3" t="s">
        <v>39</v>
      </c>
      <c r="H2051" s="2" t="s">
        <v>20</v>
      </c>
      <c r="I2051" s="2" t="s">
        <v>5146</v>
      </c>
      <c r="J2051" s="3" t="str">
        <f>HYPERLINK("https://www.boe.es/gazeta/dias/1825/06/02/pdfs/GMD-1825-66.pdf#page=3","Abrir facsímil")</f>
        <v>Abrir facsímil</v>
      </c>
      <c r="K2051" s="3" t="s">
        <v>22</v>
      </c>
    </row>
    <row r="2052" spans="1:11" ht="42" customHeight="1">
      <c r="A2052" s="2" t="s">
        <v>5147</v>
      </c>
      <c r="B2052" s="2" t="s">
        <v>5148</v>
      </c>
      <c r="C2052" s="2" t="s">
        <v>59</v>
      </c>
      <c r="D2052" s="2" t="s">
        <v>17</v>
      </c>
      <c r="E2052" s="5">
        <v>-27372</v>
      </c>
      <c r="F2052" s="3" t="s">
        <v>51</v>
      </c>
      <c r="G2052" s="3" t="s">
        <v>39</v>
      </c>
      <c r="H2052" s="2" t="s">
        <v>20</v>
      </c>
      <c r="I2052" s="2" t="s">
        <v>5149</v>
      </c>
      <c r="J2052" s="3" t="str">
        <f>HYPERLINK("https://www.boe.es/gazeta/dias/1825/01/20/pdfs/GMD-1825-9.pdf#page=3","Abrir facsímil")</f>
        <v>Abrir facsímil</v>
      </c>
      <c r="K2052" s="3" t="s">
        <v>22</v>
      </c>
    </row>
    <row r="2053" spans="1:11" ht="42" customHeight="1">
      <c r="A2053" s="2" t="s">
        <v>5150</v>
      </c>
      <c r="B2053" s="2" t="s">
        <v>5151</v>
      </c>
      <c r="C2053" s="2" t="s">
        <v>32</v>
      </c>
      <c r="D2053" s="2" t="s">
        <v>33</v>
      </c>
      <c r="E2053" s="5">
        <v>-27321</v>
      </c>
      <c r="F2053" s="3" t="s">
        <v>38</v>
      </c>
      <c r="G2053" s="3" t="s">
        <v>39</v>
      </c>
      <c r="H2053" s="2" t="s">
        <v>27</v>
      </c>
      <c r="I2053" s="2" t="s">
        <v>5152</v>
      </c>
      <c r="J2053" s="3" t="str">
        <f>HYPERLINK("https://www.boe.es/gazeta/dias/1825/03/12/pdfs/GMD-1825-31.pdf#page=3","Abrir facsímil")</f>
        <v>Abrir facsímil</v>
      </c>
      <c r="K2053" s="3" t="s">
        <v>29</v>
      </c>
    </row>
    <row r="2054" spans="1:11" ht="42" customHeight="1">
      <c r="A2054" s="2" t="s">
        <v>5153</v>
      </c>
      <c r="B2054" s="2" t="s">
        <v>5154</v>
      </c>
      <c r="C2054" s="2" t="s">
        <v>71</v>
      </c>
      <c r="D2054" s="2" t="s">
        <v>72</v>
      </c>
      <c r="E2054" s="5">
        <v>-27283</v>
      </c>
      <c r="F2054" s="3" t="s">
        <v>26</v>
      </c>
      <c r="G2054" s="3" t="s">
        <v>19</v>
      </c>
      <c r="H2054" s="2" t="s">
        <v>20</v>
      </c>
      <c r="I2054" s="2" t="s">
        <v>5155</v>
      </c>
      <c r="J2054" s="3" t="str">
        <f>HYPERLINK("https://www.boe.es/gazeta/dias/1825/04/19/pdfs/GMD-1825-47.pdf#page=4","Abrir facsímil")</f>
        <v>Abrir facsímil</v>
      </c>
      <c r="K2054" s="3" t="s">
        <v>22</v>
      </c>
    </row>
    <row r="2055" spans="1:11" ht="42" customHeight="1">
      <c r="A2055" s="2" t="s">
        <v>5156</v>
      </c>
      <c r="B2055" s="2" t="s">
        <v>5157</v>
      </c>
      <c r="C2055" s="2" t="s">
        <v>32</v>
      </c>
      <c r="D2055" s="2" t="s">
        <v>33</v>
      </c>
      <c r="E2055" s="5">
        <v>-27304</v>
      </c>
      <c r="F2055" s="3" t="s">
        <v>128</v>
      </c>
      <c r="G2055" s="3" t="s">
        <v>64</v>
      </c>
      <c r="H2055" s="2" t="s">
        <v>27</v>
      </c>
      <c r="I2055" s="2" t="s">
        <v>5158</v>
      </c>
      <c r="J2055" s="3" t="str">
        <f>HYPERLINK("https://www.boe.es/gazeta/dias/1825/03/29/pdfs/GMD-1825-38.pdf#page=2","Abrir facsímil")</f>
        <v>Abrir facsímil</v>
      </c>
      <c r="K2055" s="3" t="s">
        <v>29</v>
      </c>
    </row>
    <row r="2056" spans="1:11" ht="42" customHeight="1">
      <c r="A2056" s="2" t="s">
        <v>5159</v>
      </c>
      <c r="B2056" s="2" t="s">
        <v>5160</v>
      </c>
      <c r="C2056" s="2" t="s">
        <v>123</v>
      </c>
      <c r="D2056" s="2" t="s">
        <v>17</v>
      </c>
      <c r="E2056" s="5">
        <v>-27085</v>
      </c>
      <c r="F2056" s="3" t="s">
        <v>215</v>
      </c>
      <c r="G2056" s="3" t="s">
        <v>19</v>
      </c>
      <c r="H2056" s="2" t="s">
        <v>20</v>
      </c>
      <c r="I2056" s="2" t="s">
        <v>5161</v>
      </c>
      <c r="J2056" s="3" t="str">
        <f>HYPERLINK("https://www.boe.es/gazeta/dias/1825/11/03/pdfs/GMD-1825-133.pdf#page=4","Abrir facsímil")</f>
        <v>Abrir facsímil</v>
      </c>
      <c r="K2056" s="3" t="s">
        <v>22</v>
      </c>
    </row>
    <row r="2057" spans="1:11" ht="42" customHeight="1">
      <c r="A2057" s="2" t="s">
        <v>5162</v>
      </c>
      <c r="B2057" s="2" t="s">
        <v>5163</v>
      </c>
      <c r="C2057" s="2" t="s">
        <v>123</v>
      </c>
      <c r="D2057" s="2" t="s">
        <v>17</v>
      </c>
      <c r="E2057" s="5">
        <v>-27384</v>
      </c>
      <c r="F2057" s="3" t="s">
        <v>143</v>
      </c>
      <c r="G2057" s="3" t="s">
        <v>64</v>
      </c>
      <c r="H2057" s="2" t="s">
        <v>20</v>
      </c>
      <c r="I2057" s="2" t="s">
        <v>5164</v>
      </c>
      <c r="J2057" s="3" t="str">
        <f>HYPERLINK("https://www.boe.es/gazeta/dias/1825/01/08/pdfs/GMD-1825-4.pdf#page=2","Abrir facsímil")</f>
        <v>Abrir facsímil</v>
      </c>
      <c r="K2057" s="3" t="s">
        <v>22</v>
      </c>
    </row>
    <row r="2058" spans="1:11" ht="42" customHeight="1">
      <c r="A2058" s="2" t="s">
        <v>5165</v>
      </c>
      <c r="B2058" s="2" t="s">
        <v>5166</v>
      </c>
      <c r="C2058" s="2" t="s">
        <v>32</v>
      </c>
      <c r="D2058" s="2" t="s">
        <v>33</v>
      </c>
      <c r="E2058" s="5">
        <v>-27188</v>
      </c>
      <c r="F2058" s="3" t="s">
        <v>207</v>
      </c>
      <c r="G2058" s="3" t="s">
        <v>19</v>
      </c>
      <c r="H2058" s="2" t="s">
        <v>27</v>
      </c>
      <c r="I2058" s="2" t="s">
        <v>5167</v>
      </c>
      <c r="J2058" s="3" t="str">
        <f>HYPERLINK("https://www.boe.es/gazeta/dias/1825/07/23/pdfs/GMD-1825-88.pdf#page=4","Abrir facsímil")</f>
        <v>Abrir facsímil</v>
      </c>
      <c r="K2058" s="3" t="s">
        <v>29</v>
      </c>
    </row>
    <row r="2059" spans="1:11" ht="42" customHeight="1">
      <c r="A2059" s="2" t="s">
        <v>5168</v>
      </c>
      <c r="B2059" s="2" t="s">
        <v>5168</v>
      </c>
      <c r="C2059" s="2" t="s">
        <v>46</v>
      </c>
      <c r="D2059" s="2" t="s">
        <v>17</v>
      </c>
      <c r="E2059" s="5">
        <v>-27379</v>
      </c>
      <c r="F2059" s="3" t="s">
        <v>116</v>
      </c>
      <c r="G2059" s="3" t="s">
        <v>39</v>
      </c>
      <c r="H2059" s="2" t="s">
        <v>20</v>
      </c>
      <c r="I2059" s="2" t="s">
        <v>5169</v>
      </c>
      <c r="J2059" s="3" t="str">
        <f>HYPERLINK("https://www.boe.es/gazeta/dias/1825/01/13/pdfs/GMD-1825-6.pdf#page=3","Abrir facsímil")</f>
        <v>Abrir facsímil</v>
      </c>
      <c r="K2059" s="3" t="s">
        <v>22</v>
      </c>
    </row>
    <row r="2060" spans="1:11" ht="42" customHeight="1">
      <c r="A2060" s="2" t="s">
        <v>5168</v>
      </c>
      <c r="B2060" s="2" t="s">
        <v>5168</v>
      </c>
      <c r="C2060" s="2" t="s">
        <v>32</v>
      </c>
      <c r="D2060" s="2" t="s">
        <v>33</v>
      </c>
      <c r="E2060" s="5">
        <v>-27307</v>
      </c>
      <c r="F2060" s="3" t="s">
        <v>139</v>
      </c>
      <c r="G2060" s="3" t="s">
        <v>39</v>
      </c>
      <c r="H2060" s="2" t="s">
        <v>20</v>
      </c>
      <c r="I2060" s="2" t="s">
        <v>5170</v>
      </c>
      <c r="J2060" s="3" t="str">
        <f>HYPERLINK("https://www.boe.es/gazeta/dias/1825/03/26/pdfs/GMD-1825-37.pdf#page=3","Abrir facsímil")</f>
        <v>Abrir facsímil</v>
      </c>
      <c r="K2060" s="3" t="s">
        <v>22</v>
      </c>
    </row>
    <row r="2061" spans="1:11" ht="42" customHeight="1">
      <c r="A2061" s="2" t="s">
        <v>5171</v>
      </c>
      <c r="B2061" s="2" t="s">
        <v>5171</v>
      </c>
      <c r="C2061" s="2" t="s">
        <v>46</v>
      </c>
      <c r="D2061" s="2" t="s">
        <v>17</v>
      </c>
      <c r="E2061" s="5">
        <v>-27374</v>
      </c>
      <c r="F2061" s="3" t="s">
        <v>87</v>
      </c>
      <c r="G2061" s="3" t="s">
        <v>64</v>
      </c>
      <c r="H2061" s="2" t="s">
        <v>20</v>
      </c>
      <c r="I2061" s="2" t="s">
        <v>5172</v>
      </c>
      <c r="J2061" s="3" t="str">
        <f>HYPERLINK("https://www.boe.es/gazeta/dias/1825/01/18/pdfs/GMD-1825-8.pdf#page=2","Abrir facsímil")</f>
        <v>Abrir facsímil</v>
      </c>
      <c r="K2061" s="3" t="s">
        <v>22</v>
      </c>
    </row>
    <row r="2062" spans="1:11" ht="42" customHeight="1">
      <c r="A2062" s="2" t="s">
        <v>5173</v>
      </c>
      <c r="B2062" s="2" t="s">
        <v>5173</v>
      </c>
      <c r="C2062" s="2" t="s">
        <v>71</v>
      </c>
      <c r="D2062" s="2" t="s">
        <v>72</v>
      </c>
      <c r="E2062" s="5">
        <v>-27377</v>
      </c>
      <c r="F2062" s="3" t="s">
        <v>652</v>
      </c>
      <c r="G2062" s="3" t="s">
        <v>19</v>
      </c>
      <c r="H2062" s="2" t="s">
        <v>20</v>
      </c>
      <c r="I2062" s="2" t="s">
        <v>5174</v>
      </c>
      <c r="J2062" s="3" t="str">
        <f>HYPERLINK("https://www.boe.es/gazeta/dias/1825/01/15/pdfs/GMD-1825-7.pdf#page=4","Abrir facsímil")</f>
        <v>Abrir facsímil</v>
      </c>
      <c r="K2062" s="3" t="s">
        <v>22</v>
      </c>
    </row>
    <row r="2063" spans="1:11" ht="42" customHeight="1">
      <c r="A2063" s="2" t="s">
        <v>5175</v>
      </c>
      <c r="B2063" s="2" t="s">
        <v>5176</v>
      </c>
      <c r="C2063" s="2" t="s">
        <v>59</v>
      </c>
      <c r="D2063" s="2" t="s">
        <v>17</v>
      </c>
      <c r="E2063" s="5">
        <v>-27293</v>
      </c>
      <c r="F2063" s="3" t="s">
        <v>267</v>
      </c>
      <c r="G2063" s="3" t="s">
        <v>39</v>
      </c>
      <c r="H2063" s="2" t="s">
        <v>20</v>
      </c>
      <c r="I2063" s="2" t="s">
        <v>5177</v>
      </c>
      <c r="J2063" s="3" t="str">
        <f>HYPERLINK("https://www.boe.es/gazeta/dias/1825/04/09/pdfs/GMD-1825-43.pdf#page=3","Abrir facsímil")</f>
        <v>Abrir facsímil</v>
      </c>
      <c r="K2063" s="3" t="s">
        <v>22</v>
      </c>
    </row>
    <row r="2064" spans="1:11" ht="42" customHeight="1">
      <c r="A2064" s="2" t="s">
        <v>5178</v>
      </c>
      <c r="B2064" s="2" t="s">
        <v>5179</v>
      </c>
      <c r="C2064" s="2" t="s">
        <v>25</v>
      </c>
      <c r="D2064" s="2" t="s">
        <v>17</v>
      </c>
      <c r="E2064" s="5">
        <v>-27150</v>
      </c>
      <c r="F2064" s="3" t="s">
        <v>392</v>
      </c>
      <c r="G2064" s="3" t="s">
        <v>39</v>
      </c>
      <c r="H2064" s="2" t="s">
        <v>20</v>
      </c>
      <c r="I2064" s="2" t="s">
        <v>5180</v>
      </c>
      <c r="J2064" s="3" t="str">
        <f>HYPERLINK("https://www.boe.es/gazeta/dias/1825/08/30/pdfs/GMD-1825-105.pdf#page=3","Abrir facsímil")</f>
        <v>Abrir facsímil</v>
      </c>
      <c r="K2064" s="3" t="s">
        <v>22</v>
      </c>
    </row>
    <row r="2065" spans="1:11" ht="42" customHeight="1">
      <c r="A2065" s="2" t="s">
        <v>5181</v>
      </c>
      <c r="B2065" s="2" t="s">
        <v>5182</v>
      </c>
      <c r="C2065" s="2" t="s">
        <v>71</v>
      </c>
      <c r="D2065" s="2" t="s">
        <v>72</v>
      </c>
      <c r="E2065" s="5">
        <v>-27363</v>
      </c>
      <c r="F2065" s="3" t="s">
        <v>152</v>
      </c>
      <c r="G2065" s="3" t="s">
        <v>39</v>
      </c>
      <c r="H2065" s="2" t="s">
        <v>20</v>
      </c>
      <c r="I2065" s="2" t="s">
        <v>5183</v>
      </c>
      <c r="J2065" s="3" t="str">
        <f>HYPERLINK("https://www.boe.es/gazeta/dias/1825/01/29/pdfs/GMD-1825-13.pdf#page=3","Abrir facsímil")</f>
        <v>Abrir facsímil</v>
      </c>
      <c r="K2065" s="3" t="s">
        <v>22</v>
      </c>
    </row>
    <row r="2066" spans="1:11" ht="42" customHeight="1">
      <c r="A2066" s="2" t="s">
        <v>5181</v>
      </c>
      <c r="B2066" s="2" t="s">
        <v>5182</v>
      </c>
      <c r="C2066" s="2" t="s">
        <v>32</v>
      </c>
      <c r="D2066" s="2" t="s">
        <v>33</v>
      </c>
      <c r="E2066" s="5">
        <v>-27349</v>
      </c>
      <c r="F2066" s="3" t="s">
        <v>596</v>
      </c>
      <c r="G2066" s="3" t="s">
        <v>39</v>
      </c>
      <c r="H2066" s="2" t="s">
        <v>20</v>
      </c>
      <c r="I2066" s="2" t="s">
        <v>5184</v>
      </c>
      <c r="J2066" s="3" t="str">
        <f>HYPERLINK("https://www.boe.es/gazeta/dias/1825/02/12/pdfs/GMD-1825-19.pdf#page=3","Abrir facsímil")</f>
        <v>Abrir facsímil</v>
      </c>
      <c r="K2066" s="3" t="s">
        <v>22</v>
      </c>
    </row>
    <row r="2067" spans="1:11" ht="42" customHeight="1">
      <c r="A2067" s="2" t="s">
        <v>5185</v>
      </c>
      <c r="B2067" s="2" t="s">
        <v>5186</v>
      </c>
      <c r="C2067" s="2" t="s">
        <v>71</v>
      </c>
      <c r="D2067" s="2" t="s">
        <v>72</v>
      </c>
      <c r="E2067" s="5">
        <v>-27076</v>
      </c>
      <c r="F2067" s="3" t="s">
        <v>416</v>
      </c>
      <c r="G2067" s="3" t="s">
        <v>39</v>
      </c>
      <c r="H2067" s="2" t="s">
        <v>20</v>
      </c>
      <c r="I2067" s="2" t="s">
        <v>5187</v>
      </c>
      <c r="J2067" s="3" t="str">
        <f>HYPERLINK("https://www.boe.es/gazeta/dias/1825/11/12/pdfs/GMD-1825-137.pdf#page=3","Abrir facsímil")</f>
        <v>Abrir facsímil</v>
      </c>
      <c r="K2067" s="3" t="s">
        <v>22</v>
      </c>
    </row>
    <row r="2068" spans="1:11" ht="42" customHeight="1">
      <c r="A2068" s="2" t="s">
        <v>5188</v>
      </c>
      <c r="B2068" s="2" t="s">
        <v>5189</v>
      </c>
      <c r="C2068" s="2" t="s">
        <v>25</v>
      </c>
      <c r="D2068" s="2" t="s">
        <v>17</v>
      </c>
      <c r="E2068" s="5">
        <v>-27260</v>
      </c>
      <c r="F2068" s="3" t="s">
        <v>424</v>
      </c>
      <c r="G2068" s="3" t="s">
        <v>1129</v>
      </c>
      <c r="H2068" s="2" t="s">
        <v>27</v>
      </c>
      <c r="I2068" s="2" t="s">
        <v>5190</v>
      </c>
      <c r="J2068" s="3" t="str">
        <f>HYPERLINK("https://www.boe.es/gazeta/dias/1825/05/12/pdfs/GMD-1825-57.pdf#page=3","Abrir facsímil")</f>
        <v>Abrir facsímil</v>
      </c>
      <c r="K2068" s="3" t="s">
        <v>29</v>
      </c>
    </row>
    <row r="2069" spans="1:11" ht="42" customHeight="1">
      <c r="A2069" s="2" t="s">
        <v>5191</v>
      </c>
      <c r="B2069" s="2" t="s">
        <v>5192</v>
      </c>
      <c r="C2069" s="2" t="s">
        <v>25</v>
      </c>
      <c r="D2069" s="2" t="s">
        <v>17</v>
      </c>
      <c r="E2069" s="5">
        <v>-27381</v>
      </c>
      <c r="F2069" s="3" t="s">
        <v>586</v>
      </c>
      <c r="G2069" s="3" t="s">
        <v>19</v>
      </c>
      <c r="H2069" s="2" t="s">
        <v>20</v>
      </c>
      <c r="I2069" s="2" t="s">
        <v>5193</v>
      </c>
      <c r="J2069" s="3" t="str">
        <f>HYPERLINK("https://www.boe.es/gazeta/dias/1825/01/11/pdfs/GMD-1825-5.pdf#page=4","Abrir facsímil")</f>
        <v>Abrir facsímil</v>
      </c>
      <c r="K2069" s="3" t="s">
        <v>22</v>
      </c>
    </row>
    <row r="2070" spans="1:11" ht="42" customHeight="1">
      <c r="A2070" s="2" t="s">
        <v>5194</v>
      </c>
      <c r="B2070" s="2" t="s">
        <v>5195</v>
      </c>
      <c r="C2070" s="2" t="s">
        <v>32</v>
      </c>
      <c r="D2070" s="2" t="s">
        <v>33</v>
      </c>
      <c r="E2070" s="5">
        <v>-27372</v>
      </c>
      <c r="F2070" s="3" t="s">
        <v>51</v>
      </c>
      <c r="G2070" s="3" t="s">
        <v>39</v>
      </c>
      <c r="H2070" s="2" t="s">
        <v>20</v>
      </c>
      <c r="I2070" s="2" t="s">
        <v>5196</v>
      </c>
      <c r="J2070" s="3" t="str">
        <f>HYPERLINK("https://www.boe.es/gazeta/dias/1825/01/20/pdfs/GMD-1825-9.pdf#page=3","Abrir facsímil")</f>
        <v>Abrir facsímil</v>
      </c>
      <c r="K2070" s="3" t="s">
        <v>22</v>
      </c>
    </row>
    <row r="2071" spans="1:11" ht="42" customHeight="1">
      <c r="A2071" s="2" t="s">
        <v>5197</v>
      </c>
      <c r="B2071" s="2" t="s">
        <v>5198</v>
      </c>
      <c r="C2071" s="2" t="s">
        <v>32</v>
      </c>
      <c r="D2071" s="2" t="s">
        <v>33</v>
      </c>
      <c r="E2071" s="5">
        <v>-27251</v>
      </c>
      <c r="F2071" s="3" t="s">
        <v>555</v>
      </c>
      <c r="G2071" s="3" t="s">
        <v>19</v>
      </c>
      <c r="H2071" s="2" t="s">
        <v>20</v>
      </c>
      <c r="I2071" s="2" t="s">
        <v>5199</v>
      </c>
      <c r="J2071" s="3" t="str">
        <f>HYPERLINK("https://www.boe.es/gazeta/dias/1825/05/21/pdfs/GMD-1825-61.pdf#page=4","Abrir facsímil")</f>
        <v>Abrir facsímil</v>
      </c>
      <c r="K2071" s="3" t="s">
        <v>22</v>
      </c>
    </row>
    <row r="2072" spans="1:11" ht="42" customHeight="1">
      <c r="A2072" s="2" t="s">
        <v>5200</v>
      </c>
      <c r="B2072" s="2" t="s">
        <v>5201</v>
      </c>
      <c r="C2072" s="2" t="s">
        <v>16</v>
      </c>
      <c r="D2072" s="2" t="s">
        <v>17</v>
      </c>
      <c r="E2072" s="5">
        <v>-27332</v>
      </c>
      <c r="F2072" s="3" t="s">
        <v>239</v>
      </c>
      <c r="G2072" s="3" t="s">
        <v>39</v>
      </c>
      <c r="H2072" s="2" t="s">
        <v>20</v>
      </c>
      <c r="I2072" s="2" t="s">
        <v>5202</v>
      </c>
      <c r="J2072" s="3" t="str">
        <f>HYPERLINK("https://www.boe.es/gazeta/dias/1825/03/01/pdfs/GMD-1825-26.pdf#page=3","Abrir facsímil")</f>
        <v>Abrir facsímil</v>
      </c>
      <c r="K2072" s="3" t="s">
        <v>22</v>
      </c>
    </row>
    <row r="2073" spans="1:11" ht="42" customHeight="1">
      <c r="A2073" s="2" t="s">
        <v>5203</v>
      </c>
      <c r="B2073" s="2" t="s">
        <v>5204</v>
      </c>
      <c r="C2073" s="2" t="s">
        <v>71</v>
      </c>
      <c r="D2073" s="2" t="s">
        <v>72</v>
      </c>
      <c r="E2073" s="5">
        <v>-27311</v>
      </c>
      <c r="F2073" s="3" t="s">
        <v>47</v>
      </c>
      <c r="G2073" s="3" t="s">
        <v>39</v>
      </c>
      <c r="H2073" s="2" t="s">
        <v>20</v>
      </c>
      <c r="I2073" s="2" t="s">
        <v>5205</v>
      </c>
      <c r="J2073" s="3" t="str">
        <f>HYPERLINK("https://www.boe.es/gazeta/dias/1825/03/22/pdfs/GMD-1825-35.pdf#page=3","Abrir facsímil")</f>
        <v>Abrir facsímil</v>
      </c>
      <c r="K2073" s="3" t="s">
        <v>22</v>
      </c>
    </row>
    <row r="2074" spans="1:11" ht="42" customHeight="1">
      <c r="A2074" s="2" t="s">
        <v>5206</v>
      </c>
      <c r="B2074" s="2" t="s">
        <v>5207</v>
      </c>
      <c r="C2074" s="2" t="s">
        <v>16</v>
      </c>
      <c r="D2074" s="2" t="s">
        <v>17</v>
      </c>
      <c r="E2074" s="5">
        <v>-27265</v>
      </c>
      <c r="F2074" s="3" t="s">
        <v>42</v>
      </c>
      <c r="G2074" s="3" t="s">
        <v>19</v>
      </c>
      <c r="H2074" s="2" t="s">
        <v>20</v>
      </c>
      <c r="I2074" s="2" t="s">
        <v>5208</v>
      </c>
      <c r="J2074" s="3" t="str">
        <f>HYPERLINK("https://www.boe.es/gazeta/dias/1825/05/07/pdfs/GMD-1825-55.pdf#page=4","Abrir facsímil")</f>
        <v>Abrir facsímil</v>
      </c>
      <c r="K2074" s="3" t="s">
        <v>22</v>
      </c>
    </row>
    <row r="2075" spans="1:11" ht="42" customHeight="1">
      <c r="A2075" s="2" t="s">
        <v>5209</v>
      </c>
      <c r="B2075" s="2" t="s">
        <v>5210</v>
      </c>
      <c r="C2075" s="2" t="s">
        <v>25</v>
      </c>
      <c r="D2075" s="2" t="s">
        <v>17</v>
      </c>
      <c r="E2075" s="5">
        <v>-27283</v>
      </c>
      <c r="F2075" s="3" t="s">
        <v>26</v>
      </c>
      <c r="G2075" s="3" t="s">
        <v>19</v>
      </c>
      <c r="H2075" s="2" t="s">
        <v>20</v>
      </c>
      <c r="I2075" s="2" t="s">
        <v>5211</v>
      </c>
      <c r="J2075" s="3" t="str">
        <f>HYPERLINK("https://www.boe.es/gazeta/dias/1825/04/19/pdfs/GMD-1825-47.pdf#page=4","Abrir facsímil")</f>
        <v>Abrir facsímil</v>
      </c>
      <c r="K2075" s="3" t="s">
        <v>22</v>
      </c>
    </row>
    <row r="2076" spans="1:11" ht="42" customHeight="1">
      <c r="A2076" s="2" t="s">
        <v>5212</v>
      </c>
      <c r="B2076" s="2" t="s">
        <v>5213</v>
      </c>
      <c r="C2076" s="2" t="s">
        <v>32</v>
      </c>
      <c r="D2076" s="2" t="s">
        <v>33</v>
      </c>
      <c r="E2076" s="5">
        <v>-27318</v>
      </c>
      <c r="F2076" s="3" t="s">
        <v>193</v>
      </c>
      <c r="G2076" s="3" t="s">
        <v>19</v>
      </c>
      <c r="H2076" s="2" t="s">
        <v>20</v>
      </c>
      <c r="I2076" s="2" t="s">
        <v>5214</v>
      </c>
      <c r="J2076" s="3" t="str">
        <f>HYPERLINK("https://www.boe.es/gazeta/dias/1825/03/15/pdfs/GMD-1825-32.pdf#page=4","Abrir facsímil")</f>
        <v>Abrir facsímil</v>
      </c>
      <c r="K2076" s="3" t="s">
        <v>22</v>
      </c>
    </row>
    <row r="2077" spans="1:11" ht="42" customHeight="1">
      <c r="A2077" s="2" t="s">
        <v>5215</v>
      </c>
      <c r="B2077" s="2" t="s">
        <v>5216</v>
      </c>
      <c r="C2077" s="2" t="s">
        <v>71</v>
      </c>
      <c r="D2077" s="2" t="s">
        <v>72</v>
      </c>
      <c r="E2077" s="5">
        <v>-27178</v>
      </c>
      <c r="F2077" s="3" t="s">
        <v>118</v>
      </c>
      <c r="G2077" s="3" t="s">
        <v>119</v>
      </c>
      <c r="H2077" s="2" t="s">
        <v>20</v>
      </c>
      <c r="I2077" s="2" t="s">
        <v>5217</v>
      </c>
      <c r="J2077" s="3" t="str">
        <f>HYPERLINK("https://www.boe.es/gazeta/dias/1825/08/02/pdfs/GMD-1825-92.pdf#page=4","Abrir facsímil")</f>
        <v>Abrir facsímil</v>
      </c>
      <c r="K2077" s="3" t="s">
        <v>22</v>
      </c>
    </row>
    <row r="2078" spans="1:11" ht="42" customHeight="1">
      <c r="A2078" s="2" t="s">
        <v>5218</v>
      </c>
      <c r="B2078" s="2" t="s">
        <v>5219</v>
      </c>
      <c r="C2078" s="2" t="s">
        <v>238</v>
      </c>
      <c r="D2078" s="2" t="s">
        <v>17</v>
      </c>
      <c r="E2078" s="5">
        <v>-27281</v>
      </c>
      <c r="F2078" s="3" t="s">
        <v>306</v>
      </c>
      <c r="G2078" s="3" t="s">
        <v>19</v>
      </c>
      <c r="H2078" s="2" t="s">
        <v>20</v>
      </c>
      <c r="I2078" s="2" t="s">
        <v>5220</v>
      </c>
      <c r="J2078" s="3" t="str">
        <f>HYPERLINK("https://www.boe.es/gazeta/dias/1825/04/21/pdfs/GMD-1825-48.pdf#page=4","Abrir facsímil")</f>
        <v>Abrir facsímil</v>
      </c>
      <c r="K2078" s="3" t="s">
        <v>22</v>
      </c>
    </row>
    <row r="2079" spans="1:11" ht="42" customHeight="1">
      <c r="A2079" s="2" t="s">
        <v>5221</v>
      </c>
      <c r="B2079" s="2" t="s">
        <v>5222</v>
      </c>
      <c r="C2079" s="2" t="s">
        <v>71</v>
      </c>
      <c r="D2079" s="2" t="s">
        <v>72</v>
      </c>
      <c r="E2079" s="5">
        <v>-27286</v>
      </c>
      <c r="F2079" s="3" t="s">
        <v>257</v>
      </c>
      <c r="G2079" s="3" t="s">
        <v>19</v>
      </c>
      <c r="H2079" s="2" t="s">
        <v>20</v>
      </c>
      <c r="I2079" s="2" t="s">
        <v>5223</v>
      </c>
      <c r="J2079" s="3" t="str">
        <f>HYPERLINK("https://www.boe.es/gazeta/dias/1825/04/16/pdfs/GMD-1825-46.pdf#page=4","Abrir facsímil")</f>
        <v>Abrir facsímil</v>
      </c>
      <c r="K2079" s="3" t="s">
        <v>22</v>
      </c>
    </row>
    <row r="2080" spans="1:11" ht="42" customHeight="1">
      <c r="A2080" s="2" t="s">
        <v>5224</v>
      </c>
      <c r="B2080" s="2" t="s">
        <v>5225</v>
      </c>
      <c r="C2080" s="2" t="s">
        <v>32</v>
      </c>
      <c r="D2080" s="2" t="s">
        <v>33</v>
      </c>
      <c r="E2080" s="5">
        <v>-27381</v>
      </c>
      <c r="F2080" s="3" t="s">
        <v>586</v>
      </c>
      <c r="G2080" s="3" t="s">
        <v>39</v>
      </c>
      <c r="H2080" s="2" t="s">
        <v>20</v>
      </c>
      <c r="I2080" s="2" t="s">
        <v>5226</v>
      </c>
      <c r="J2080" s="3" t="str">
        <f>HYPERLINK("https://www.boe.es/gazeta/dias/1825/01/11/pdfs/GMD-1825-5.pdf#page=3","Abrir facsímil")</f>
        <v>Abrir facsímil</v>
      </c>
      <c r="K2080" s="3" t="s">
        <v>22</v>
      </c>
    </row>
    <row r="2081" spans="1:11" ht="42" customHeight="1">
      <c r="A2081" s="2" t="s">
        <v>5227</v>
      </c>
      <c r="B2081" s="2" t="s">
        <v>5228</v>
      </c>
      <c r="C2081" s="2" t="s">
        <v>71</v>
      </c>
      <c r="D2081" s="2" t="s">
        <v>72</v>
      </c>
      <c r="E2081" s="5">
        <v>-27281</v>
      </c>
      <c r="F2081" s="3" t="s">
        <v>306</v>
      </c>
      <c r="G2081" s="3" t="s">
        <v>19</v>
      </c>
      <c r="H2081" s="2" t="s">
        <v>20</v>
      </c>
      <c r="I2081" s="2" t="s">
        <v>5229</v>
      </c>
      <c r="J2081" s="3" t="str">
        <f>HYPERLINK("https://www.boe.es/gazeta/dias/1825/04/21/pdfs/GMD-1825-48.pdf#page=4","Abrir facsímil")</f>
        <v>Abrir facsímil</v>
      </c>
      <c r="K2081" s="3" t="s">
        <v>22</v>
      </c>
    </row>
    <row r="2082" spans="1:11" ht="42" customHeight="1">
      <c r="A2082" s="2" t="s">
        <v>5230</v>
      </c>
      <c r="B2082" s="2" t="s">
        <v>5231</v>
      </c>
      <c r="C2082" s="2" t="s">
        <v>16</v>
      </c>
      <c r="D2082" s="2" t="s">
        <v>17</v>
      </c>
      <c r="E2082" s="5">
        <v>-27101</v>
      </c>
      <c r="F2082" s="3" t="s">
        <v>83</v>
      </c>
      <c r="G2082" s="3" t="s">
        <v>39</v>
      </c>
      <c r="H2082" s="2" t="s">
        <v>20</v>
      </c>
      <c r="I2082" s="2" t="s">
        <v>5232</v>
      </c>
      <c r="J2082" s="3" t="str">
        <f>HYPERLINK("https://www.boe.es/gazeta/dias/1825/10/18/pdfs/GMD-1825-126.pdf#page=3","Abrir facsímil")</f>
        <v>Abrir facsímil</v>
      </c>
      <c r="K2082" s="3" t="s">
        <v>22</v>
      </c>
    </row>
    <row r="2083" spans="1:11" ht="42" customHeight="1">
      <c r="A2083" s="2" t="s">
        <v>5233</v>
      </c>
      <c r="B2083" s="2" t="s">
        <v>5234</v>
      </c>
      <c r="C2083" s="2" t="s">
        <v>71</v>
      </c>
      <c r="D2083" s="2" t="s">
        <v>72</v>
      </c>
      <c r="E2083" s="5">
        <v>-27330</v>
      </c>
      <c r="F2083" s="3" t="s">
        <v>226</v>
      </c>
      <c r="G2083" s="3" t="s">
        <v>19</v>
      </c>
      <c r="H2083" s="2" t="s">
        <v>20</v>
      </c>
      <c r="I2083" s="2" t="s">
        <v>5235</v>
      </c>
      <c r="J2083" s="3" t="str">
        <f>HYPERLINK("https://www.boe.es/gazeta/dias/1825/03/03/pdfs/GMD-1825-27.pdf#page=4","Abrir facsímil")</f>
        <v>Abrir facsímil</v>
      </c>
      <c r="K2083" s="3" t="s">
        <v>22</v>
      </c>
    </row>
    <row r="2084" spans="1:11" ht="42" customHeight="1">
      <c r="A2084" s="2" t="s">
        <v>5236</v>
      </c>
      <c r="B2084" s="2" t="s">
        <v>5237</v>
      </c>
      <c r="C2084" s="2" t="s">
        <v>25</v>
      </c>
      <c r="D2084" s="2" t="s">
        <v>17</v>
      </c>
      <c r="E2084" s="5">
        <v>-27246</v>
      </c>
      <c r="F2084" s="3" t="s">
        <v>79</v>
      </c>
      <c r="G2084" s="3" t="s">
        <v>19</v>
      </c>
      <c r="H2084" s="2" t="s">
        <v>20</v>
      </c>
      <c r="I2084" s="2" t="s">
        <v>5238</v>
      </c>
      <c r="J2084" s="3" t="str">
        <f>HYPERLINK("https://www.boe.es/gazeta/dias/1825/05/26/pdfs/GMD-1825-63.pdf#page=4","Abrir facsímil")</f>
        <v>Abrir facsímil</v>
      </c>
      <c r="K2084" s="3" t="s">
        <v>22</v>
      </c>
    </row>
    <row r="2085" spans="1:11" ht="42" customHeight="1">
      <c r="A2085" s="2" t="s">
        <v>5239</v>
      </c>
      <c r="B2085" s="2" t="s">
        <v>5240</v>
      </c>
      <c r="C2085" s="2" t="s">
        <v>32</v>
      </c>
      <c r="D2085" s="2" t="s">
        <v>33</v>
      </c>
      <c r="E2085" s="5">
        <v>-27384</v>
      </c>
      <c r="F2085" s="3" t="s">
        <v>143</v>
      </c>
      <c r="G2085" s="3" t="s">
        <v>64</v>
      </c>
      <c r="H2085" s="2" t="s">
        <v>20</v>
      </c>
      <c r="I2085" s="2" t="s">
        <v>5241</v>
      </c>
      <c r="J2085" s="3" t="str">
        <f>HYPERLINK("https://www.boe.es/gazeta/dias/1825/01/08/pdfs/GMD-1825-4.pdf#page=2","Abrir facsímil")</f>
        <v>Abrir facsímil</v>
      </c>
      <c r="K2085" s="3" t="s">
        <v>22</v>
      </c>
    </row>
    <row r="2086" spans="1:11" ht="42" customHeight="1">
      <c r="A2086" s="2" t="s">
        <v>5242</v>
      </c>
      <c r="B2086" s="2" t="s">
        <v>5242</v>
      </c>
      <c r="C2086" s="2" t="s">
        <v>71</v>
      </c>
      <c r="D2086" s="2" t="s">
        <v>72</v>
      </c>
      <c r="E2086" s="5">
        <v>-27090</v>
      </c>
      <c r="F2086" s="3" t="s">
        <v>189</v>
      </c>
      <c r="G2086" s="3" t="s">
        <v>64</v>
      </c>
      <c r="H2086" s="2" t="s">
        <v>20</v>
      </c>
      <c r="I2086" s="2" t="s">
        <v>5243</v>
      </c>
      <c r="J2086" s="3" t="str">
        <f>HYPERLINK("https://www.boe.es/gazeta/dias/1825/10/29/pdfs/GMD-1825-131.pdf#page=2","Abrir facsímil")</f>
        <v>Abrir facsímil</v>
      </c>
      <c r="K2086" s="3" t="s">
        <v>22</v>
      </c>
    </row>
    <row r="2087" spans="1:11" ht="42" customHeight="1">
      <c r="A2087" s="2" t="s">
        <v>5244</v>
      </c>
      <c r="B2087" s="2" t="s">
        <v>5245</v>
      </c>
      <c r="C2087" s="2" t="s">
        <v>46</v>
      </c>
      <c r="D2087" s="2" t="s">
        <v>17</v>
      </c>
      <c r="E2087" s="5">
        <v>-27085</v>
      </c>
      <c r="F2087" s="3" t="s">
        <v>215</v>
      </c>
      <c r="G2087" s="3" t="s">
        <v>19</v>
      </c>
      <c r="H2087" s="2" t="s">
        <v>20</v>
      </c>
      <c r="I2087" s="2" t="s">
        <v>5246</v>
      </c>
      <c r="J2087" s="3" t="str">
        <f>HYPERLINK("https://www.boe.es/gazeta/dias/1825/11/03/pdfs/GMD-1825-133.pdf#page=4","Abrir facsímil")</f>
        <v>Abrir facsímil</v>
      </c>
      <c r="K2087" s="3" t="s">
        <v>22</v>
      </c>
    </row>
    <row r="2088" spans="1:11" ht="42" customHeight="1">
      <c r="A2088" s="2" t="s">
        <v>5247</v>
      </c>
      <c r="B2088" s="2" t="s">
        <v>5248</v>
      </c>
      <c r="C2088" s="2" t="s">
        <v>46</v>
      </c>
      <c r="D2088" s="2" t="s">
        <v>17</v>
      </c>
      <c r="E2088" s="5">
        <v>-27178</v>
      </c>
      <c r="F2088" s="3" t="s">
        <v>118</v>
      </c>
      <c r="G2088" s="3" t="s">
        <v>119</v>
      </c>
      <c r="H2088" s="2" t="s">
        <v>20</v>
      </c>
      <c r="I2088" s="2" t="s">
        <v>5249</v>
      </c>
      <c r="J2088" s="3" t="str">
        <f>HYPERLINK("https://www.boe.es/gazeta/dias/1825/08/02/pdfs/GMD-1825-92.pdf#page=4","Abrir facsímil")</f>
        <v>Abrir facsímil</v>
      </c>
      <c r="K2088" s="3" t="s">
        <v>22</v>
      </c>
    </row>
    <row r="2089" spans="1:11" ht="42" customHeight="1">
      <c r="A2089" s="2" t="s">
        <v>5250</v>
      </c>
      <c r="B2089" s="2" t="s">
        <v>5251</v>
      </c>
      <c r="C2089" s="2" t="s">
        <v>32</v>
      </c>
      <c r="D2089" s="2" t="s">
        <v>33</v>
      </c>
      <c r="E2089" s="5">
        <v>-27321</v>
      </c>
      <c r="F2089" s="3" t="s">
        <v>38</v>
      </c>
      <c r="G2089" s="3" t="s">
        <v>39</v>
      </c>
      <c r="H2089" s="2" t="s">
        <v>20</v>
      </c>
      <c r="I2089" s="2" t="s">
        <v>5252</v>
      </c>
      <c r="J2089" s="3" t="str">
        <f>HYPERLINK("https://www.boe.es/gazeta/dias/1825/03/12/pdfs/GMD-1825-31.pdf#page=3","Abrir facsímil")</f>
        <v>Abrir facsímil</v>
      </c>
      <c r="K2089" s="3" t="s">
        <v>22</v>
      </c>
    </row>
    <row r="2090" spans="1:11" ht="42" customHeight="1">
      <c r="A2090" s="2" t="s">
        <v>5253</v>
      </c>
      <c r="B2090" s="2" t="s">
        <v>5254</v>
      </c>
      <c r="C2090" s="2" t="s">
        <v>32</v>
      </c>
      <c r="D2090" s="2" t="s">
        <v>33</v>
      </c>
      <c r="E2090" s="5">
        <v>-27365</v>
      </c>
      <c r="F2090" s="3" t="s">
        <v>1749</v>
      </c>
      <c r="G2090" s="3" t="s">
        <v>39</v>
      </c>
      <c r="H2090" s="2" t="s">
        <v>20</v>
      </c>
      <c r="I2090" s="2" t="s">
        <v>5255</v>
      </c>
      <c r="J2090" s="3" t="str">
        <f>HYPERLINK("https://www.boe.es/gazeta/dias/1825/01/27/pdfs/GMD-1825-12.pdf#page=3","Abrir facsímil")</f>
        <v>Abrir facsímil</v>
      </c>
      <c r="K2090" s="3" t="s">
        <v>22</v>
      </c>
    </row>
    <row r="2091" spans="1:11" ht="42" customHeight="1">
      <c r="A2091" s="2" t="s">
        <v>5256</v>
      </c>
      <c r="B2091" s="2" t="s">
        <v>5257</v>
      </c>
      <c r="C2091" s="2" t="s">
        <v>46</v>
      </c>
      <c r="D2091" s="2" t="s">
        <v>17</v>
      </c>
      <c r="E2091" s="5">
        <v>-27253</v>
      </c>
      <c r="F2091" s="3" t="s">
        <v>409</v>
      </c>
      <c r="G2091" s="3" t="s">
        <v>19</v>
      </c>
      <c r="H2091" s="2" t="s">
        <v>27</v>
      </c>
      <c r="I2091" s="2" t="s">
        <v>5258</v>
      </c>
      <c r="J2091" s="3" t="str">
        <f>HYPERLINK("https://www.boe.es/gazeta/dias/1825/05/19/pdfs/GMD-1825-60.pdf#page=4","Abrir facsímil")</f>
        <v>Abrir facsímil</v>
      </c>
      <c r="K2091" s="3" t="s">
        <v>29</v>
      </c>
    </row>
    <row r="2092" spans="1:11" ht="42" customHeight="1">
      <c r="A2092" s="2" t="s">
        <v>5259</v>
      </c>
      <c r="B2092" s="2" t="s">
        <v>5260</v>
      </c>
      <c r="C2092" s="2" t="s">
        <v>123</v>
      </c>
      <c r="D2092" s="2" t="s">
        <v>17</v>
      </c>
      <c r="E2092" s="5">
        <v>-27295</v>
      </c>
      <c r="F2092" s="3" t="s">
        <v>156</v>
      </c>
      <c r="G2092" s="3" t="s">
        <v>39</v>
      </c>
      <c r="H2092" s="2" t="s">
        <v>20</v>
      </c>
      <c r="I2092" s="2" t="s">
        <v>5261</v>
      </c>
      <c r="J2092" s="3" t="str">
        <f>HYPERLINK("https://www.boe.es/gazeta/dias/1825/04/07/pdfs/GMD-1825-42.pdf#page=3","Abrir facsímil")</f>
        <v>Abrir facsímil</v>
      </c>
      <c r="K2092" s="3" t="s">
        <v>22</v>
      </c>
    </row>
    <row r="2093" spans="1:11" ht="42" customHeight="1">
      <c r="A2093" s="2" t="s">
        <v>5262</v>
      </c>
      <c r="B2093" s="2" t="s">
        <v>5263</v>
      </c>
      <c r="C2093" s="2" t="s">
        <v>238</v>
      </c>
      <c r="D2093" s="2" t="s">
        <v>17</v>
      </c>
      <c r="E2093" s="5">
        <v>-27309</v>
      </c>
      <c r="F2093" s="3" t="s">
        <v>459</v>
      </c>
      <c r="G2093" s="3" t="s">
        <v>39</v>
      </c>
      <c r="H2093" s="2" t="s">
        <v>20</v>
      </c>
      <c r="I2093" s="2" t="s">
        <v>5264</v>
      </c>
      <c r="J2093" s="3" t="str">
        <f>HYPERLINK("https://www.boe.es/gazeta/dias/1825/03/24/pdfs/GMD-1825-36.pdf#page=3","Abrir facsímil")</f>
        <v>Abrir facsímil</v>
      </c>
      <c r="K2093" s="3" t="s">
        <v>22</v>
      </c>
    </row>
    <row r="2094" spans="1:11" ht="42" customHeight="1">
      <c r="A2094" s="2" t="s">
        <v>5265</v>
      </c>
      <c r="B2094" s="2" t="s">
        <v>5265</v>
      </c>
      <c r="C2094" s="2" t="s">
        <v>32</v>
      </c>
      <c r="D2094" s="2" t="s">
        <v>33</v>
      </c>
      <c r="E2094" s="5">
        <v>-27265</v>
      </c>
      <c r="F2094" s="3" t="s">
        <v>42</v>
      </c>
      <c r="G2094" s="3" t="s">
        <v>64</v>
      </c>
      <c r="H2094" s="2" t="s">
        <v>20</v>
      </c>
      <c r="I2094" s="2" t="s">
        <v>5266</v>
      </c>
      <c r="J2094" s="3" t="str">
        <f>HYPERLINK("https://www.boe.es/gazeta/dias/1825/05/07/pdfs/GMD-1825-55.pdf#page=2","Abrir facsímil")</f>
        <v>Abrir facsímil</v>
      </c>
      <c r="K2094" s="3" t="s">
        <v>22</v>
      </c>
    </row>
    <row r="2095" spans="1:11" ht="42" customHeight="1">
      <c r="A2095" s="2" t="s">
        <v>5267</v>
      </c>
      <c r="B2095" s="2" t="s">
        <v>5267</v>
      </c>
      <c r="C2095" s="2" t="s">
        <v>71</v>
      </c>
      <c r="D2095" s="2" t="s">
        <v>72</v>
      </c>
      <c r="E2095" s="5">
        <v>-27342</v>
      </c>
      <c r="F2095" s="3" t="s">
        <v>112</v>
      </c>
      <c r="G2095" s="3" t="s">
        <v>39</v>
      </c>
      <c r="H2095" s="2" t="s">
        <v>20</v>
      </c>
      <c r="I2095" s="2" t="s">
        <v>5268</v>
      </c>
      <c r="J2095" s="3" t="str">
        <f>HYPERLINK("https://www.boe.es/gazeta/dias/1825/02/19/pdfs/GMD-1825-22.pdf#page=3","Abrir facsímil")</f>
        <v>Abrir facsímil</v>
      </c>
      <c r="K2095" s="3" t="s">
        <v>22</v>
      </c>
    </row>
    <row r="2096" spans="1:11" ht="42" customHeight="1">
      <c r="A2096" s="2" t="s">
        <v>5267</v>
      </c>
      <c r="B2096" s="2" t="s">
        <v>5267</v>
      </c>
      <c r="C2096" s="2" t="s">
        <v>32</v>
      </c>
      <c r="D2096" s="2" t="s">
        <v>33</v>
      </c>
      <c r="E2096" s="5">
        <v>-27339</v>
      </c>
      <c r="F2096" s="3" t="s">
        <v>974</v>
      </c>
      <c r="G2096" s="3" t="s">
        <v>95</v>
      </c>
      <c r="H2096" s="2" t="s">
        <v>20</v>
      </c>
      <c r="I2096" s="2" t="s">
        <v>5269</v>
      </c>
      <c r="J2096" s="3" t="str">
        <f>HYPERLINK("https://www.boe.es/gazeta/dias/1825/02/22/pdfs/GMD-1825-23.pdf#page=1","Abrir facsímil")</f>
        <v>Abrir facsímil</v>
      </c>
      <c r="K2096" s="3" t="s">
        <v>22</v>
      </c>
    </row>
    <row r="2097" spans="1:11" ht="42" customHeight="1">
      <c r="A2097" s="2" t="s">
        <v>5267</v>
      </c>
      <c r="B2097" s="2" t="s">
        <v>5267</v>
      </c>
      <c r="C2097" s="2" t="s">
        <v>25</v>
      </c>
      <c r="D2097" s="2" t="s">
        <v>17</v>
      </c>
      <c r="E2097" s="5">
        <v>-27281</v>
      </c>
      <c r="F2097" s="3" t="s">
        <v>306</v>
      </c>
      <c r="G2097" s="3" t="s">
        <v>19</v>
      </c>
      <c r="H2097" s="2" t="s">
        <v>20</v>
      </c>
      <c r="I2097" s="2" t="s">
        <v>5270</v>
      </c>
      <c r="J2097" s="3" t="str">
        <f>HYPERLINK("https://www.boe.es/gazeta/dias/1825/04/21/pdfs/GMD-1825-48.pdf#page=4","Abrir facsímil")</f>
        <v>Abrir facsímil</v>
      </c>
      <c r="K2097" s="3" t="s">
        <v>22</v>
      </c>
    </row>
    <row r="2098" spans="1:11" ht="42" customHeight="1">
      <c r="A2098" s="2" t="s">
        <v>5267</v>
      </c>
      <c r="B2098" s="2" t="s">
        <v>5267</v>
      </c>
      <c r="C2098" s="2" t="s">
        <v>32</v>
      </c>
      <c r="D2098" s="2" t="s">
        <v>33</v>
      </c>
      <c r="E2098" s="5">
        <v>-27272</v>
      </c>
      <c r="F2098" s="3" t="s">
        <v>1191</v>
      </c>
      <c r="G2098" s="3" t="s">
        <v>64</v>
      </c>
      <c r="H2098" s="2" t="s">
        <v>20</v>
      </c>
      <c r="I2098" s="2" t="s">
        <v>5271</v>
      </c>
      <c r="J2098" s="3" t="str">
        <f>HYPERLINK("https://www.boe.es/gazeta/dias/1825/04/30/pdfs/GMD-1825-52.pdf#page=2","Abrir facsímil")</f>
        <v>Abrir facsímil</v>
      </c>
      <c r="K2098" s="3" t="s">
        <v>22</v>
      </c>
    </row>
    <row r="2099" spans="1:11" ht="42" customHeight="1">
      <c r="A2099" s="2" t="s">
        <v>5267</v>
      </c>
      <c r="B2099" s="2" t="s">
        <v>5267</v>
      </c>
      <c r="C2099" s="2" t="s">
        <v>46</v>
      </c>
      <c r="D2099" s="2" t="s">
        <v>17</v>
      </c>
      <c r="E2099" s="5">
        <v>-27069</v>
      </c>
      <c r="F2099" s="3" t="s">
        <v>73</v>
      </c>
      <c r="G2099" s="3" t="s">
        <v>19</v>
      </c>
      <c r="H2099" s="2" t="s">
        <v>20</v>
      </c>
      <c r="I2099" s="2" t="s">
        <v>5272</v>
      </c>
      <c r="J2099" s="3" t="str">
        <f>HYPERLINK("https://www.boe.es/gazeta/dias/1825/11/19/pdfs/GMD-1825-140.pdf#page=4","Abrir facsímil")</f>
        <v>Abrir facsímil</v>
      </c>
      <c r="K2099" s="3" t="s">
        <v>22</v>
      </c>
    </row>
    <row r="2100" spans="1:11" ht="42" customHeight="1">
      <c r="A2100" s="2" t="s">
        <v>5273</v>
      </c>
      <c r="B2100" s="2" t="s">
        <v>5273</v>
      </c>
      <c r="C2100" s="2" t="s">
        <v>123</v>
      </c>
      <c r="D2100" s="2" t="s">
        <v>17</v>
      </c>
      <c r="E2100" s="5">
        <v>-27290</v>
      </c>
      <c r="F2100" s="3" t="s">
        <v>443</v>
      </c>
      <c r="G2100" s="3" t="s">
        <v>64</v>
      </c>
      <c r="H2100" s="2" t="s">
        <v>20</v>
      </c>
      <c r="I2100" s="2" t="s">
        <v>5274</v>
      </c>
      <c r="J2100" s="3" t="str">
        <f>HYPERLINK("https://www.boe.es/gazeta/dias/1825/04/12/pdfs/GMD-1825-44.pdf#page=2","Abrir facsímil")</f>
        <v>Abrir facsímil</v>
      </c>
      <c r="K2100" s="3" t="s">
        <v>22</v>
      </c>
    </row>
    <row r="2101" spans="1:11" ht="42" customHeight="1">
      <c r="A2101" s="2" t="s">
        <v>5275</v>
      </c>
      <c r="B2101" s="2" t="s">
        <v>5275</v>
      </c>
      <c r="C2101" s="2" t="s">
        <v>32</v>
      </c>
      <c r="D2101" s="2" t="s">
        <v>33</v>
      </c>
      <c r="E2101" s="5">
        <v>-27358</v>
      </c>
      <c r="F2101" s="3" t="s">
        <v>63</v>
      </c>
      <c r="G2101" s="3" t="s">
        <v>64</v>
      </c>
      <c r="H2101" s="2" t="s">
        <v>20</v>
      </c>
      <c r="I2101" s="2" t="s">
        <v>5276</v>
      </c>
      <c r="J2101" s="3" t="str">
        <f>HYPERLINK("https://www.boe.es/gazeta/dias/1825/02/03/pdfs/GMD-1825-15.pdf#page=2","Abrir facsímil")</f>
        <v>Abrir facsímil</v>
      </c>
      <c r="K2101" s="3" t="s">
        <v>22</v>
      </c>
    </row>
    <row r="2102" spans="1:11" ht="42" customHeight="1">
      <c r="A2102" s="2" t="s">
        <v>5275</v>
      </c>
      <c r="B2102" s="2" t="s">
        <v>5275</v>
      </c>
      <c r="C2102" s="2" t="s">
        <v>16</v>
      </c>
      <c r="D2102" s="2" t="s">
        <v>17</v>
      </c>
      <c r="E2102" s="5">
        <v>-27225</v>
      </c>
      <c r="F2102" s="3" t="s">
        <v>540</v>
      </c>
      <c r="G2102" s="3" t="s">
        <v>39</v>
      </c>
      <c r="H2102" s="2" t="s">
        <v>20</v>
      </c>
      <c r="I2102" s="2" t="s">
        <v>5277</v>
      </c>
      <c r="J2102" s="3" t="str">
        <f>HYPERLINK("https://www.boe.es/gazeta/dias/1825/06/16/pdfs/GMD-1825-72.pdf#page=3","Abrir facsímil")</f>
        <v>Abrir facsímil</v>
      </c>
      <c r="K2102" s="3" t="s">
        <v>22</v>
      </c>
    </row>
    <row r="2103" spans="1:11" ht="42" customHeight="1">
      <c r="A2103" s="2" t="s">
        <v>5275</v>
      </c>
      <c r="B2103" s="2" t="s">
        <v>5275</v>
      </c>
      <c r="C2103" s="2" t="s">
        <v>32</v>
      </c>
      <c r="D2103" s="2" t="s">
        <v>33</v>
      </c>
      <c r="E2103" s="5">
        <v>-27195</v>
      </c>
      <c r="F2103" s="3" t="s">
        <v>558</v>
      </c>
      <c r="G2103" s="3" t="s">
        <v>39</v>
      </c>
      <c r="H2103" s="2" t="s">
        <v>20</v>
      </c>
      <c r="I2103" s="2" t="s">
        <v>5278</v>
      </c>
      <c r="J2103" s="3" t="str">
        <f>HYPERLINK("https://www.boe.es/gazeta/dias/1825/07/16/pdfs/GMD-1825-85.pdf#page=3","Abrir facsímil")</f>
        <v>Abrir facsímil</v>
      </c>
      <c r="K2103" s="3" t="s">
        <v>22</v>
      </c>
    </row>
    <row r="2104" spans="1:11" ht="42" customHeight="1">
      <c r="A2104" s="2" t="s">
        <v>5275</v>
      </c>
      <c r="B2104" s="2" t="s">
        <v>5275</v>
      </c>
      <c r="C2104" s="2" t="s">
        <v>71</v>
      </c>
      <c r="D2104" s="2" t="s">
        <v>72</v>
      </c>
      <c r="E2104" s="5">
        <v>-27078</v>
      </c>
      <c r="F2104" s="3" t="s">
        <v>3937</v>
      </c>
      <c r="G2104" s="3" t="s">
        <v>95</v>
      </c>
      <c r="H2104" s="2" t="s">
        <v>20</v>
      </c>
      <c r="I2104" s="2" t="s">
        <v>5279</v>
      </c>
      <c r="J2104" s="3" t="str">
        <f>HYPERLINK("https://www.boe.es/gazeta/dias/1825/11/10/pdfs/GMD-1825-136.pdf#page=1","Abrir facsímil")</f>
        <v>Abrir facsímil</v>
      </c>
      <c r="K2104" s="3" t="s">
        <v>22</v>
      </c>
    </row>
    <row r="2105" spans="1:11" ht="42" customHeight="1">
      <c r="A2105" s="2" t="s">
        <v>5280</v>
      </c>
      <c r="B2105" s="2" t="s">
        <v>5280</v>
      </c>
      <c r="C2105" s="2" t="s">
        <v>32</v>
      </c>
      <c r="D2105" s="2" t="s">
        <v>33</v>
      </c>
      <c r="E2105" s="5">
        <v>-27318</v>
      </c>
      <c r="F2105" s="3" t="s">
        <v>193</v>
      </c>
      <c r="G2105" s="3" t="s">
        <v>39</v>
      </c>
      <c r="H2105" s="2" t="s">
        <v>20</v>
      </c>
      <c r="I2105" s="2" t="s">
        <v>5281</v>
      </c>
      <c r="J2105" s="3" t="str">
        <f>HYPERLINK("https://www.boe.es/gazeta/dias/1825/03/15/pdfs/GMD-1825-32.pdf#page=3","Abrir facsímil")</f>
        <v>Abrir facsímil</v>
      </c>
      <c r="K2105" s="3" t="s">
        <v>22</v>
      </c>
    </row>
    <row r="2106" spans="1:11" ht="42" customHeight="1">
      <c r="A2106" s="2" t="s">
        <v>5282</v>
      </c>
      <c r="B2106" s="2" t="s">
        <v>5283</v>
      </c>
      <c r="C2106" s="2" t="s">
        <v>32</v>
      </c>
      <c r="D2106" s="2" t="s">
        <v>33</v>
      </c>
      <c r="E2106" s="5">
        <v>-27384</v>
      </c>
      <c r="F2106" s="3" t="s">
        <v>143</v>
      </c>
      <c r="G2106" s="3" t="s">
        <v>64</v>
      </c>
      <c r="H2106" s="2" t="s">
        <v>20</v>
      </c>
      <c r="I2106" s="2" t="s">
        <v>5284</v>
      </c>
      <c r="J2106" s="3" t="str">
        <f>HYPERLINK("https://www.boe.es/gazeta/dias/1825/01/08/pdfs/GMD-1825-4.pdf#page=2","Abrir facsímil")</f>
        <v>Abrir facsímil</v>
      </c>
      <c r="K2106" s="3" t="s">
        <v>22</v>
      </c>
    </row>
    <row r="2107" spans="1:11" ht="42" customHeight="1">
      <c r="A2107" s="2" t="s">
        <v>5285</v>
      </c>
      <c r="B2107" s="2" t="s">
        <v>5286</v>
      </c>
      <c r="C2107" s="2" t="s">
        <v>59</v>
      </c>
      <c r="D2107" s="2" t="s">
        <v>17</v>
      </c>
      <c r="E2107" s="5">
        <v>-27342</v>
      </c>
      <c r="F2107" s="3" t="s">
        <v>112</v>
      </c>
      <c r="G2107" s="3" t="s">
        <v>19</v>
      </c>
      <c r="H2107" s="2" t="s">
        <v>20</v>
      </c>
      <c r="I2107" s="2" t="s">
        <v>5287</v>
      </c>
      <c r="J2107" s="3" t="str">
        <f>HYPERLINK("https://www.boe.es/gazeta/dias/1825/02/19/pdfs/GMD-1825-22.pdf#page=4","Abrir facsímil")</f>
        <v>Abrir facsímil</v>
      </c>
      <c r="K2107" s="3" t="s">
        <v>22</v>
      </c>
    </row>
    <row r="2108" spans="1:11" ht="42" customHeight="1">
      <c r="A2108" s="2" t="s">
        <v>5288</v>
      </c>
      <c r="B2108" s="2" t="s">
        <v>5289</v>
      </c>
      <c r="C2108" s="2" t="s">
        <v>32</v>
      </c>
      <c r="D2108" s="2" t="s">
        <v>33</v>
      </c>
      <c r="E2108" s="5">
        <v>-27374</v>
      </c>
      <c r="F2108" s="3" t="s">
        <v>87</v>
      </c>
      <c r="G2108" s="3" t="s">
        <v>64</v>
      </c>
      <c r="H2108" s="2" t="s">
        <v>20</v>
      </c>
      <c r="I2108" s="2" t="s">
        <v>5290</v>
      </c>
      <c r="J2108" s="3" t="str">
        <f>HYPERLINK("https://www.boe.es/gazeta/dias/1825/01/18/pdfs/GMD-1825-8.pdf#page=2","Abrir facsímil")</f>
        <v>Abrir facsímil</v>
      </c>
      <c r="K2108" s="3" t="s">
        <v>22</v>
      </c>
    </row>
    <row r="2109" spans="1:11" ht="42" customHeight="1">
      <c r="A2109" s="2" t="s">
        <v>5291</v>
      </c>
      <c r="B2109" s="2" t="s">
        <v>5291</v>
      </c>
      <c r="C2109" s="2" t="s">
        <v>71</v>
      </c>
      <c r="D2109" s="2" t="s">
        <v>72</v>
      </c>
      <c r="E2109" s="5">
        <v>-27370</v>
      </c>
      <c r="F2109" s="3" t="s">
        <v>222</v>
      </c>
      <c r="G2109" s="3" t="s">
        <v>39</v>
      </c>
      <c r="H2109" s="2" t="s">
        <v>20</v>
      </c>
      <c r="I2109" s="2" t="s">
        <v>5292</v>
      </c>
      <c r="J2109" s="3" t="str">
        <f>HYPERLINK("https://www.boe.es/gazeta/dias/1825/01/22/pdfs/GMD-1825-10.pdf#page=3","Abrir facsímil")</f>
        <v>Abrir facsímil</v>
      </c>
      <c r="K2109" s="3" t="s">
        <v>22</v>
      </c>
    </row>
    <row r="2110" spans="1:11" ht="42" customHeight="1">
      <c r="A2110" s="2" t="s">
        <v>5291</v>
      </c>
      <c r="B2110" s="2" t="s">
        <v>5291</v>
      </c>
      <c r="C2110" s="2" t="s">
        <v>25</v>
      </c>
      <c r="D2110" s="2" t="s">
        <v>17</v>
      </c>
      <c r="E2110" s="5">
        <v>-27328</v>
      </c>
      <c r="F2110" s="3" t="s">
        <v>211</v>
      </c>
      <c r="G2110" s="3" t="s">
        <v>64</v>
      </c>
      <c r="H2110" s="2" t="s">
        <v>20</v>
      </c>
      <c r="I2110" s="2" t="s">
        <v>5293</v>
      </c>
      <c r="J2110" s="3" t="str">
        <f>HYPERLINK("https://www.boe.es/gazeta/dias/1825/03/05/pdfs/GMD-1825-28.pdf#page=2","Abrir facsímil")</f>
        <v>Abrir facsímil</v>
      </c>
      <c r="K2110" s="3" t="s">
        <v>22</v>
      </c>
    </row>
    <row r="2111" spans="1:11" ht="42" customHeight="1">
      <c r="A2111" s="2" t="s">
        <v>5291</v>
      </c>
      <c r="B2111" s="2" t="s">
        <v>5291</v>
      </c>
      <c r="C2111" s="2" t="s">
        <v>32</v>
      </c>
      <c r="D2111" s="2" t="s">
        <v>33</v>
      </c>
      <c r="E2111" s="5">
        <v>-27321</v>
      </c>
      <c r="F2111" s="3" t="s">
        <v>38</v>
      </c>
      <c r="G2111" s="3" t="s">
        <v>39</v>
      </c>
      <c r="H2111" s="2" t="s">
        <v>20</v>
      </c>
      <c r="I2111" s="2" t="s">
        <v>5294</v>
      </c>
      <c r="J2111" s="3" t="str">
        <f>HYPERLINK("https://www.boe.es/gazeta/dias/1825/03/12/pdfs/GMD-1825-31.pdf#page=3","Abrir facsímil")</f>
        <v>Abrir facsímil</v>
      </c>
      <c r="K2111" s="3" t="s">
        <v>22</v>
      </c>
    </row>
    <row r="2112" spans="1:11" ht="42" customHeight="1">
      <c r="A2112" s="2" t="s">
        <v>5291</v>
      </c>
      <c r="B2112" s="2" t="s">
        <v>5291</v>
      </c>
      <c r="C2112" s="2" t="s">
        <v>25</v>
      </c>
      <c r="D2112" s="2" t="s">
        <v>17</v>
      </c>
      <c r="E2112" s="5">
        <v>-27209</v>
      </c>
      <c r="F2112" s="3" t="s">
        <v>482</v>
      </c>
      <c r="G2112" s="3" t="s">
        <v>39</v>
      </c>
      <c r="H2112" s="2" t="s">
        <v>20</v>
      </c>
      <c r="I2112" s="2" t="s">
        <v>5295</v>
      </c>
      <c r="J2112" s="3" t="str">
        <f>HYPERLINK("https://www.boe.es/gazeta/dias/1825/07/02/pdfs/GMD-1825-79.pdf#page=3","Abrir facsímil")</f>
        <v>Abrir facsímil</v>
      </c>
      <c r="K2112" s="3" t="s">
        <v>22</v>
      </c>
    </row>
    <row r="2113" spans="1:11" ht="42" customHeight="1">
      <c r="A2113" s="2" t="s">
        <v>5291</v>
      </c>
      <c r="B2113" s="2" t="s">
        <v>5291</v>
      </c>
      <c r="C2113" s="2" t="s">
        <v>32</v>
      </c>
      <c r="D2113" s="2" t="s">
        <v>33</v>
      </c>
      <c r="E2113" s="5">
        <v>-27199</v>
      </c>
      <c r="F2113" s="3" t="s">
        <v>645</v>
      </c>
      <c r="G2113" s="3" t="s">
        <v>19</v>
      </c>
      <c r="H2113" s="2" t="s">
        <v>20</v>
      </c>
      <c r="I2113" s="2" t="s">
        <v>5296</v>
      </c>
      <c r="J2113" s="3" t="str">
        <f>HYPERLINK("https://www.boe.es/gazeta/dias/1825/07/12/pdfs/GMD-1825-83.pdf#page=4","Abrir facsímil")</f>
        <v>Abrir facsímil</v>
      </c>
      <c r="K2113" s="3" t="s">
        <v>22</v>
      </c>
    </row>
    <row r="2114" spans="1:11" ht="42" customHeight="1">
      <c r="A2114" s="2" t="s">
        <v>5291</v>
      </c>
      <c r="B2114" s="2" t="s">
        <v>5291</v>
      </c>
      <c r="C2114" s="2" t="s">
        <v>71</v>
      </c>
      <c r="D2114" s="2" t="s">
        <v>72</v>
      </c>
      <c r="E2114" s="5">
        <v>-27197</v>
      </c>
      <c r="F2114" s="3" t="s">
        <v>1065</v>
      </c>
      <c r="G2114" s="3" t="s">
        <v>95</v>
      </c>
      <c r="H2114" s="2" t="s">
        <v>20</v>
      </c>
      <c r="I2114" s="2" t="s">
        <v>5297</v>
      </c>
      <c r="J2114" s="3" t="str">
        <f>HYPERLINK("https://www.boe.es/gazeta/dias/1825/07/14/pdfs/GMD-1825-84.pdf#page=1","Abrir facsímil")</f>
        <v>Abrir facsímil</v>
      </c>
      <c r="K2114" s="3" t="s">
        <v>22</v>
      </c>
    </row>
    <row r="2115" spans="1:11" ht="42" customHeight="1">
      <c r="A2115" s="2" t="s">
        <v>5291</v>
      </c>
      <c r="B2115" s="2" t="s">
        <v>5291</v>
      </c>
      <c r="C2115" s="2" t="s">
        <v>71</v>
      </c>
      <c r="D2115" s="2" t="s">
        <v>72</v>
      </c>
      <c r="E2115" s="5">
        <v>-27190</v>
      </c>
      <c r="F2115" s="3" t="s">
        <v>103</v>
      </c>
      <c r="G2115" s="3" t="s">
        <v>64</v>
      </c>
      <c r="H2115" s="2" t="s">
        <v>20</v>
      </c>
      <c r="I2115" s="2" t="s">
        <v>5298</v>
      </c>
      <c r="J2115" s="3" t="str">
        <f>HYPERLINK("https://www.boe.es/gazeta/dias/1825/07/21/pdfs/GMD-1825-87.pdf#page=2","Abrir facsímil")</f>
        <v>Abrir facsímil</v>
      </c>
      <c r="K2115" s="3" t="s">
        <v>22</v>
      </c>
    </row>
    <row r="2116" spans="1:11" ht="42" customHeight="1">
      <c r="A2116" s="2" t="s">
        <v>5291</v>
      </c>
      <c r="B2116" s="2" t="s">
        <v>5291</v>
      </c>
      <c r="C2116" s="2" t="s">
        <v>59</v>
      </c>
      <c r="D2116" s="2" t="s">
        <v>17</v>
      </c>
      <c r="E2116" s="5">
        <v>-27185</v>
      </c>
      <c r="F2116" s="3" t="s">
        <v>560</v>
      </c>
      <c r="G2116" s="3" t="s">
        <v>19</v>
      </c>
      <c r="H2116" s="2" t="s">
        <v>20</v>
      </c>
      <c r="I2116" s="2" t="s">
        <v>5299</v>
      </c>
      <c r="J2116" s="3" t="str">
        <f>HYPERLINK("https://www.boe.es/gazeta/dias/1825/07/26/pdfs/GMD-1825-89.pdf#page=4","Abrir facsímil")</f>
        <v>Abrir facsímil</v>
      </c>
      <c r="K2116" s="3" t="s">
        <v>22</v>
      </c>
    </row>
    <row r="2117" spans="1:11" ht="42" customHeight="1">
      <c r="A2117" s="2" t="s">
        <v>5291</v>
      </c>
      <c r="B2117" s="2" t="s">
        <v>5291</v>
      </c>
      <c r="C2117" s="2" t="s">
        <v>32</v>
      </c>
      <c r="D2117" s="2" t="s">
        <v>33</v>
      </c>
      <c r="E2117" s="5">
        <v>-27122</v>
      </c>
      <c r="F2117" s="3" t="s">
        <v>55</v>
      </c>
      <c r="G2117" s="3" t="s">
        <v>19</v>
      </c>
      <c r="H2117" s="2" t="s">
        <v>20</v>
      </c>
      <c r="I2117" s="2" t="s">
        <v>5300</v>
      </c>
      <c r="J2117" s="3" t="str">
        <f>HYPERLINK("https://www.boe.es/gazeta/dias/1825/09/27/pdfs/GMD-1825-117.pdf#page=4","Abrir facsímil")</f>
        <v>Abrir facsímil</v>
      </c>
      <c r="K2117" s="3" t="s">
        <v>22</v>
      </c>
    </row>
    <row r="2118" spans="1:11" ht="42" customHeight="1">
      <c r="A2118" s="2" t="s">
        <v>5291</v>
      </c>
      <c r="B2118" s="2" t="s">
        <v>5291</v>
      </c>
      <c r="C2118" s="2" t="s">
        <v>16</v>
      </c>
      <c r="D2118" s="2" t="s">
        <v>17</v>
      </c>
      <c r="E2118" s="5">
        <v>-27104</v>
      </c>
      <c r="F2118" s="3" t="s">
        <v>310</v>
      </c>
      <c r="G2118" s="3" t="s">
        <v>95</v>
      </c>
      <c r="H2118" s="2" t="s">
        <v>20</v>
      </c>
      <c r="I2118" s="2" t="s">
        <v>5301</v>
      </c>
      <c r="J2118" s="3" t="str">
        <f>HYPERLINK("https://www.boe.es/gazeta/dias/1825/10/15/pdfs/GMD-1825-125.pdf#page=1","Abrir facsímil")</f>
        <v>Abrir facsímil</v>
      </c>
      <c r="K2118" s="3" t="s">
        <v>22</v>
      </c>
    </row>
    <row r="2119" spans="1:11" ht="42" customHeight="1">
      <c r="A2119" s="2" t="s">
        <v>5291</v>
      </c>
      <c r="B2119" s="2" t="s">
        <v>5291</v>
      </c>
      <c r="C2119" s="2" t="s">
        <v>32</v>
      </c>
      <c r="D2119" s="2" t="s">
        <v>33</v>
      </c>
      <c r="E2119" s="5">
        <v>-27045</v>
      </c>
      <c r="F2119" s="3" t="s">
        <v>34</v>
      </c>
      <c r="G2119" s="3" t="s">
        <v>19</v>
      </c>
      <c r="H2119" s="2" t="s">
        <v>20</v>
      </c>
      <c r="I2119" s="2" t="s">
        <v>5302</v>
      </c>
      <c r="J2119" s="3" t="str">
        <f>HYPERLINK("https://www.boe.es/gazeta/dias/1825/12/13/pdfs/GMD-1825-150.pdf#page=4","Abrir facsímil")</f>
        <v>Abrir facsímil</v>
      </c>
      <c r="K2119" s="3" t="s">
        <v>22</v>
      </c>
    </row>
    <row r="2120" spans="1:11" ht="42" customHeight="1">
      <c r="A2120" s="2" t="s">
        <v>5291</v>
      </c>
      <c r="B2120" s="2" t="s">
        <v>5291</v>
      </c>
      <c r="C2120" s="2" t="s">
        <v>123</v>
      </c>
      <c r="D2120" s="2" t="s">
        <v>17</v>
      </c>
      <c r="E2120" s="5">
        <v>-27038</v>
      </c>
      <c r="F2120" s="3" t="s">
        <v>486</v>
      </c>
      <c r="G2120" s="3" t="s">
        <v>64</v>
      </c>
      <c r="H2120" s="2" t="s">
        <v>20</v>
      </c>
      <c r="I2120" s="2" t="s">
        <v>5303</v>
      </c>
      <c r="J2120" s="3" t="str">
        <f>HYPERLINK("https://www.boe.es/gazeta/dias/1825/12/20/pdfs/GMD-1825-153.pdf#page=2","Abrir facsímil")</f>
        <v>Abrir facsímil</v>
      </c>
      <c r="K2120" s="3" t="s">
        <v>22</v>
      </c>
    </row>
    <row r="2121" spans="1:11" ht="42" customHeight="1">
      <c r="A2121" s="2" t="s">
        <v>5291</v>
      </c>
      <c r="B2121" s="2" t="s">
        <v>5291</v>
      </c>
      <c r="C2121" s="2" t="s">
        <v>32</v>
      </c>
      <c r="D2121" s="2" t="s">
        <v>33</v>
      </c>
      <c r="E2121" s="5">
        <v>-27031</v>
      </c>
      <c r="F2121" s="3" t="s">
        <v>1558</v>
      </c>
      <c r="G2121" s="3" t="s">
        <v>64</v>
      </c>
      <c r="H2121" s="2" t="s">
        <v>20</v>
      </c>
      <c r="I2121" s="2" t="s">
        <v>5304</v>
      </c>
      <c r="J2121" s="3" t="str">
        <f>HYPERLINK("https://www.boe.es/gazeta/dias/1825/12/27/pdfs/GMD-1825-156.pdf#page=2","Abrir facsímil")</f>
        <v>Abrir facsímil</v>
      </c>
      <c r="K2121" s="3" t="s">
        <v>22</v>
      </c>
    </row>
    <row r="2122" spans="1:11" ht="42" customHeight="1">
      <c r="A2122" s="2" t="s">
        <v>5305</v>
      </c>
      <c r="B2122" s="2" t="s">
        <v>5305</v>
      </c>
      <c r="C2122" s="2" t="s">
        <v>71</v>
      </c>
      <c r="D2122" s="2" t="s">
        <v>72</v>
      </c>
      <c r="E2122" s="5">
        <v>-27188</v>
      </c>
      <c r="F2122" s="3" t="s">
        <v>207</v>
      </c>
      <c r="G2122" s="3" t="s">
        <v>19</v>
      </c>
      <c r="H2122" s="2" t="s">
        <v>20</v>
      </c>
      <c r="I2122" s="2" t="s">
        <v>5306</v>
      </c>
      <c r="J2122" s="3" t="str">
        <f>HYPERLINK("https://www.boe.es/gazeta/dias/1825/07/23/pdfs/GMD-1825-88.pdf#page=4","Abrir facsímil")</f>
        <v>Abrir facsímil</v>
      </c>
      <c r="K2122" s="3" t="s">
        <v>22</v>
      </c>
    </row>
    <row r="2123" spans="1:11" ht="42" customHeight="1">
      <c r="A2123" s="2" t="s">
        <v>5307</v>
      </c>
      <c r="B2123" s="2" t="s">
        <v>5308</v>
      </c>
      <c r="C2123" s="2" t="s">
        <v>16</v>
      </c>
      <c r="D2123" s="2" t="s">
        <v>17</v>
      </c>
      <c r="E2123" s="5">
        <v>-27101</v>
      </c>
      <c r="F2123" s="3" t="s">
        <v>83</v>
      </c>
      <c r="G2123" s="3" t="s">
        <v>19</v>
      </c>
      <c r="H2123" s="2" t="s">
        <v>20</v>
      </c>
      <c r="I2123" s="2" t="s">
        <v>5309</v>
      </c>
      <c r="J2123" s="3" t="str">
        <f>HYPERLINK("https://www.boe.es/gazeta/dias/1825/10/18/pdfs/GMD-1825-126.pdf#page=4","Abrir facsímil")</f>
        <v>Abrir facsímil</v>
      </c>
      <c r="K2123" s="3" t="s">
        <v>22</v>
      </c>
    </row>
    <row r="2124" spans="1:11" ht="42" customHeight="1">
      <c r="A2124" s="2" t="s">
        <v>5310</v>
      </c>
      <c r="B2124" s="2" t="s">
        <v>5310</v>
      </c>
      <c r="C2124" s="2" t="s">
        <v>32</v>
      </c>
      <c r="D2124" s="2" t="s">
        <v>33</v>
      </c>
      <c r="E2124" s="5">
        <v>-27167</v>
      </c>
      <c r="F2124" s="3" t="s">
        <v>953</v>
      </c>
      <c r="G2124" s="3" t="s">
        <v>19</v>
      </c>
      <c r="H2124" s="2" t="s">
        <v>20</v>
      </c>
      <c r="I2124" s="2" t="s">
        <v>5311</v>
      </c>
      <c r="J2124" s="3" t="str">
        <f>HYPERLINK("https://www.boe.es/gazeta/dias/1825/08/13/pdfs/GMD-1825-97.pdf#page=4","Abrir facsímil")</f>
        <v>Abrir facsímil</v>
      </c>
      <c r="K2124" s="3" t="s">
        <v>22</v>
      </c>
    </row>
    <row r="2125" spans="1:11" ht="42" customHeight="1">
      <c r="A2125" s="2" t="s">
        <v>5312</v>
      </c>
      <c r="B2125" s="2" t="s">
        <v>5312</v>
      </c>
      <c r="C2125" s="2" t="s">
        <v>32</v>
      </c>
      <c r="D2125" s="2" t="s">
        <v>33</v>
      </c>
      <c r="E2125" s="5">
        <v>-27274</v>
      </c>
      <c r="F2125" s="3" t="s">
        <v>463</v>
      </c>
      <c r="G2125" s="3" t="s">
        <v>95</v>
      </c>
      <c r="H2125" s="2" t="s">
        <v>20</v>
      </c>
      <c r="I2125" s="2" t="s">
        <v>5313</v>
      </c>
      <c r="J2125" s="3" t="str">
        <f>HYPERLINK("https://www.boe.es/gazeta/dias/1825/04/28/pdfs/GMD-1825-51.pdf#page=1","Abrir facsímil")</f>
        <v>Abrir facsímil</v>
      </c>
      <c r="K2125" s="3" t="s">
        <v>22</v>
      </c>
    </row>
    <row r="2126" spans="1:11" ht="42" customHeight="1">
      <c r="A2126" s="2" t="s">
        <v>5314</v>
      </c>
      <c r="B2126" s="2" t="s">
        <v>5314</v>
      </c>
      <c r="C2126" s="2" t="s">
        <v>32</v>
      </c>
      <c r="D2126" s="2" t="s">
        <v>33</v>
      </c>
      <c r="E2126" s="5">
        <v>-27356</v>
      </c>
      <c r="F2126" s="3" t="s">
        <v>591</v>
      </c>
      <c r="G2126" s="3" t="s">
        <v>64</v>
      </c>
      <c r="H2126" s="2" t="s">
        <v>20</v>
      </c>
      <c r="I2126" s="2" t="s">
        <v>5315</v>
      </c>
      <c r="J2126" s="3" t="str">
        <f>HYPERLINK("https://www.boe.es/gazeta/dias/1825/02/05/pdfs/GMD-1825-16.pdf#page=2","Abrir facsímil")</f>
        <v>Abrir facsímil</v>
      </c>
      <c r="K2126" s="3" t="s">
        <v>22</v>
      </c>
    </row>
    <row r="2127" spans="1:11" ht="42" customHeight="1">
      <c r="A2127" s="2" t="s">
        <v>5314</v>
      </c>
      <c r="B2127" s="2" t="s">
        <v>5314</v>
      </c>
      <c r="C2127" s="2" t="s">
        <v>32</v>
      </c>
      <c r="D2127" s="2" t="s">
        <v>33</v>
      </c>
      <c r="E2127" s="5">
        <v>-27272</v>
      </c>
      <c r="F2127" s="3" t="s">
        <v>1191</v>
      </c>
      <c r="G2127" s="3" t="s">
        <v>64</v>
      </c>
      <c r="H2127" s="2" t="s">
        <v>20</v>
      </c>
      <c r="I2127" s="2" t="s">
        <v>5316</v>
      </c>
      <c r="J2127" s="3" t="str">
        <f>HYPERLINK("https://www.boe.es/gazeta/dias/1825/04/30/pdfs/GMD-1825-52.pdf#page=2","Abrir facsímil")</f>
        <v>Abrir facsímil</v>
      </c>
      <c r="K2127" s="3" t="s">
        <v>22</v>
      </c>
    </row>
    <row r="2128" spans="1:11" ht="42" customHeight="1">
      <c r="A2128" s="2" t="s">
        <v>5314</v>
      </c>
      <c r="B2128" s="2" t="s">
        <v>5314</v>
      </c>
      <c r="C2128" s="2" t="s">
        <v>32</v>
      </c>
      <c r="D2128" s="2" t="s">
        <v>33</v>
      </c>
      <c r="E2128" s="5">
        <v>-27269</v>
      </c>
      <c r="F2128" s="3" t="s">
        <v>321</v>
      </c>
      <c r="G2128" s="3" t="s">
        <v>64</v>
      </c>
      <c r="H2128" s="2" t="s">
        <v>20</v>
      </c>
      <c r="I2128" s="2" t="s">
        <v>5317</v>
      </c>
      <c r="J2128" s="3" t="str">
        <f>HYPERLINK("https://www.boe.es/gazeta/dias/1825/05/03/pdfs/GMD-1825-53.pdf#page=2","Abrir facsímil")</f>
        <v>Abrir facsímil</v>
      </c>
      <c r="K2128" s="3" t="s">
        <v>22</v>
      </c>
    </row>
    <row r="2129" spans="1:11" ht="42" customHeight="1">
      <c r="A2129" s="2" t="s">
        <v>5318</v>
      </c>
      <c r="B2129" s="2" t="s">
        <v>5318</v>
      </c>
      <c r="C2129" s="2" t="s">
        <v>16</v>
      </c>
      <c r="D2129" s="2" t="s">
        <v>17</v>
      </c>
      <c r="E2129" s="5">
        <v>-27244</v>
      </c>
      <c r="F2129" s="3" t="s">
        <v>613</v>
      </c>
      <c r="G2129" s="3" t="s">
        <v>64</v>
      </c>
      <c r="H2129" s="2" t="s">
        <v>20</v>
      </c>
      <c r="I2129" s="2" t="s">
        <v>5319</v>
      </c>
      <c r="J2129" s="3" t="str">
        <f>HYPERLINK("https://www.boe.es/gazeta/dias/1825/05/28/pdfs/GMD-1825-64.pdf#page=2","Abrir facsímil")</f>
        <v>Abrir facsímil</v>
      </c>
      <c r="K2129" s="3" t="s">
        <v>22</v>
      </c>
    </row>
    <row r="2130" spans="1:11" ht="42" customHeight="1">
      <c r="A2130" s="2" t="s">
        <v>5320</v>
      </c>
      <c r="B2130" s="2" t="s">
        <v>5321</v>
      </c>
      <c r="C2130" s="2" t="s">
        <v>16</v>
      </c>
      <c r="D2130" s="2" t="s">
        <v>17</v>
      </c>
      <c r="E2130" s="5">
        <v>-27351</v>
      </c>
      <c r="F2130" s="3" t="s">
        <v>132</v>
      </c>
      <c r="G2130" s="3" t="s">
        <v>19</v>
      </c>
      <c r="H2130" s="2" t="s">
        <v>20</v>
      </c>
      <c r="I2130" s="2" t="s">
        <v>5322</v>
      </c>
      <c r="J2130" s="3" t="str">
        <f>HYPERLINK("https://www.boe.es/gazeta/dias/1825/02/10/pdfs/GMD-1825-18.pdf#page=4","Abrir facsímil")</f>
        <v>Abrir facsímil</v>
      </c>
      <c r="K2130" s="3" t="s">
        <v>22</v>
      </c>
    </row>
    <row r="2131" spans="1:11" ht="42" customHeight="1">
      <c r="A2131" s="2" t="s">
        <v>5323</v>
      </c>
      <c r="B2131" s="2" t="s">
        <v>5323</v>
      </c>
      <c r="C2131" s="2" t="s">
        <v>32</v>
      </c>
      <c r="D2131" s="2" t="s">
        <v>33</v>
      </c>
      <c r="E2131" s="5">
        <v>-27379</v>
      </c>
      <c r="F2131" s="3" t="s">
        <v>116</v>
      </c>
      <c r="G2131" s="3" t="s">
        <v>19</v>
      </c>
      <c r="H2131" s="2" t="s">
        <v>20</v>
      </c>
      <c r="I2131" s="2" t="s">
        <v>5324</v>
      </c>
      <c r="J2131" s="3" t="str">
        <f>HYPERLINK("https://www.boe.es/gazeta/dias/1825/01/13/pdfs/GMD-1825-6.pdf#page=4","Abrir facsímil")</f>
        <v>Abrir facsímil</v>
      </c>
      <c r="K2131" s="3" t="s">
        <v>22</v>
      </c>
    </row>
    <row r="2132" spans="1:11" ht="42" customHeight="1">
      <c r="A2132" s="2" t="s">
        <v>5325</v>
      </c>
      <c r="B2132" s="2" t="s">
        <v>5326</v>
      </c>
      <c r="C2132" s="2" t="s">
        <v>16</v>
      </c>
      <c r="D2132" s="2" t="s">
        <v>17</v>
      </c>
      <c r="E2132" s="5">
        <v>-27332</v>
      </c>
      <c r="F2132" s="3" t="s">
        <v>239</v>
      </c>
      <c r="G2132" s="3" t="s">
        <v>39</v>
      </c>
      <c r="H2132" s="2" t="s">
        <v>20</v>
      </c>
      <c r="I2132" s="2" t="s">
        <v>5327</v>
      </c>
      <c r="J2132" s="3" t="str">
        <f>HYPERLINK("https://www.boe.es/gazeta/dias/1825/03/01/pdfs/GMD-1825-26.pdf#page=3","Abrir facsímil")</f>
        <v>Abrir facsímil</v>
      </c>
      <c r="K2132" s="3" t="s">
        <v>22</v>
      </c>
    </row>
    <row r="2133" spans="1:11" ht="42" customHeight="1">
      <c r="A2133" s="2" t="s">
        <v>5328</v>
      </c>
      <c r="B2133" s="2" t="s">
        <v>5328</v>
      </c>
      <c r="C2133" s="2" t="s">
        <v>32</v>
      </c>
      <c r="D2133" s="2" t="s">
        <v>33</v>
      </c>
      <c r="E2133" s="5">
        <v>-27356</v>
      </c>
      <c r="F2133" s="3" t="s">
        <v>591</v>
      </c>
      <c r="G2133" s="3" t="s">
        <v>592</v>
      </c>
      <c r="H2133" s="2" t="s">
        <v>20</v>
      </c>
      <c r="I2133" s="2" t="s">
        <v>5329</v>
      </c>
      <c r="J2133" s="3" t="str">
        <f>HYPERLINK("https://www.boe.es/gazeta/dias/1825/02/05/pdfs/GMD-1825-16.pdf#page=3","Abrir facsímil")</f>
        <v>Abrir facsímil</v>
      </c>
      <c r="K2133" s="3" t="s">
        <v>22</v>
      </c>
    </row>
    <row r="2134" spans="1:11" ht="42" customHeight="1">
      <c r="A2134" s="2" t="s">
        <v>5328</v>
      </c>
      <c r="B2134" s="2" t="s">
        <v>5328</v>
      </c>
      <c r="C2134" s="2" t="s">
        <v>32</v>
      </c>
      <c r="D2134" s="2" t="s">
        <v>33</v>
      </c>
      <c r="E2134" s="5">
        <v>-27220</v>
      </c>
      <c r="F2134" s="3" t="s">
        <v>1690</v>
      </c>
      <c r="G2134" s="3" t="s">
        <v>39</v>
      </c>
      <c r="H2134" s="2" t="s">
        <v>20</v>
      </c>
      <c r="I2134" s="2" t="s">
        <v>5330</v>
      </c>
      <c r="J2134" s="3" t="str">
        <f>HYPERLINK("https://www.boe.es/gazeta/dias/1825/06/21/pdfs/GMD-1825-74.pdf#page=3","Abrir facsímil")</f>
        <v>Abrir facsímil</v>
      </c>
      <c r="K2134" s="3" t="s">
        <v>22</v>
      </c>
    </row>
    <row r="2135" spans="1:11" ht="42" customHeight="1">
      <c r="A2135" s="2" t="s">
        <v>5328</v>
      </c>
      <c r="B2135" s="2" t="s">
        <v>5328</v>
      </c>
      <c r="C2135" s="2" t="s">
        <v>32</v>
      </c>
      <c r="D2135" s="2" t="s">
        <v>33</v>
      </c>
      <c r="E2135" s="5">
        <v>-27174</v>
      </c>
      <c r="F2135" s="3" t="s">
        <v>1240</v>
      </c>
      <c r="G2135" s="3" t="s">
        <v>39</v>
      </c>
      <c r="H2135" s="2" t="s">
        <v>20</v>
      </c>
      <c r="I2135" s="2" t="s">
        <v>5331</v>
      </c>
      <c r="J2135" s="3" t="str">
        <f>HYPERLINK("https://www.boe.es/gazeta/dias/1825/08/06/pdfs/GMD-1825-94.pdf#page=3","Abrir facsímil")</f>
        <v>Abrir facsímil</v>
      </c>
      <c r="K2135" s="3" t="s">
        <v>22</v>
      </c>
    </row>
    <row r="2136" spans="1:11" ht="42" customHeight="1">
      <c r="A2136" s="2" t="s">
        <v>5328</v>
      </c>
      <c r="B2136" s="2" t="s">
        <v>5328</v>
      </c>
      <c r="C2136" s="2" t="s">
        <v>32</v>
      </c>
      <c r="D2136" s="2" t="s">
        <v>33</v>
      </c>
      <c r="E2136" s="5">
        <v>-27127</v>
      </c>
      <c r="F2136" s="3" t="s">
        <v>827</v>
      </c>
      <c r="G2136" s="3" t="s">
        <v>39</v>
      </c>
      <c r="H2136" s="2" t="s">
        <v>20</v>
      </c>
      <c r="I2136" s="2" t="s">
        <v>5332</v>
      </c>
      <c r="J2136" s="3" t="str">
        <f>HYPERLINK("https://www.boe.es/gazeta/dias/1825/09/22/pdfs/GMD-1825-115.pdf#page=3","Abrir facsímil")</f>
        <v>Abrir facsímil</v>
      </c>
      <c r="K2136" s="3" t="s">
        <v>22</v>
      </c>
    </row>
    <row r="2137" spans="1:11" ht="42" customHeight="1">
      <c r="A2137" s="2" t="s">
        <v>5328</v>
      </c>
      <c r="B2137" s="2" t="s">
        <v>5328</v>
      </c>
      <c r="C2137" s="2" t="s">
        <v>32</v>
      </c>
      <c r="D2137" s="2" t="s">
        <v>33</v>
      </c>
      <c r="E2137" s="5">
        <v>-27122</v>
      </c>
      <c r="F2137" s="3" t="s">
        <v>55</v>
      </c>
      <c r="G2137" s="3" t="s">
        <v>39</v>
      </c>
      <c r="H2137" s="2" t="s">
        <v>20</v>
      </c>
      <c r="I2137" s="2" t="s">
        <v>5333</v>
      </c>
      <c r="J2137" s="3" t="str">
        <f>HYPERLINK("https://www.boe.es/gazeta/dias/1825/09/27/pdfs/GMD-1825-117.pdf#page=3","Abrir facsímil")</f>
        <v>Abrir facsímil</v>
      </c>
      <c r="K2137" s="3" t="s">
        <v>22</v>
      </c>
    </row>
    <row r="2138" spans="1:11" ht="42" customHeight="1">
      <c r="A2138" s="2" t="s">
        <v>5334</v>
      </c>
      <c r="B2138" s="2" t="s">
        <v>5335</v>
      </c>
      <c r="C2138" s="2" t="s">
        <v>16</v>
      </c>
      <c r="D2138" s="2" t="s">
        <v>17</v>
      </c>
      <c r="E2138" s="5">
        <v>-27246</v>
      </c>
      <c r="F2138" s="3" t="s">
        <v>79</v>
      </c>
      <c r="G2138" s="3" t="s">
        <v>19</v>
      </c>
      <c r="H2138" s="2" t="s">
        <v>20</v>
      </c>
      <c r="I2138" s="2" t="s">
        <v>5336</v>
      </c>
      <c r="J2138" s="3" t="str">
        <f>HYPERLINK("https://www.boe.es/gazeta/dias/1825/05/26/pdfs/GMD-1825-63.pdf#page=4","Abrir facsímil")</f>
        <v>Abrir facsímil</v>
      </c>
      <c r="K2138" s="3" t="s">
        <v>22</v>
      </c>
    </row>
    <row r="2139" spans="1:11" ht="42" customHeight="1">
      <c r="A2139" s="2" t="s">
        <v>5337</v>
      </c>
      <c r="B2139" s="2" t="s">
        <v>5337</v>
      </c>
      <c r="C2139" s="2" t="s">
        <v>32</v>
      </c>
      <c r="D2139" s="2" t="s">
        <v>33</v>
      </c>
      <c r="E2139" s="5">
        <v>-27209</v>
      </c>
      <c r="F2139" s="3" t="s">
        <v>482</v>
      </c>
      <c r="G2139" s="3" t="s">
        <v>64</v>
      </c>
      <c r="H2139" s="2" t="s">
        <v>20</v>
      </c>
      <c r="I2139" s="2" t="s">
        <v>5338</v>
      </c>
      <c r="J2139" s="3" t="str">
        <f>HYPERLINK("https://www.boe.es/gazeta/dias/1825/07/02/pdfs/GMD-1825-79.pdf#page=2","Abrir facsímil")</f>
        <v>Abrir facsímil</v>
      </c>
      <c r="K2139" s="3" t="s">
        <v>22</v>
      </c>
    </row>
    <row r="2140" spans="1:11" ht="42" customHeight="1">
      <c r="A2140" s="2" t="s">
        <v>5339</v>
      </c>
      <c r="B2140" s="2" t="s">
        <v>5339</v>
      </c>
      <c r="C2140" s="2" t="s">
        <v>238</v>
      </c>
      <c r="D2140" s="2" t="s">
        <v>17</v>
      </c>
      <c r="E2140" s="5">
        <v>-27043</v>
      </c>
      <c r="F2140" s="3" t="s">
        <v>1225</v>
      </c>
      <c r="G2140" s="3" t="s">
        <v>64</v>
      </c>
      <c r="H2140" s="2" t="s">
        <v>20</v>
      </c>
      <c r="I2140" s="2" t="s">
        <v>5340</v>
      </c>
      <c r="J2140" s="3" t="str">
        <f>HYPERLINK("https://www.boe.es/gazeta/dias/1825/12/15/pdfs/GMD-1825-151.pdf#page=2","Abrir facsímil")</f>
        <v>Abrir facsímil</v>
      </c>
      <c r="K2140" s="3" t="s">
        <v>22</v>
      </c>
    </row>
    <row r="2141" spans="1:11" ht="42" customHeight="1">
      <c r="A2141" s="2" t="s">
        <v>5341</v>
      </c>
      <c r="B2141" s="2" t="s">
        <v>5342</v>
      </c>
      <c r="C2141" s="2" t="s">
        <v>16</v>
      </c>
      <c r="D2141" s="2" t="s">
        <v>17</v>
      </c>
      <c r="E2141" s="5">
        <v>-27129</v>
      </c>
      <c r="F2141" s="3" t="s">
        <v>173</v>
      </c>
      <c r="G2141" s="3" t="s">
        <v>39</v>
      </c>
      <c r="H2141" s="2" t="s">
        <v>27</v>
      </c>
      <c r="I2141" s="2" t="s">
        <v>5343</v>
      </c>
      <c r="J2141" s="3" t="str">
        <f>HYPERLINK("https://www.boe.es/gazeta/dias/1825/09/20/pdfs/GMD-1825-114.pdf#page=3","Abrir facsímil")</f>
        <v>Abrir facsímil</v>
      </c>
      <c r="K2141" s="3" t="s">
        <v>29</v>
      </c>
    </row>
    <row r="2142" spans="1:11" ht="42" customHeight="1">
      <c r="A2142" s="2" t="s">
        <v>5344</v>
      </c>
      <c r="B2142" s="2" t="s">
        <v>5345</v>
      </c>
      <c r="C2142" s="2" t="s">
        <v>71</v>
      </c>
      <c r="D2142" s="2" t="s">
        <v>72</v>
      </c>
      <c r="E2142" s="5">
        <v>-27258</v>
      </c>
      <c r="F2142" s="3" t="s">
        <v>107</v>
      </c>
      <c r="G2142" s="3" t="s">
        <v>108</v>
      </c>
      <c r="H2142" s="2" t="s">
        <v>20</v>
      </c>
      <c r="I2142" s="2" t="s">
        <v>5346</v>
      </c>
      <c r="J2142" s="3" t="str">
        <f>HYPERLINK("https://www.boe.es/gazeta/dias/1825/05/14/pdfs/GMD-1825-58.pdf#page=4","Abrir facsímil")</f>
        <v>Abrir facsímil</v>
      </c>
      <c r="K2142" s="3" t="s">
        <v>22</v>
      </c>
    </row>
    <row r="2143" spans="1:11" ht="42" customHeight="1">
      <c r="A2143" s="2" t="s">
        <v>5347</v>
      </c>
      <c r="B2143" s="2" t="s">
        <v>5348</v>
      </c>
      <c r="C2143" s="2" t="s">
        <v>71</v>
      </c>
      <c r="D2143" s="2" t="s">
        <v>72</v>
      </c>
      <c r="E2143" s="5">
        <v>-27120</v>
      </c>
      <c r="F2143" s="3" t="s">
        <v>18</v>
      </c>
      <c r="G2143" s="3" t="s">
        <v>19</v>
      </c>
      <c r="H2143" s="2" t="s">
        <v>27</v>
      </c>
      <c r="I2143" s="2" t="s">
        <v>5349</v>
      </c>
      <c r="J2143" s="3" t="str">
        <f>HYPERLINK("https://www.boe.es/gazeta/dias/1825/09/29/pdfs/GMD-1825-118.pdf#page=4","Abrir facsímil")</f>
        <v>Abrir facsímil</v>
      </c>
      <c r="K2143" s="3" t="s">
        <v>29</v>
      </c>
    </row>
    <row r="2144" spans="1:11" ht="42" customHeight="1">
      <c r="A2144" s="2" t="s">
        <v>5350</v>
      </c>
      <c r="B2144" s="2" t="s">
        <v>5351</v>
      </c>
      <c r="C2144" s="2" t="s">
        <v>32</v>
      </c>
      <c r="D2144" s="2" t="s">
        <v>33</v>
      </c>
      <c r="E2144" s="5">
        <v>-27372</v>
      </c>
      <c r="F2144" s="3" t="s">
        <v>51</v>
      </c>
      <c r="G2144" s="3" t="s">
        <v>39</v>
      </c>
      <c r="H2144" s="2" t="s">
        <v>20</v>
      </c>
      <c r="I2144" s="2" t="s">
        <v>5352</v>
      </c>
      <c r="J2144" s="3" t="str">
        <f>HYPERLINK("https://www.boe.es/gazeta/dias/1825/01/20/pdfs/GMD-1825-9.pdf#page=3","Abrir facsímil")</f>
        <v>Abrir facsímil</v>
      </c>
      <c r="K2144" s="3" t="s">
        <v>22</v>
      </c>
    </row>
    <row r="2145" spans="1:11" ht="42" customHeight="1">
      <c r="A2145" s="2" t="s">
        <v>5353</v>
      </c>
      <c r="B2145" s="2" t="s">
        <v>5354</v>
      </c>
      <c r="C2145" s="2" t="s">
        <v>32</v>
      </c>
      <c r="D2145" s="2" t="s">
        <v>33</v>
      </c>
      <c r="E2145" s="5">
        <v>-27223</v>
      </c>
      <c r="F2145" s="3" t="s">
        <v>620</v>
      </c>
      <c r="G2145" s="3" t="s">
        <v>39</v>
      </c>
      <c r="H2145" s="2" t="s">
        <v>20</v>
      </c>
      <c r="I2145" s="2" t="s">
        <v>5355</v>
      </c>
      <c r="J2145" s="3" t="str">
        <f>HYPERLINK("https://www.boe.es/gazeta/dias/1825/06/18/pdfs/GMD-1825-73.pdf#page=3","Abrir facsímil")</f>
        <v>Abrir facsímil</v>
      </c>
      <c r="K2145" s="3" t="s">
        <v>22</v>
      </c>
    </row>
    <row r="2146" spans="1:11" ht="42" customHeight="1">
      <c r="A2146" s="2" t="s">
        <v>5356</v>
      </c>
      <c r="B2146" s="2" t="s">
        <v>5357</v>
      </c>
      <c r="C2146" s="2" t="s">
        <v>32</v>
      </c>
      <c r="D2146" s="2" t="s">
        <v>33</v>
      </c>
      <c r="E2146" s="5">
        <v>-27374</v>
      </c>
      <c r="F2146" s="3" t="s">
        <v>87</v>
      </c>
      <c r="G2146" s="3" t="s">
        <v>39</v>
      </c>
      <c r="H2146" s="2" t="s">
        <v>20</v>
      </c>
      <c r="I2146" s="2" t="s">
        <v>5358</v>
      </c>
      <c r="J2146" s="3" t="str">
        <f>HYPERLINK("https://www.boe.es/gazeta/dias/1825/01/18/pdfs/GMD-1825-8.pdf#page=3","Abrir facsímil")</f>
        <v>Abrir facsímil</v>
      </c>
      <c r="K2146" s="3" t="s">
        <v>22</v>
      </c>
    </row>
    <row r="2147" spans="1:11" ht="42" customHeight="1">
      <c r="A2147" s="2" t="s">
        <v>5359</v>
      </c>
      <c r="B2147" s="2" t="s">
        <v>5360</v>
      </c>
      <c r="C2147" s="2" t="s">
        <v>32</v>
      </c>
      <c r="D2147" s="2" t="s">
        <v>33</v>
      </c>
      <c r="E2147" s="5">
        <v>-27388</v>
      </c>
      <c r="F2147" s="3" t="s">
        <v>288</v>
      </c>
      <c r="G2147" s="3" t="s">
        <v>19</v>
      </c>
      <c r="H2147" s="2" t="s">
        <v>20</v>
      </c>
      <c r="I2147" s="2" t="s">
        <v>5361</v>
      </c>
      <c r="J2147" s="3" t="str">
        <f>HYPERLINK("https://www.boe.es/gazeta/dias/1825/01/04/pdfs/GMD-1825-2.pdf#page=4","Abrir facsímil")</f>
        <v>Abrir facsímil</v>
      </c>
      <c r="K2147" s="3" t="s">
        <v>22</v>
      </c>
    </row>
    <row r="2148" spans="1:11" ht="42" customHeight="1">
      <c r="A2148" s="2" t="s">
        <v>5362</v>
      </c>
      <c r="B2148" s="2" t="s">
        <v>5363</v>
      </c>
      <c r="C2148" s="2" t="s">
        <v>32</v>
      </c>
      <c r="D2148" s="2" t="s">
        <v>33</v>
      </c>
      <c r="E2148" s="5">
        <v>-27360</v>
      </c>
      <c r="F2148" s="3" t="s">
        <v>468</v>
      </c>
      <c r="G2148" s="3" t="s">
        <v>19</v>
      </c>
      <c r="H2148" s="2" t="s">
        <v>20</v>
      </c>
      <c r="I2148" s="2" t="s">
        <v>5364</v>
      </c>
      <c r="J2148" s="3" t="str">
        <f>HYPERLINK("https://www.boe.es/gazeta/dias/1825/02/01/pdfs/GMD-1825-14.pdf#page=4","Abrir facsímil")</f>
        <v>Abrir facsímil</v>
      </c>
      <c r="K2148" s="3" t="s">
        <v>22</v>
      </c>
    </row>
    <row r="2149" spans="1:11" ht="42" customHeight="1">
      <c r="A2149" s="2" t="s">
        <v>5365</v>
      </c>
      <c r="B2149" s="2" t="s">
        <v>5366</v>
      </c>
      <c r="C2149" s="2" t="s">
        <v>16</v>
      </c>
      <c r="D2149" s="2" t="s">
        <v>17</v>
      </c>
      <c r="E2149" s="5">
        <v>-27069</v>
      </c>
      <c r="F2149" s="3" t="s">
        <v>73</v>
      </c>
      <c r="G2149" s="3" t="s">
        <v>19</v>
      </c>
      <c r="H2149" s="2" t="s">
        <v>20</v>
      </c>
      <c r="I2149" s="2" t="s">
        <v>5367</v>
      </c>
      <c r="J2149" s="3" t="str">
        <f>HYPERLINK("https://www.boe.es/gazeta/dias/1825/11/19/pdfs/GMD-1825-140.pdf#page=4","Abrir facsímil")</f>
        <v>Abrir facsímil</v>
      </c>
      <c r="K2149" s="3" t="s">
        <v>22</v>
      </c>
    </row>
    <row r="2150" spans="1:11" ht="42" customHeight="1">
      <c r="A2150" s="2" t="s">
        <v>5368</v>
      </c>
      <c r="B2150" s="2" t="s">
        <v>5368</v>
      </c>
      <c r="C2150" s="2" t="s">
        <v>32</v>
      </c>
      <c r="D2150" s="2" t="s">
        <v>33</v>
      </c>
      <c r="E2150" s="5">
        <v>-27220</v>
      </c>
      <c r="F2150" s="3" t="s">
        <v>1690</v>
      </c>
      <c r="G2150" s="3" t="s">
        <v>95</v>
      </c>
      <c r="H2150" s="2" t="s">
        <v>20</v>
      </c>
      <c r="I2150" s="2" t="s">
        <v>5369</v>
      </c>
      <c r="J2150" s="3" t="str">
        <f>HYPERLINK("https://www.boe.es/gazeta/dias/1825/06/21/pdfs/GMD-1825-74.pdf#page=1","Abrir facsímil")</f>
        <v>Abrir facsímil</v>
      </c>
      <c r="K2150" s="3" t="s">
        <v>22</v>
      </c>
    </row>
    <row r="2151" spans="1:11" ht="42" customHeight="1">
      <c r="A2151" s="2" t="s">
        <v>5370</v>
      </c>
      <c r="B2151" s="2" t="s">
        <v>5371</v>
      </c>
      <c r="C2151" s="2" t="s">
        <v>71</v>
      </c>
      <c r="D2151" s="2" t="s">
        <v>72</v>
      </c>
      <c r="E2151" s="5">
        <v>-27246</v>
      </c>
      <c r="F2151" s="3" t="s">
        <v>79</v>
      </c>
      <c r="G2151" s="3" t="s">
        <v>19</v>
      </c>
      <c r="H2151" s="2" t="s">
        <v>20</v>
      </c>
      <c r="I2151" s="2" t="s">
        <v>5372</v>
      </c>
      <c r="J2151" s="3" t="str">
        <f>HYPERLINK("https://www.boe.es/gazeta/dias/1825/05/26/pdfs/GMD-1825-63.pdf#page=4","Abrir facsímil")</f>
        <v>Abrir facsímil</v>
      </c>
      <c r="K2151" s="3" t="s">
        <v>22</v>
      </c>
    </row>
    <row r="2152" spans="1:11" ht="42" customHeight="1">
      <c r="A2152" s="2" t="s">
        <v>5373</v>
      </c>
      <c r="B2152" s="2" t="s">
        <v>5373</v>
      </c>
      <c r="C2152" s="2" t="s">
        <v>238</v>
      </c>
      <c r="D2152" s="2" t="s">
        <v>17</v>
      </c>
      <c r="E2152" s="5">
        <v>-27129</v>
      </c>
      <c r="F2152" s="3" t="s">
        <v>173</v>
      </c>
      <c r="G2152" s="3" t="s">
        <v>39</v>
      </c>
      <c r="H2152" s="2" t="s">
        <v>20</v>
      </c>
      <c r="I2152" s="2" t="s">
        <v>5374</v>
      </c>
      <c r="J2152" s="3" t="str">
        <f>HYPERLINK("https://www.boe.es/gazeta/dias/1825/09/20/pdfs/GMD-1825-114.pdf#page=3","Abrir facsímil")</f>
        <v>Abrir facsímil</v>
      </c>
      <c r="K2152" s="3" t="s">
        <v>22</v>
      </c>
    </row>
    <row r="2153" spans="1:11" ht="42" customHeight="1">
      <c r="A2153" s="2" t="s">
        <v>5375</v>
      </c>
      <c r="B2153" s="2" t="s">
        <v>5376</v>
      </c>
      <c r="C2153" s="2" t="s">
        <v>71</v>
      </c>
      <c r="D2153" s="2" t="s">
        <v>72</v>
      </c>
      <c r="E2153" s="5">
        <v>-27239</v>
      </c>
      <c r="F2153" s="3" t="s">
        <v>282</v>
      </c>
      <c r="G2153" s="3" t="s">
        <v>39</v>
      </c>
      <c r="H2153" s="2" t="s">
        <v>20</v>
      </c>
      <c r="I2153" s="2" t="s">
        <v>5377</v>
      </c>
      <c r="J2153" s="3" t="str">
        <f>HYPERLINK("https://www.boe.es/gazeta/dias/1825/06/02/pdfs/GMD-1825-66.pdf#page=3","Abrir facsímil")</f>
        <v>Abrir facsímil</v>
      </c>
      <c r="K2153" s="3" t="s">
        <v>22</v>
      </c>
    </row>
    <row r="2154" spans="1:11" ht="42" customHeight="1">
      <c r="A2154" s="2" t="s">
        <v>5378</v>
      </c>
      <c r="B2154" s="2" t="s">
        <v>5379</v>
      </c>
      <c r="C2154" s="2" t="s">
        <v>32</v>
      </c>
      <c r="D2154" s="2" t="s">
        <v>33</v>
      </c>
      <c r="E2154" s="5">
        <v>-27342</v>
      </c>
      <c r="F2154" s="3" t="s">
        <v>112</v>
      </c>
      <c r="G2154" s="3" t="s">
        <v>39</v>
      </c>
      <c r="H2154" s="2" t="s">
        <v>20</v>
      </c>
      <c r="I2154" s="2" t="s">
        <v>5380</v>
      </c>
      <c r="J2154" s="3" t="str">
        <f>HYPERLINK("https://www.boe.es/gazeta/dias/1825/02/19/pdfs/GMD-1825-22.pdf#page=3","Abrir facsímil")</f>
        <v>Abrir facsímil</v>
      </c>
      <c r="K2154" s="3" t="s">
        <v>22</v>
      </c>
    </row>
    <row r="2155" spans="1:11" ht="42" customHeight="1">
      <c r="A2155" s="2" t="s">
        <v>5381</v>
      </c>
      <c r="B2155" s="2" t="s">
        <v>5382</v>
      </c>
      <c r="C2155" s="2" t="s">
        <v>32</v>
      </c>
      <c r="D2155" s="2" t="s">
        <v>33</v>
      </c>
      <c r="E2155" s="5">
        <v>-27374</v>
      </c>
      <c r="F2155" s="3" t="s">
        <v>87</v>
      </c>
      <c r="G2155" s="3" t="s">
        <v>39</v>
      </c>
      <c r="H2155" s="2" t="s">
        <v>20</v>
      </c>
      <c r="I2155" s="2" t="s">
        <v>5383</v>
      </c>
      <c r="J2155" s="3" t="str">
        <f>HYPERLINK("https://www.boe.es/gazeta/dias/1825/01/18/pdfs/GMD-1825-8.pdf#page=3","Abrir facsímil")</f>
        <v>Abrir facsímil</v>
      </c>
      <c r="K2155" s="3" t="s">
        <v>22</v>
      </c>
    </row>
    <row r="2156" spans="1:11" ht="42" customHeight="1">
      <c r="A2156" s="2" t="s">
        <v>5384</v>
      </c>
      <c r="B2156" s="2" t="s">
        <v>5385</v>
      </c>
      <c r="C2156" s="2" t="s">
        <v>32</v>
      </c>
      <c r="D2156" s="2" t="s">
        <v>33</v>
      </c>
      <c r="E2156" s="5">
        <v>-27377</v>
      </c>
      <c r="F2156" s="3" t="s">
        <v>652</v>
      </c>
      <c r="G2156" s="3" t="s">
        <v>39</v>
      </c>
      <c r="H2156" s="2" t="s">
        <v>20</v>
      </c>
      <c r="I2156" s="2" t="s">
        <v>5386</v>
      </c>
      <c r="J2156" s="3" t="str">
        <f>HYPERLINK("https://www.boe.es/gazeta/dias/1825/01/15/pdfs/GMD-1825-7.pdf#page=3","Abrir facsímil")</f>
        <v>Abrir facsímil</v>
      </c>
      <c r="K2156" s="3" t="s">
        <v>22</v>
      </c>
    </row>
    <row r="2157" spans="1:11" ht="42" customHeight="1">
      <c r="A2157" s="2" t="s">
        <v>5387</v>
      </c>
      <c r="B2157" s="2" t="s">
        <v>5388</v>
      </c>
      <c r="C2157" s="2" t="s">
        <v>25</v>
      </c>
      <c r="D2157" s="2" t="s">
        <v>17</v>
      </c>
      <c r="E2157" s="5">
        <v>-27104</v>
      </c>
      <c r="F2157" s="3" t="s">
        <v>310</v>
      </c>
      <c r="G2157" s="3" t="s">
        <v>19</v>
      </c>
      <c r="H2157" s="2" t="s">
        <v>27</v>
      </c>
      <c r="I2157" s="2" t="s">
        <v>5389</v>
      </c>
      <c r="J2157" s="3" t="str">
        <f>HYPERLINK("https://www.boe.es/gazeta/dias/1825/10/15/pdfs/GMD-1825-125.pdf#page=4","Abrir facsímil")</f>
        <v>Abrir facsímil</v>
      </c>
      <c r="K2157" s="3" t="s">
        <v>29</v>
      </c>
    </row>
    <row r="2158" spans="1:11" ht="42" customHeight="1">
      <c r="A2158" s="2" t="s">
        <v>5390</v>
      </c>
      <c r="B2158" s="2" t="s">
        <v>5391</v>
      </c>
      <c r="C2158" s="2" t="s">
        <v>32</v>
      </c>
      <c r="D2158" s="2" t="s">
        <v>33</v>
      </c>
      <c r="E2158" s="5">
        <v>-27241</v>
      </c>
      <c r="F2158" s="3" t="s">
        <v>472</v>
      </c>
      <c r="G2158" s="3" t="s">
        <v>39</v>
      </c>
      <c r="H2158" s="2" t="s">
        <v>20</v>
      </c>
      <c r="I2158" s="2" t="s">
        <v>5392</v>
      </c>
      <c r="J2158" s="3" t="str">
        <f>HYPERLINK("https://www.boe.es/gazeta/dias/1825/05/31/pdfs/GMD-1825-65.pdf#page=3","Abrir facsímil")</f>
        <v>Abrir facsímil</v>
      </c>
      <c r="K2158" s="3" t="s">
        <v>22</v>
      </c>
    </row>
    <row r="2159" spans="1:11" ht="42" customHeight="1">
      <c r="A2159" s="2" t="s">
        <v>5393</v>
      </c>
      <c r="B2159" s="2" t="s">
        <v>5394</v>
      </c>
      <c r="C2159" s="2" t="s">
        <v>32</v>
      </c>
      <c r="D2159" s="2" t="s">
        <v>33</v>
      </c>
      <c r="E2159" s="5">
        <v>-27171</v>
      </c>
      <c r="F2159" s="3" t="s">
        <v>490</v>
      </c>
      <c r="G2159" s="3" t="s">
        <v>39</v>
      </c>
      <c r="H2159" s="2" t="s">
        <v>20</v>
      </c>
      <c r="I2159" s="2" t="s">
        <v>5395</v>
      </c>
      <c r="J2159" s="3" t="str">
        <f>HYPERLINK("https://www.boe.es/gazeta/dias/1825/08/09/pdfs/GMD-1825-95.pdf#page=3","Abrir facsímil")</f>
        <v>Abrir facsímil</v>
      </c>
      <c r="K2159" s="3" t="s">
        <v>22</v>
      </c>
    </row>
    <row r="2160" spans="1:11" ht="42" customHeight="1">
      <c r="A2160" s="2" t="s">
        <v>5396</v>
      </c>
      <c r="B2160" s="2" t="s">
        <v>5397</v>
      </c>
      <c r="C2160" s="2" t="s">
        <v>71</v>
      </c>
      <c r="D2160" s="2" t="s">
        <v>72</v>
      </c>
      <c r="E2160" s="5">
        <v>-27360</v>
      </c>
      <c r="F2160" s="3" t="s">
        <v>468</v>
      </c>
      <c r="G2160" s="3" t="s">
        <v>19</v>
      </c>
      <c r="H2160" s="2" t="s">
        <v>20</v>
      </c>
      <c r="I2160" s="2" t="s">
        <v>5398</v>
      </c>
      <c r="J2160" s="3" t="str">
        <f>HYPERLINK("https://www.boe.es/gazeta/dias/1825/02/01/pdfs/GMD-1825-14.pdf#page=4","Abrir facsímil")</f>
        <v>Abrir facsímil</v>
      </c>
      <c r="K2160" s="3" t="s">
        <v>22</v>
      </c>
    </row>
    <row r="2161" spans="1:11" ht="42" customHeight="1">
      <c r="A2161" s="2" t="s">
        <v>5399</v>
      </c>
      <c r="B2161" s="2" t="s">
        <v>5400</v>
      </c>
      <c r="C2161" s="2" t="s">
        <v>16</v>
      </c>
      <c r="D2161" s="2" t="s">
        <v>17</v>
      </c>
      <c r="E2161" s="5">
        <v>-27332</v>
      </c>
      <c r="F2161" s="3" t="s">
        <v>239</v>
      </c>
      <c r="G2161" s="3" t="s">
        <v>39</v>
      </c>
      <c r="H2161" s="2" t="s">
        <v>20</v>
      </c>
      <c r="I2161" s="2" t="s">
        <v>5401</v>
      </c>
      <c r="J2161" s="3" t="str">
        <f>HYPERLINK("https://www.boe.es/gazeta/dias/1825/03/01/pdfs/GMD-1825-26.pdf#page=3","Abrir facsímil")</f>
        <v>Abrir facsímil</v>
      </c>
      <c r="K2161" s="3" t="s">
        <v>22</v>
      </c>
    </row>
    <row r="2162" spans="1:11" ht="42" customHeight="1">
      <c r="A2162" s="2" t="s">
        <v>5402</v>
      </c>
      <c r="B2162" s="2" t="s">
        <v>5403</v>
      </c>
      <c r="C2162" s="2" t="s">
        <v>32</v>
      </c>
      <c r="D2162" s="2" t="s">
        <v>33</v>
      </c>
      <c r="E2162" s="5">
        <v>-27337</v>
      </c>
      <c r="F2162" s="3" t="s">
        <v>203</v>
      </c>
      <c r="G2162" s="3" t="s">
        <v>39</v>
      </c>
      <c r="H2162" s="2" t="s">
        <v>20</v>
      </c>
      <c r="I2162" s="2" t="s">
        <v>5404</v>
      </c>
      <c r="J2162" s="3" t="str">
        <f>HYPERLINK("https://www.boe.es/gazeta/dias/1825/02/24/pdfs/GMD-1825-24.pdf#page=3","Abrir facsímil")</f>
        <v>Abrir facsímil</v>
      </c>
      <c r="K2162" s="3" t="s">
        <v>22</v>
      </c>
    </row>
    <row r="2163" spans="1:11" ht="42" customHeight="1">
      <c r="A2163" s="2" t="s">
        <v>5405</v>
      </c>
      <c r="B2163" s="2" t="s">
        <v>5406</v>
      </c>
      <c r="C2163" s="2" t="s">
        <v>123</v>
      </c>
      <c r="D2163" s="2" t="s">
        <v>17</v>
      </c>
      <c r="E2163" s="5">
        <v>-27251</v>
      </c>
      <c r="F2163" s="3" t="s">
        <v>555</v>
      </c>
      <c r="G2163" s="3" t="s">
        <v>19</v>
      </c>
      <c r="H2163" s="2" t="s">
        <v>20</v>
      </c>
      <c r="I2163" s="2" t="s">
        <v>5407</v>
      </c>
      <c r="J2163" s="3" t="str">
        <f>HYPERLINK("https://www.boe.es/gazeta/dias/1825/05/21/pdfs/GMD-1825-61.pdf#page=4","Abrir facsímil")</f>
        <v>Abrir facsímil</v>
      </c>
      <c r="K2163" s="3" t="s">
        <v>22</v>
      </c>
    </row>
    <row r="2164" spans="1:11" ht="42" customHeight="1">
      <c r="A2164" s="2" t="s">
        <v>5408</v>
      </c>
      <c r="B2164" s="2" t="s">
        <v>5409</v>
      </c>
      <c r="C2164" s="2" t="s">
        <v>71</v>
      </c>
      <c r="D2164" s="2" t="s">
        <v>72</v>
      </c>
      <c r="E2164" s="5">
        <v>-27069</v>
      </c>
      <c r="F2164" s="3" t="s">
        <v>73</v>
      </c>
      <c r="G2164" s="3" t="s">
        <v>74</v>
      </c>
      <c r="H2164" s="2" t="s">
        <v>20</v>
      </c>
      <c r="I2164" s="2" t="s">
        <v>5410</v>
      </c>
      <c r="J2164" s="3" t="str">
        <f>HYPERLINK("https://www.boe.es/gazeta/dias/1825/11/19/pdfs/GMD-1825-140.pdf#page=3","Abrir facsímil")</f>
        <v>Abrir facsímil</v>
      </c>
      <c r="K2164" s="3" t="s">
        <v>22</v>
      </c>
    </row>
    <row r="2165" spans="1:11" ht="42" customHeight="1">
      <c r="A2165" s="2" t="s">
        <v>5411</v>
      </c>
      <c r="B2165" s="2" t="s">
        <v>5412</v>
      </c>
      <c r="C2165" s="2" t="s">
        <v>238</v>
      </c>
      <c r="D2165" s="2" t="s">
        <v>17</v>
      </c>
      <c r="E2165" s="5">
        <v>-27085</v>
      </c>
      <c r="F2165" s="3" t="s">
        <v>215</v>
      </c>
      <c r="G2165" s="3" t="s">
        <v>19</v>
      </c>
      <c r="H2165" s="2" t="s">
        <v>27</v>
      </c>
      <c r="I2165" s="2" t="s">
        <v>5413</v>
      </c>
      <c r="J2165" s="3" t="str">
        <f>HYPERLINK("https://www.boe.es/gazeta/dias/1825/11/03/pdfs/GMD-1825-133.pdf#page=4","Abrir facsímil")</f>
        <v>Abrir facsímil</v>
      </c>
      <c r="K2165" s="3" t="s">
        <v>29</v>
      </c>
    </row>
    <row r="2166" spans="1:11" ht="42" customHeight="1">
      <c r="A2166" s="2" t="s">
        <v>5414</v>
      </c>
      <c r="B2166" s="2" t="s">
        <v>5415</v>
      </c>
      <c r="C2166" s="2" t="s">
        <v>71</v>
      </c>
      <c r="D2166" s="2" t="s">
        <v>72</v>
      </c>
      <c r="E2166" s="5">
        <v>-27094</v>
      </c>
      <c r="F2166" s="3" t="s">
        <v>763</v>
      </c>
      <c r="G2166" s="3" t="s">
        <v>19</v>
      </c>
      <c r="H2166" s="2" t="s">
        <v>20</v>
      </c>
      <c r="I2166" s="2" t="s">
        <v>5416</v>
      </c>
      <c r="J2166" s="3" t="str">
        <f>HYPERLINK("https://www.boe.es/gazeta/dias/1825/10/25/pdfs/GMD-1825-129.pdf#page=4","Abrir facsímil")</f>
        <v>Abrir facsímil</v>
      </c>
      <c r="K2166" s="3" t="s">
        <v>22</v>
      </c>
    </row>
    <row r="2167" spans="1:11" ht="42" customHeight="1">
      <c r="A2167" s="2" t="s">
        <v>5417</v>
      </c>
      <c r="B2167" s="2" t="s">
        <v>5418</v>
      </c>
      <c r="C2167" s="2" t="s">
        <v>32</v>
      </c>
      <c r="D2167" s="2" t="s">
        <v>33</v>
      </c>
      <c r="E2167" s="5">
        <v>-27307</v>
      </c>
      <c r="F2167" s="3" t="s">
        <v>139</v>
      </c>
      <c r="G2167" s="3" t="s">
        <v>39</v>
      </c>
      <c r="H2167" s="2" t="s">
        <v>20</v>
      </c>
      <c r="I2167" s="2" t="s">
        <v>5419</v>
      </c>
      <c r="J2167" s="3" t="str">
        <f>HYPERLINK("https://www.boe.es/gazeta/dias/1825/03/26/pdfs/GMD-1825-37.pdf#page=3","Abrir facsímil")</f>
        <v>Abrir facsímil</v>
      </c>
      <c r="K2167" s="3" t="s">
        <v>22</v>
      </c>
    </row>
    <row r="2168" spans="1:11" ht="42" customHeight="1">
      <c r="A2168" s="2" t="s">
        <v>5420</v>
      </c>
      <c r="B2168" s="2" t="s">
        <v>5421</v>
      </c>
      <c r="C2168" s="2" t="s">
        <v>32</v>
      </c>
      <c r="D2168" s="2" t="s">
        <v>33</v>
      </c>
      <c r="E2168" s="5">
        <v>-27038</v>
      </c>
      <c r="F2168" s="3" t="s">
        <v>486</v>
      </c>
      <c r="G2168" s="3" t="s">
        <v>19</v>
      </c>
      <c r="H2168" s="2" t="s">
        <v>20</v>
      </c>
      <c r="I2168" s="2" t="s">
        <v>5422</v>
      </c>
      <c r="J2168" s="3" t="str">
        <f>HYPERLINK("https://www.boe.es/gazeta/dias/1825/12/20/pdfs/GMD-1825-153.pdf#page=4","Abrir facsímil")</f>
        <v>Abrir facsímil</v>
      </c>
      <c r="K2168" s="3" t="s">
        <v>22</v>
      </c>
    </row>
    <row r="2169" spans="1:11" ht="42" customHeight="1">
      <c r="A2169" s="2" t="s">
        <v>5423</v>
      </c>
      <c r="B2169" s="2" t="s">
        <v>5424</v>
      </c>
      <c r="C2169" s="2" t="s">
        <v>46</v>
      </c>
      <c r="D2169" s="2" t="s">
        <v>17</v>
      </c>
      <c r="E2169" s="5">
        <v>-27066</v>
      </c>
      <c r="F2169" s="3" t="s">
        <v>185</v>
      </c>
      <c r="G2169" s="3" t="s">
        <v>19</v>
      </c>
      <c r="H2169" s="2" t="s">
        <v>20</v>
      </c>
      <c r="I2169" s="2" t="s">
        <v>5425</v>
      </c>
      <c r="J2169" s="3" t="str">
        <f>HYPERLINK("https://www.boe.es/gazeta/dias/1825/11/22/pdfs/GMD-1825-141.pdf#page=4","Abrir facsímil")</f>
        <v>Abrir facsímil</v>
      </c>
      <c r="K2169" s="3" t="s">
        <v>22</v>
      </c>
    </row>
    <row r="2170" spans="1:11" ht="42" customHeight="1">
      <c r="A2170" s="2" t="s">
        <v>5426</v>
      </c>
      <c r="B2170" s="2" t="s">
        <v>5427</v>
      </c>
      <c r="C2170" s="2" t="s">
        <v>46</v>
      </c>
      <c r="D2170" s="2" t="s">
        <v>17</v>
      </c>
      <c r="E2170" s="5">
        <v>-27351</v>
      </c>
      <c r="F2170" s="3" t="s">
        <v>132</v>
      </c>
      <c r="G2170" s="3" t="s">
        <v>19</v>
      </c>
      <c r="H2170" s="2" t="s">
        <v>20</v>
      </c>
      <c r="I2170" s="2" t="s">
        <v>5428</v>
      </c>
      <c r="J2170" s="3" t="str">
        <f>HYPERLINK("https://www.boe.es/gazeta/dias/1825/02/10/pdfs/GMD-1825-18.pdf#page=4","Abrir facsímil")</f>
        <v>Abrir facsímil</v>
      </c>
      <c r="K2170" s="3" t="s">
        <v>22</v>
      </c>
    </row>
    <row r="2171" spans="1:11" ht="42" customHeight="1">
      <c r="A2171" s="2" t="s">
        <v>5429</v>
      </c>
      <c r="B2171" s="2" t="s">
        <v>5430</v>
      </c>
      <c r="C2171" s="2" t="s">
        <v>32</v>
      </c>
      <c r="D2171" s="2" t="s">
        <v>33</v>
      </c>
      <c r="E2171" s="5">
        <v>-27384</v>
      </c>
      <c r="F2171" s="3" t="s">
        <v>143</v>
      </c>
      <c r="G2171" s="3" t="s">
        <v>64</v>
      </c>
      <c r="H2171" s="2" t="s">
        <v>20</v>
      </c>
      <c r="I2171" s="2" t="s">
        <v>5431</v>
      </c>
      <c r="J2171" s="3" t="str">
        <f>HYPERLINK("https://www.boe.es/gazeta/dias/1825/01/08/pdfs/GMD-1825-4.pdf#page=2","Abrir facsímil")</f>
        <v>Abrir facsímil</v>
      </c>
      <c r="K2171" s="3" t="s">
        <v>22</v>
      </c>
    </row>
    <row r="2172" spans="1:11" ht="42" customHeight="1">
      <c r="A2172" s="2" t="s">
        <v>5432</v>
      </c>
      <c r="B2172" s="2" t="s">
        <v>5433</v>
      </c>
      <c r="C2172" s="2" t="s">
        <v>32</v>
      </c>
      <c r="D2172" s="2" t="s">
        <v>33</v>
      </c>
      <c r="E2172" s="5">
        <v>-27374</v>
      </c>
      <c r="F2172" s="3" t="s">
        <v>87</v>
      </c>
      <c r="G2172" s="3" t="s">
        <v>39</v>
      </c>
      <c r="H2172" s="2" t="s">
        <v>20</v>
      </c>
      <c r="I2172" s="2" t="s">
        <v>5434</v>
      </c>
      <c r="J2172" s="3" t="str">
        <f>HYPERLINK("https://www.boe.es/gazeta/dias/1825/01/18/pdfs/GMD-1825-8.pdf#page=3","Abrir facsímil")</f>
        <v>Abrir facsímil</v>
      </c>
      <c r="K2172" s="3" t="s">
        <v>22</v>
      </c>
    </row>
    <row r="2173" spans="1:11" ht="42" customHeight="1">
      <c r="A2173" s="2" t="s">
        <v>5432</v>
      </c>
      <c r="B2173" s="2" t="s">
        <v>5433</v>
      </c>
      <c r="C2173" s="2" t="s">
        <v>32</v>
      </c>
      <c r="D2173" s="2" t="s">
        <v>33</v>
      </c>
      <c r="E2173" s="5">
        <v>-27134</v>
      </c>
      <c r="F2173" s="3" t="s">
        <v>308</v>
      </c>
      <c r="G2173" s="3" t="s">
        <v>95</v>
      </c>
      <c r="H2173" s="2" t="s">
        <v>20</v>
      </c>
      <c r="I2173" s="2" t="s">
        <v>5435</v>
      </c>
      <c r="J2173" s="3" t="str">
        <f>HYPERLINK("https://www.boe.es/gazeta/dias/1825/09/15/pdfs/GMD-1825-112.pdf#page=1","Abrir facsímil")</f>
        <v>Abrir facsímil</v>
      </c>
      <c r="K2173" s="3" t="s">
        <v>22</v>
      </c>
    </row>
    <row r="2174" spans="1:11" ht="42" customHeight="1">
      <c r="A2174" s="2" t="s">
        <v>5436</v>
      </c>
      <c r="B2174" s="2" t="s">
        <v>5437</v>
      </c>
      <c r="C2174" s="2" t="s">
        <v>32</v>
      </c>
      <c r="D2174" s="2" t="s">
        <v>33</v>
      </c>
      <c r="E2174" s="5">
        <v>-27031</v>
      </c>
      <c r="F2174" s="3" t="s">
        <v>1558</v>
      </c>
      <c r="G2174" s="3" t="s">
        <v>39</v>
      </c>
      <c r="H2174" s="2" t="s">
        <v>20</v>
      </c>
      <c r="I2174" s="2" t="s">
        <v>5438</v>
      </c>
      <c r="J2174" s="3" t="str">
        <f>HYPERLINK("https://www.boe.es/gazeta/dias/1825/12/27/pdfs/GMD-1825-156.pdf#page=3","Abrir facsímil")</f>
        <v>Abrir facsímil</v>
      </c>
      <c r="K2174" s="3" t="s">
        <v>22</v>
      </c>
    </row>
    <row r="2175" spans="1:11" ht="42" customHeight="1">
      <c r="A2175" s="2" t="s">
        <v>5439</v>
      </c>
      <c r="B2175" s="2" t="s">
        <v>5440</v>
      </c>
      <c r="C2175" s="2" t="s">
        <v>16</v>
      </c>
      <c r="D2175" s="2" t="s">
        <v>17</v>
      </c>
      <c r="E2175" s="5">
        <v>-27381</v>
      </c>
      <c r="F2175" s="3" t="s">
        <v>586</v>
      </c>
      <c r="G2175" s="3" t="s">
        <v>64</v>
      </c>
      <c r="H2175" s="2" t="s">
        <v>20</v>
      </c>
      <c r="I2175" s="2" t="s">
        <v>5441</v>
      </c>
      <c r="J2175" s="3" t="str">
        <f>HYPERLINK("https://www.boe.es/gazeta/dias/1825/01/11/pdfs/GMD-1825-5.pdf#page=2","Abrir facsímil")</f>
        <v>Abrir facsímil</v>
      </c>
      <c r="K2175" s="3" t="s">
        <v>22</v>
      </c>
    </row>
    <row r="2176" spans="1:11" ht="42" customHeight="1">
      <c r="A2176" s="2" t="s">
        <v>5439</v>
      </c>
      <c r="B2176" s="2" t="s">
        <v>5440</v>
      </c>
      <c r="C2176" s="2" t="s">
        <v>32</v>
      </c>
      <c r="D2176" s="2" t="s">
        <v>33</v>
      </c>
      <c r="E2176" s="5">
        <v>-27297</v>
      </c>
      <c r="F2176" s="3" t="s">
        <v>707</v>
      </c>
      <c r="G2176" s="3" t="s">
        <v>64</v>
      </c>
      <c r="H2176" s="2" t="s">
        <v>20</v>
      </c>
      <c r="I2176" s="2" t="s">
        <v>5442</v>
      </c>
      <c r="J2176" s="3" t="str">
        <f>HYPERLINK("https://www.boe.es/gazeta/dias/1825/04/05/pdfs/GMD-1825-41.pdf#page=2","Abrir facsímil")</f>
        <v>Abrir facsímil</v>
      </c>
      <c r="K2176" s="3" t="s">
        <v>22</v>
      </c>
    </row>
    <row r="2177" spans="1:11" ht="42" customHeight="1">
      <c r="A2177" s="2" t="s">
        <v>5443</v>
      </c>
      <c r="B2177" s="2" t="s">
        <v>5444</v>
      </c>
      <c r="C2177" s="2" t="s">
        <v>16</v>
      </c>
      <c r="D2177" s="2" t="s">
        <v>17</v>
      </c>
      <c r="E2177" s="5">
        <v>-27225</v>
      </c>
      <c r="F2177" s="3" t="s">
        <v>540</v>
      </c>
      <c r="G2177" s="3" t="s">
        <v>39</v>
      </c>
      <c r="H2177" s="2" t="s">
        <v>20</v>
      </c>
      <c r="I2177" s="2" t="s">
        <v>5445</v>
      </c>
      <c r="J2177" s="3" t="str">
        <f>HYPERLINK("https://www.boe.es/gazeta/dias/1825/06/16/pdfs/GMD-1825-72.pdf#page=3","Abrir facsímil")</f>
        <v>Abrir facsímil</v>
      </c>
      <c r="K2177" s="3" t="s">
        <v>22</v>
      </c>
    </row>
    <row r="2178" spans="1:11" ht="42" customHeight="1">
      <c r="A2178" s="2" t="s">
        <v>5446</v>
      </c>
      <c r="B2178" s="2" t="s">
        <v>5447</v>
      </c>
      <c r="C2178" s="2" t="s">
        <v>16</v>
      </c>
      <c r="D2178" s="2" t="s">
        <v>17</v>
      </c>
      <c r="E2178" s="5">
        <v>-27232</v>
      </c>
      <c r="F2178" s="3" t="s">
        <v>94</v>
      </c>
      <c r="G2178" s="3" t="s">
        <v>64</v>
      </c>
      <c r="H2178" s="2" t="s">
        <v>20</v>
      </c>
      <c r="I2178" s="2" t="s">
        <v>5448</v>
      </c>
      <c r="J2178" s="3" t="str">
        <f>HYPERLINK("https://www.boe.es/gazeta/dias/1825/06/09/pdfs/GMD-1825-69.pdf#page=2","Abrir facsímil")</f>
        <v>Abrir facsímil</v>
      </c>
      <c r="K2178" s="3" t="s">
        <v>22</v>
      </c>
    </row>
    <row r="2179" spans="1:11" ht="42" customHeight="1">
      <c r="A2179" s="2" t="s">
        <v>5449</v>
      </c>
      <c r="B2179" s="2" t="s">
        <v>5450</v>
      </c>
      <c r="C2179" s="2" t="s">
        <v>16</v>
      </c>
      <c r="D2179" s="2" t="s">
        <v>17</v>
      </c>
      <c r="E2179" s="5">
        <v>-27325</v>
      </c>
      <c r="F2179" s="3" t="s">
        <v>1253</v>
      </c>
      <c r="G2179" s="3" t="s">
        <v>19</v>
      </c>
      <c r="H2179" s="2" t="s">
        <v>20</v>
      </c>
      <c r="I2179" s="2" t="s">
        <v>5451</v>
      </c>
      <c r="J2179" s="3" t="str">
        <f>HYPERLINK("https://www.boe.es/gazeta/dias/1825/03/08/pdfs/GMD-1825-29.pdf#page=4","Abrir facsímil")</f>
        <v>Abrir facsímil</v>
      </c>
      <c r="K2179" s="3" t="s">
        <v>22</v>
      </c>
    </row>
    <row r="2180" spans="1:11" ht="42" customHeight="1">
      <c r="A2180" s="2" t="s">
        <v>5452</v>
      </c>
      <c r="B2180" s="2" t="s">
        <v>5452</v>
      </c>
      <c r="C2180" s="2" t="s">
        <v>32</v>
      </c>
      <c r="D2180" s="2" t="s">
        <v>33</v>
      </c>
      <c r="E2180" s="5">
        <v>-27176</v>
      </c>
      <c r="F2180" s="3" t="s">
        <v>849</v>
      </c>
      <c r="G2180" s="3" t="s">
        <v>64</v>
      </c>
      <c r="H2180" s="2" t="s">
        <v>20</v>
      </c>
      <c r="I2180" s="2" t="s">
        <v>5453</v>
      </c>
      <c r="J2180" s="3" t="str">
        <f>HYPERLINK("https://www.boe.es/gazeta/dias/1825/08/04/pdfs/GMD-1825-93.pdf#page=2","Abrir facsímil")</f>
        <v>Abrir facsímil</v>
      </c>
      <c r="K2180" s="3" t="s">
        <v>22</v>
      </c>
    </row>
    <row r="2181" spans="1:11" ht="42" customHeight="1">
      <c r="A2181" s="2" t="s">
        <v>5454</v>
      </c>
      <c r="B2181" s="2" t="s">
        <v>5455</v>
      </c>
      <c r="C2181" s="2" t="s">
        <v>32</v>
      </c>
      <c r="D2181" s="2" t="s">
        <v>33</v>
      </c>
      <c r="E2181" s="5">
        <v>-27188</v>
      </c>
      <c r="F2181" s="3" t="s">
        <v>207</v>
      </c>
      <c r="G2181" s="3" t="s">
        <v>19</v>
      </c>
      <c r="H2181" s="2" t="s">
        <v>27</v>
      </c>
      <c r="I2181" s="2" t="s">
        <v>5456</v>
      </c>
      <c r="J2181" s="3" t="str">
        <f>HYPERLINK("https://www.boe.es/gazeta/dias/1825/07/23/pdfs/GMD-1825-88.pdf#page=4","Abrir facsímil")</f>
        <v>Abrir facsímil</v>
      </c>
      <c r="K2181" s="3" t="s">
        <v>29</v>
      </c>
    </row>
    <row r="2182" spans="1:11" ht="42" customHeight="1">
      <c r="A2182" s="2" t="s">
        <v>5457</v>
      </c>
      <c r="B2182" s="2" t="s">
        <v>5458</v>
      </c>
      <c r="C2182" s="2" t="s">
        <v>32</v>
      </c>
      <c r="D2182" s="2" t="s">
        <v>33</v>
      </c>
      <c r="E2182" s="5">
        <v>-27136</v>
      </c>
      <c r="F2182" s="3" t="s">
        <v>523</v>
      </c>
      <c r="G2182" s="3" t="s">
        <v>39</v>
      </c>
      <c r="H2182" s="2" t="s">
        <v>20</v>
      </c>
      <c r="I2182" s="2" t="s">
        <v>5459</v>
      </c>
      <c r="J2182" s="3" t="str">
        <f>HYPERLINK("https://www.boe.es/gazeta/dias/1825/09/13/pdfs/GMD-1825-111.pdf#page=3","Abrir facsímil")</f>
        <v>Abrir facsímil</v>
      </c>
      <c r="K2182" s="3" t="s">
        <v>22</v>
      </c>
    </row>
    <row r="2183" spans="1:11" ht="42" customHeight="1">
      <c r="A2183" s="2" t="s">
        <v>5460</v>
      </c>
      <c r="B2183" s="2" t="s">
        <v>5461</v>
      </c>
      <c r="C2183" s="2" t="s">
        <v>16</v>
      </c>
      <c r="D2183" s="2" t="s">
        <v>17</v>
      </c>
      <c r="E2183" s="5">
        <v>-27388</v>
      </c>
      <c r="F2183" s="3" t="s">
        <v>288</v>
      </c>
      <c r="G2183" s="3" t="s">
        <v>19</v>
      </c>
      <c r="H2183" s="2" t="s">
        <v>20</v>
      </c>
      <c r="I2183" s="2" t="s">
        <v>5462</v>
      </c>
      <c r="J2183" s="3" t="str">
        <f>HYPERLINK("https://www.boe.es/gazeta/dias/1825/01/04/pdfs/GMD-1825-2.pdf#page=4","Abrir facsímil")</f>
        <v>Abrir facsímil</v>
      </c>
      <c r="K2183" s="3" t="s">
        <v>22</v>
      </c>
    </row>
    <row r="2184" spans="1:11" ht="42" customHeight="1">
      <c r="A2184" s="2" t="s">
        <v>5460</v>
      </c>
      <c r="B2184" s="2" t="s">
        <v>5461</v>
      </c>
      <c r="C2184" s="2" t="s">
        <v>32</v>
      </c>
      <c r="D2184" s="2" t="s">
        <v>33</v>
      </c>
      <c r="E2184" s="5">
        <v>-27377</v>
      </c>
      <c r="F2184" s="3" t="s">
        <v>652</v>
      </c>
      <c r="G2184" s="3" t="s">
        <v>39</v>
      </c>
      <c r="H2184" s="2" t="s">
        <v>20</v>
      </c>
      <c r="I2184" s="2" t="s">
        <v>5463</v>
      </c>
      <c r="J2184" s="3" t="str">
        <f>HYPERLINK("https://www.boe.es/gazeta/dias/1825/01/15/pdfs/GMD-1825-7.pdf#page=3","Abrir facsímil")</f>
        <v>Abrir facsímil</v>
      </c>
      <c r="K2184" s="3" t="s">
        <v>22</v>
      </c>
    </row>
    <row r="2185" spans="1:11" ht="42" customHeight="1">
      <c r="A2185" s="2" t="s">
        <v>5464</v>
      </c>
      <c r="B2185" s="2" t="s">
        <v>5465</v>
      </c>
      <c r="C2185" s="2" t="s">
        <v>238</v>
      </c>
      <c r="D2185" s="2" t="s">
        <v>17</v>
      </c>
      <c r="E2185" s="5">
        <v>-27374</v>
      </c>
      <c r="F2185" s="3" t="s">
        <v>87</v>
      </c>
      <c r="G2185" s="3" t="s">
        <v>64</v>
      </c>
      <c r="H2185" s="2" t="s">
        <v>20</v>
      </c>
      <c r="I2185" s="2" t="s">
        <v>5466</v>
      </c>
      <c r="J2185" s="3" t="str">
        <f>HYPERLINK("https://www.boe.es/gazeta/dias/1825/01/18/pdfs/GMD-1825-8.pdf#page=2","Abrir facsímil")</f>
        <v>Abrir facsímil</v>
      </c>
      <c r="K2185" s="3" t="s">
        <v>22</v>
      </c>
    </row>
    <row r="2186" spans="1:11" ht="42" customHeight="1">
      <c r="A2186" s="2" t="s">
        <v>5467</v>
      </c>
      <c r="B2186" s="2" t="s">
        <v>5468</v>
      </c>
      <c r="C2186" s="2" t="s">
        <v>16</v>
      </c>
      <c r="D2186" s="2" t="s">
        <v>17</v>
      </c>
      <c r="E2186" s="5">
        <v>-27295</v>
      </c>
      <c r="F2186" s="3" t="s">
        <v>156</v>
      </c>
      <c r="G2186" s="3" t="s">
        <v>39</v>
      </c>
      <c r="H2186" s="2" t="s">
        <v>20</v>
      </c>
      <c r="I2186" s="2" t="s">
        <v>5469</v>
      </c>
      <c r="J2186" s="3" t="str">
        <f>HYPERLINK("https://www.boe.es/gazeta/dias/1825/04/07/pdfs/GMD-1825-42.pdf#page=3","Abrir facsímil")</f>
        <v>Abrir facsímil</v>
      </c>
      <c r="K2186" s="3" t="s">
        <v>22</v>
      </c>
    </row>
    <row r="2187" spans="1:11" ht="42" customHeight="1">
      <c r="A2187" s="2" t="s">
        <v>5470</v>
      </c>
      <c r="B2187" s="2" t="s">
        <v>5471</v>
      </c>
      <c r="C2187" s="2" t="s">
        <v>32</v>
      </c>
      <c r="D2187" s="2" t="s">
        <v>33</v>
      </c>
      <c r="E2187" s="5">
        <v>-27388</v>
      </c>
      <c r="F2187" s="3" t="s">
        <v>288</v>
      </c>
      <c r="G2187" s="3" t="s">
        <v>19</v>
      </c>
      <c r="H2187" s="2" t="s">
        <v>20</v>
      </c>
      <c r="I2187" s="2" t="s">
        <v>5472</v>
      </c>
      <c r="J2187" s="3" t="str">
        <f>HYPERLINK("https://www.boe.es/gazeta/dias/1825/01/04/pdfs/GMD-1825-2.pdf#page=4","Abrir facsímil")</f>
        <v>Abrir facsímil</v>
      </c>
      <c r="K2187" s="3" t="s">
        <v>22</v>
      </c>
    </row>
    <row r="2188" spans="1:11" ht="42" customHeight="1">
      <c r="A2188" s="2" t="s">
        <v>5473</v>
      </c>
      <c r="B2188" s="2" t="s">
        <v>5474</v>
      </c>
      <c r="C2188" s="2" t="s">
        <v>71</v>
      </c>
      <c r="D2188" s="2" t="s">
        <v>72</v>
      </c>
      <c r="E2188" s="5">
        <v>-27141</v>
      </c>
      <c r="F2188" s="3" t="s">
        <v>1218</v>
      </c>
      <c r="G2188" s="3" t="s">
        <v>19</v>
      </c>
      <c r="H2188" s="2" t="s">
        <v>20</v>
      </c>
      <c r="I2188" s="2" t="s">
        <v>5475</v>
      </c>
      <c r="J2188" s="3" t="str">
        <f>HYPERLINK("https://www.boe.es/gazeta/dias/1825/09/08/pdfs/GMD-1825-109.pdf#page=4","Abrir facsímil")</f>
        <v>Abrir facsímil</v>
      </c>
      <c r="K2188" s="3" t="s">
        <v>22</v>
      </c>
    </row>
    <row r="2189" spans="1:11" ht="42" customHeight="1">
      <c r="A2189" s="2" t="s">
        <v>5476</v>
      </c>
      <c r="B2189" s="2" t="s">
        <v>5477</v>
      </c>
      <c r="C2189" s="2" t="s">
        <v>32</v>
      </c>
      <c r="D2189" s="2" t="s">
        <v>33</v>
      </c>
      <c r="E2189" s="5">
        <v>-27307</v>
      </c>
      <c r="F2189" s="3" t="s">
        <v>139</v>
      </c>
      <c r="G2189" s="3" t="s">
        <v>39</v>
      </c>
      <c r="H2189" s="2" t="s">
        <v>20</v>
      </c>
      <c r="I2189" s="2" t="s">
        <v>5478</v>
      </c>
      <c r="J2189" s="3" t="str">
        <f>HYPERLINK("https://www.boe.es/gazeta/dias/1825/03/26/pdfs/GMD-1825-37.pdf#page=3","Abrir facsímil")</f>
        <v>Abrir facsímil</v>
      </c>
      <c r="K2189" s="3" t="s">
        <v>22</v>
      </c>
    </row>
    <row r="2190" spans="1:11" ht="42" customHeight="1">
      <c r="A2190" s="2" t="s">
        <v>5479</v>
      </c>
      <c r="B2190" s="2" t="s">
        <v>5479</v>
      </c>
      <c r="C2190" s="2" t="s">
        <v>59</v>
      </c>
      <c r="D2190" s="2" t="s">
        <v>17</v>
      </c>
      <c r="E2190" s="5">
        <v>-27295</v>
      </c>
      <c r="F2190" s="3" t="s">
        <v>156</v>
      </c>
      <c r="G2190" s="3" t="s">
        <v>39</v>
      </c>
      <c r="H2190" s="2" t="s">
        <v>20</v>
      </c>
      <c r="I2190" s="2" t="s">
        <v>5480</v>
      </c>
      <c r="J2190" s="3" t="str">
        <f>HYPERLINK("https://www.boe.es/gazeta/dias/1825/04/07/pdfs/GMD-1825-42.pdf#page=3","Abrir facsímil")</f>
        <v>Abrir facsímil</v>
      </c>
      <c r="K2190" s="3" t="s">
        <v>22</v>
      </c>
    </row>
    <row r="2191" spans="1:11" ht="42" customHeight="1">
      <c r="A2191" s="2" t="s">
        <v>5481</v>
      </c>
      <c r="B2191" s="2" t="s">
        <v>5482</v>
      </c>
      <c r="C2191" s="2" t="s">
        <v>46</v>
      </c>
      <c r="D2191" s="2" t="s">
        <v>17</v>
      </c>
      <c r="E2191" s="5">
        <v>-27318</v>
      </c>
      <c r="F2191" s="3" t="s">
        <v>193</v>
      </c>
      <c r="G2191" s="3" t="s">
        <v>64</v>
      </c>
      <c r="H2191" s="2" t="s">
        <v>20</v>
      </c>
      <c r="I2191" s="2" t="s">
        <v>5483</v>
      </c>
      <c r="J2191" s="3" t="str">
        <f>HYPERLINK("https://www.boe.es/gazeta/dias/1825/03/15/pdfs/GMD-1825-32.pdf#page=2","Abrir facsímil")</f>
        <v>Abrir facsímil</v>
      </c>
      <c r="K2191" s="3" t="s">
        <v>22</v>
      </c>
    </row>
    <row r="2192" spans="1:11" ht="42" customHeight="1">
      <c r="A2192" s="2" t="s">
        <v>5484</v>
      </c>
      <c r="B2192" s="2" t="s">
        <v>5485</v>
      </c>
      <c r="C2192" s="2" t="s">
        <v>32</v>
      </c>
      <c r="D2192" s="2" t="s">
        <v>33</v>
      </c>
      <c r="E2192" s="5">
        <v>-27241</v>
      </c>
      <c r="F2192" s="3" t="s">
        <v>472</v>
      </c>
      <c r="G2192" s="3" t="s">
        <v>19</v>
      </c>
      <c r="H2192" s="2" t="s">
        <v>27</v>
      </c>
      <c r="I2192" s="2" t="s">
        <v>5486</v>
      </c>
      <c r="J2192" s="3" t="str">
        <f>HYPERLINK("https://www.boe.es/gazeta/dias/1825/05/31/pdfs/GMD-1825-65.pdf#page=4","Abrir facsímil")</f>
        <v>Abrir facsímil</v>
      </c>
      <c r="K2192" s="3" t="s">
        <v>29</v>
      </c>
    </row>
    <row r="2193" spans="1:11" ht="42" customHeight="1">
      <c r="A2193" s="2" t="s">
        <v>5487</v>
      </c>
      <c r="B2193" s="2" t="s">
        <v>5488</v>
      </c>
      <c r="C2193" s="2" t="s">
        <v>46</v>
      </c>
      <c r="D2193" s="2" t="s">
        <v>17</v>
      </c>
      <c r="E2193" s="5">
        <v>-27052</v>
      </c>
      <c r="F2193" s="3" t="s">
        <v>163</v>
      </c>
      <c r="G2193" s="3" t="s">
        <v>19</v>
      </c>
      <c r="H2193" s="2" t="s">
        <v>20</v>
      </c>
      <c r="I2193" s="2" t="s">
        <v>5489</v>
      </c>
      <c r="J2193" s="3" t="str">
        <f>HYPERLINK("https://www.boe.es/gazeta/dias/1825/12/06/pdfs/GMD-1825-147.pdf#page=4","Abrir facsímil")</f>
        <v>Abrir facsímil</v>
      </c>
      <c r="K2193" s="3" t="s">
        <v>22</v>
      </c>
    </row>
    <row r="2194" spans="1:11" ht="42" customHeight="1">
      <c r="A2194" s="2" t="s">
        <v>5490</v>
      </c>
      <c r="B2194" s="2" t="s">
        <v>5491</v>
      </c>
      <c r="C2194" s="2" t="s">
        <v>25</v>
      </c>
      <c r="D2194" s="2" t="s">
        <v>17</v>
      </c>
      <c r="E2194" s="5">
        <v>-27150</v>
      </c>
      <c r="F2194" s="3" t="s">
        <v>392</v>
      </c>
      <c r="G2194" s="3" t="s">
        <v>39</v>
      </c>
      <c r="H2194" s="2" t="s">
        <v>20</v>
      </c>
      <c r="I2194" s="2" t="s">
        <v>5492</v>
      </c>
      <c r="J2194" s="3" t="str">
        <f>HYPERLINK("https://www.boe.es/gazeta/dias/1825/08/30/pdfs/GMD-1825-105.pdf#page=3","Abrir facsímil")</f>
        <v>Abrir facsímil</v>
      </c>
      <c r="K2194" s="3" t="s">
        <v>22</v>
      </c>
    </row>
    <row r="2195" spans="1:11" ht="42" customHeight="1">
      <c r="A2195" s="2" t="s">
        <v>5493</v>
      </c>
      <c r="B2195" s="2" t="s">
        <v>5494</v>
      </c>
      <c r="C2195" s="2" t="s">
        <v>16</v>
      </c>
      <c r="D2195" s="2" t="s">
        <v>17</v>
      </c>
      <c r="E2195" s="5">
        <v>-27332</v>
      </c>
      <c r="F2195" s="3" t="s">
        <v>239</v>
      </c>
      <c r="G2195" s="3" t="s">
        <v>39</v>
      </c>
      <c r="H2195" s="2" t="s">
        <v>20</v>
      </c>
      <c r="I2195" s="2" t="s">
        <v>5495</v>
      </c>
      <c r="J2195" s="3" t="str">
        <f>HYPERLINK("https://www.boe.es/gazeta/dias/1825/03/01/pdfs/GMD-1825-26.pdf#page=3","Abrir facsímil")</f>
        <v>Abrir facsímil</v>
      </c>
      <c r="K2195" s="3" t="s">
        <v>22</v>
      </c>
    </row>
    <row r="2196" spans="1:11" ht="42" customHeight="1">
      <c r="A2196" s="2" t="s">
        <v>5496</v>
      </c>
      <c r="B2196" s="2" t="s">
        <v>5497</v>
      </c>
      <c r="C2196" s="2" t="s">
        <v>32</v>
      </c>
      <c r="D2196" s="2" t="s">
        <v>33</v>
      </c>
      <c r="E2196" s="5">
        <v>-27384</v>
      </c>
      <c r="F2196" s="3" t="s">
        <v>143</v>
      </c>
      <c r="G2196" s="3" t="s">
        <v>64</v>
      </c>
      <c r="H2196" s="2" t="s">
        <v>20</v>
      </c>
      <c r="I2196" s="2" t="s">
        <v>5498</v>
      </c>
      <c r="J2196" s="3" t="str">
        <f>HYPERLINK("https://www.boe.es/gazeta/dias/1825/01/08/pdfs/GMD-1825-4.pdf#page=2","Abrir facsímil")</f>
        <v>Abrir facsímil</v>
      </c>
      <c r="K2196" s="3" t="s">
        <v>22</v>
      </c>
    </row>
    <row r="2197" spans="1:11" ht="42" customHeight="1">
      <c r="A2197" s="2" t="s">
        <v>5499</v>
      </c>
      <c r="B2197" s="2" t="s">
        <v>5500</v>
      </c>
      <c r="C2197" s="2" t="s">
        <v>32</v>
      </c>
      <c r="D2197" s="2" t="s">
        <v>33</v>
      </c>
      <c r="E2197" s="5">
        <v>-27386</v>
      </c>
      <c r="F2197" s="3" t="s">
        <v>99</v>
      </c>
      <c r="G2197" s="3" t="s">
        <v>39</v>
      </c>
      <c r="H2197" s="2" t="s">
        <v>20</v>
      </c>
      <c r="I2197" s="2" t="s">
        <v>5501</v>
      </c>
      <c r="J2197" s="3" t="str">
        <f>HYPERLINK("https://www.boe.es/gazeta/dias/1825/01/06/pdfs/GMD-1825-3.pdf#page=3","Abrir facsímil")</f>
        <v>Abrir facsímil</v>
      </c>
      <c r="K2197" s="3" t="s">
        <v>22</v>
      </c>
    </row>
    <row r="2198" spans="1:11" ht="42" customHeight="1">
      <c r="A2198" s="2" t="s">
        <v>5502</v>
      </c>
      <c r="B2198" s="2" t="s">
        <v>5503</v>
      </c>
      <c r="C2198" s="2" t="s">
        <v>32</v>
      </c>
      <c r="D2198" s="2" t="s">
        <v>33</v>
      </c>
      <c r="E2198" s="5">
        <v>-27321</v>
      </c>
      <c r="F2198" s="3" t="s">
        <v>38</v>
      </c>
      <c r="G2198" s="3" t="s">
        <v>3588</v>
      </c>
      <c r="H2198" s="2" t="s">
        <v>20</v>
      </c>
      <c r="I2198" s="2" t="s">
        <v>5504</v>
      </c>
      <c r="J2198" s="3" t="str">
        <f>HYPERLINK("https://www.boe.es/gazeta/dias/1825/03/12/pdfs/GMD-1825-31.pdf#page=2","Abrir facsímil")</f>
        <v>Abrir facsímil</v>
      </c>
      <c r="K2198" s="3" t="s">
        <v>22</v>
      </c>
    </row>
    <row r="2199" spans="1:11" ht="42" customHeight="1">
      <c r="A2199" s="2" t="s">
        <v>5505</v>
      </c>
      <c r="B2199" s="2" t="s">
        <v>5506</v>
      </c>
      <c r="C2199" s="2" t="s">
        <v>16</v>
      </c>
      <c r="D2199" s="2" t="s">
        <v>17</v>
      </c>
      <c r="E2199" s="5">
        <v>-27281</v>
      </c>
      <c r="F2199" s="3" t="s">
        <v>306</v>
      </c>
      <c r="G2199" s="3" t="s">
        <v>64</v>
      </c>
      <c r="H2199" s="2" t="s">
        <v>20</v>
      </c>
      <c r="I2199" s="2" t="s">
        <v>5507</v>
      </c>
      <c r="J2199" s="3" t="str">
        <f>HYPERLINK("https://www.boe.es/gazeta/dias/1825/04/21/pdfs/GMD-1825-48.pdf#page=2","Abrir facsímil")</f>
        <v>Abrir facsímil</v>
      </c>
      <c r="K2199" s="3" t="s">
        <v>22</v>
      </c>
    </row>
    <row r="2200" spans="1:11" ht="42" customHeight="1">
      <c r="A2200" s="2" t="s">
        <v>5505</v>
      </c>
      <c r="B2200" s="2" t="s">
        <v>5506</v>
      </c>
      <c r="C2200" s="2" t="s">
        <v>238</v>
      </c>
      <c r="D2200" s="2" t="s">
        <v>17</v>
      </c>
      <c r="E2200" s="5">
        <v>-27230</v>
      </c>
      <c r="F2200" s="3" t="s">
        <v>521</v>
      </c>
      <c r="G2200" s="3" t="s">
        <v>39</v>
      </c>
      <c r="H2200" s="2" t="s">
        <v>20</v>
      </c>
      <c r="I2200" s="2" t="s">
        <v>5508</v>
      </c>
      <c r="J2200" s="3" t="str">
        <f>HYPERLINK("https://www.boe.es/gazeta/dias/1825/06/11/pdfs/GMD-1825-70.pdf#page=3","Abrir facsímil")</f>
        <v>Abrir facsímil</v>
      </c>
      <c r="K2200" s="3" t="s">
        <v>22</v>
      </c>
    </row>
    <row r="2201" spans="1:11" ht="42" customHeight="1">
      <c r="A2201" s="2" t="s">
        <v>5509</v>
      </c>
      <c r="B2201" s="2" t="s">
        <v>5510</v>
      </c>
      <c r="C2201" s="2" t="s">
        <v>32</v>
      </c>
      <c r="D2201" s="2" t="s">
        <v>33</v>
      </c>
      <c r="E2201" s="5">
        <v>-27321</v>
      </c>
      <c r="F2201" s="3" t="s">
        <v>38</v>
      </c>
      <c r="G2201" s="3" t="s">
        <v>39</v>
      </c>
      <c r="H2201" s="2" t="s">
        <v>20</v>
      </c>
      <c r="I2201" s="2" t="s">
        <v>5511</v>
      </c>
      <c r="J2201" s="3" t="str">
        <f>HYPERLINK("https://www.boe.es/gazeta/dias/1825/03/12/pdfs/GMD-1825-31.pdf#page=3","Abrir facsímil")</f>
        <v>Abrir facsímil</v>
      </c>
      <c r="K2201" s="3" t="s">
        <v>22</v>
      </c>
    </row>
    <row r="2202" spans="1:11" ht="42" customHeight="1">
      <c r="A2202" s="2" t="s">
        <v>5512</v>
      </c>
      <c r="B2202" s="2" t="s">
        <v>5513</v>
      </c>
      <c r="C2202" s="2" t="s">
        <v>46</v>
      </c>
      <c r="D2202" s="2" t="s">
        <v>17</v>
      </c>
      <c r="E2202" s="5">
        <v>-27232</v>
      </c>
      <c r="F2202" s="3" t="s">
        <v>94</v>
      </c>
      <c r="G2202" s="3" t="s">
        <v>19</v>
      </c>
      <c r="H2202" s="2" t="s">
        <v>27</v>
      </c>
      <c r="I2202" s="2" t="s">
        <v>5514</v>
      </c>
      <c r="J2202" s="3" t="str">
        <f>HYPERLINK("https://www.boe.es/gazeta/dias/1825/06/09/pdfs/GMD-1825-69.pdf#page=4","Abrir facsímil")</f>
        <v>Abrir facsímil</v>
      </c>
      <c r="K2202" s="3" t="s">
        <v>29</v>
      </c>
    </row>
    <row r="2203" spans="1:11" ht="42" customHeight="1">
      <c r="A2203" s="2" t="s">
        <v>5515</v>
      </c>
      <c r="B2203" s="2" t="s">
        <v>5515</v>
      </c>
      <c r="C2203" s="2" t="s">
        <v>32</v>
      </c>
      <c r="D2203" s="2" t="s">
        <v>33</v>
      </c>
      <c r="E2203" s="5">
        <v>-27272</v>
      </c>
      <c r="F2203" s="3" t="s">
        <v>1191</v>
      </c>
      <c r="G2203" s="3" t="s">
        <v>1192</v>
      </c>
      <c r="H2203" s="2" t="s">
        <v>20</v>
      </c>
      <c r="I2203" s="2" t="s">
        <v>5516</v>
      </c>
      <c r="J2203" s="3" t="str">
        <f>HYPERLINK("https://www.boe.es/gazeta/dias/1825/04/30/pdfs/GMD-1825-52.pdf#page=4","Abrir facsímil")</f>
        <v>Abrir facsímil</v>
      </c>
      <c r="K2203" s="3" t="s">
        <v>22</v>
      </c>
    </row>
    <row r="2204" spans="1:11" ht="42" customHeight="1">
      <c r="A2204" s="2" t="s">
        <v>5517</v>
      </c>
      <c r="B2204" s="2" t="s">
        <v>5518</v>
      </c>
      <c r="C2204" s="2" t="s">
        <v>71</v>
      </c>
      <c r="D2204" s="2" t="s">
        <v>72</v>
      </c>
      <c r="E2204" s="5">
        <v>-27169</v>
      </c>
      <c r="F2204" s="3" t="s">
        <v>1562</v>
      </c>
      <c r="G2204" s="3" t="s">
        <v>64</v>
      </c>
      <c r="H2204" s="2" t="s">
        <v>20</v>
      </c>
      <c r="I2204" s="2" t="s">
        <v>5519</v>
      </c>
      <c r="J2204" s="3" t="str">
        <f>HYPERLINK("https://www.boe.es/gazeta/dias/1825/08/11/pdfs/GMD-1825-96.pdf#page=2","Abrir facsímil")</f>
        <v>Abrir facsímil</v>
      </c>
      <c r="K2204" s="3" t="s">
        <v>22</v>
      </c>
    </row>
    <row r="2205" spans="1:11" ht="42" customHeight="1">
      <c r="A2205" s="2" t="s">
        <v>5520</v>
      </c>
      <c r="B2205" s="2" t="s">
        <v>5520</v>
      </c>
      <c r="C2205" s="2" t="s">
        <v>32</v>
      </c>
      <c r="D2205" s="2" t="s">
        <v>33</v>
      </c>
      <c r="E2205" s="5">
        <v>-27157</v>
      </c>
      <c r="F2205" s="3" t="s">
        <v>243</v>
      </c>
      <c r="G2205" s="3" t="s">
        <v>64</v>
      </c>
      <c r="H2205" s="2" t="s">
        <v>20</v>
      </c>
      <c r="I2205" s="2" t="s">
        <v>5521</v>
      </c>
      <c r="J2205" s="3" t="str">
        <f>HYPERLINK("https://www.boe.es/gazeta/dias/1825/08/23/pdfs/GMD-1825-101.pdf#page=2","Abrir facsímil")</f>
        <v>Abrir facsímil</v>
      </c>
      <c r="K2205" s="3" t="s">
        <v>22</v>
      </c>
    </row>
    <row r="2206" spans="1:11" ht="42" customHeight="1">
      <c r="A2206" s="2" t="s">
        <v>5520</v>
      </c>
      <c r="B2206" s="2" t="s">
        <v>5520</v>
      </c>
      <c r="C2206" s="2" t="s">
        <v>32</v>
      </c>
      <c r="D2206" s="2" t="s">
        <v>33</v>
      </c>
      <c r="E2206" s="5">
        <v>-27136</v>
      </c>
      <c r="F2206" s="3" t="s">
        <v>523</v>
      </c>
      <c r="G2206" s="3" t="s">
        <v>64</v>
      </c>
      <c r="H2206" s="2" t="s">
        <v>20</v>
      </c>
      <c r="I2206" s="2" t="s">
        <v>5522</v>
      </c>
      <c r="J2206" s="3" t="str">
        <f>HYPERLINK("https://www.boe.es/gazeta/dias/1825/09/13/pdfs/GMD-1825-111.pdf#page=2","Abrir facsímil")</f>
        <v>Abrir facsímil</v>
      </c>
      <c r="K2206" s="3" t="s">
        <v>22</v>
      </c>
    </row>
    <row r="2207" spans="1:11" ht="42" customHeight="1">
      <c r="A2207" s="2" t="s">
        <v>5523</v>
      </c>
      <c r="B2207" s="2" t="s">
        <v>5523</v>
      </c>
      <c r="C2207" s="2" t="s">
        <v>32</v>
      </c>
      <c r="D2207" s="2" t="s">
        <v>33</v>
      </c>
      <c r="E2207" s="5">
        <v>-27232</v>
      </c>
      <c r="F2207" s="3" t="s">
        <v>94</v>
      </c>
      <c r="G2207" s="3" t="s">
        <v>64</v>
      </c>
      <c r="H2207" s="2" t="s">
        <v>20</v>
      </c>
      <c r="I2207" s="2" t="s">
        <v>5524</v>
      </c>
      <c r="J2207" s="3" t="str">
        <f>HYPERLINK("https://www.boe.es/gazeta/dias/1825/06/09/pdfs/GMD-1825-69.pdf#page=2","Abrir facsímil")</f>
        <v>Abrir facsímil</v>
      </c>
      <c r="K2207" s="3" t="s">
        <v>22</v>
      </c>
    </row>
    <row r="2208" spans="1:11" ht="42" customHeight="1">
      <c r="A2208" s="2" t="s">
        <v>5525</v>
      </c>
      <c r="B2208" s="2" t="s">
        <v>5526</v>
      </c>
      <c r="C2208" s="2" t="s">
        <v>78</v>
      </c>
      <c r="D2208" s="2" t="s">
        <v>72</v>
      </c>
      <c r="E2208" s="5">
        <v>-27332</v>
      </c>
      <c r="F2208" s="3" t="s">
        <v>239</v>
      </c>
      <c r="G2208" s="3" t="s">
        <v>464</v>
      </c>
      <c r="H2208" s="2" t="s">
        <v>20</v>
      </c>
      <c r="I2208" s="2" t="s">
        <v>5527</v>
      </c>
      <c r="J2208" s="3" t="str">
        <f>HYPERLINK("https://www.boe.es/gazeta/dias/1825/03/01/pdfs/GMD-1825-26.pdf#page=4","Abrir facsímil")</f>
        <v>Abrir facsímil</v>
      </c>
      <c r="K2208" s="3" t="s">
        <v>22</v>
      </c>
    </row>
    <row r="2209" spans="1:11" ht="42" customHeight="1">
      <c r="A2209" s="2" t="s">
        <v>5528</v>
      </c>
      <c r="B2209" s="2" t="s">
        <v>5529</v>
      </c>
      <c r="C2209" s="2" t="s">
        <v>32</v>
      </c>
      <c r="D2209" s="2" t="s">
        <v>33</v>
      </c>
      <c r="E2209" s="5">
        <v>-27377</v>
      </c>
      <c r="F2209" s="3" t="s">
        <v>652</v>
      </c>
      <c r="G2209" s="3" t="s">
        <v>39</v>
      </c>
      <c r="H2209" s="2" t="s">
        <v>20</v>
      </c>
      <c r="I2209" s="2" t="s">
        <v>5530</v>
      </c>
      <c r="J2209" s="3" t="str">
        <f>HYPERLINK("https://www.boe.es/gazeta/dias/1825/01/15/pdfs/GMD-1825-7.pdf#page=3","Abrir facsímil")</f>
        <v>Abrir facsímil</v>
      </c>
      <c r="K2209" s="3" t="s">
        <v>22</v>
      </c>
    </row>
    <row r="2210" spans="1:11" ht="42" customHeight="1">
      <c r="A2210" s="2" t="s">
        <v>5531</v>
      </c>
      <c r="B2210" s="2" t="s">
        <v>5532</v>
      </c>
      <c r="C2210" s="2" t="s">
        <v>32</v>
      </c>
      <c r="D2210" s="2" t="s">
        <v>33</v>
      </c>
      <c r="E2210" s="5">
        <v>-27188</v>
      </c>
      <c r="F2210" s="3" t="s">
        <v>207</v>
      </c>
      <c r="G2210" s="3" t="s">
        <v>19</v>
      </c>
      <c r="H2210" s="2" t="s">
        <v>20</v>
      </c>
      <c r="I2210" s="2" t="s">
        <v>5533</v>
      </c>
      <c r="J2210" s="3" t="str">
        <f>HYPERLINK("https://www.boe.es/gazeta/dias/1825/07/23/pdfs/GMD-1825-88.pdf#page=4","Abrir facsímil")</f>
        <v>Abrir facsímil</v>
      </c>
      <c r="K2210" s="3" t="s">
        <v>22</v>
      </c>
    </row>
    <row r="2211" spans="1:11" ht="42" customHeight="1">
      <c r="A2211" s="2" t="s">
        <v>5534</v>
      </c>
      <c r="B2211" s="2" t="s">
        <v>5535</v>
      </c>
      <c r="C2211" s="2" t="s">
        <v>71</v>
      </c>
      <c r="D2211" s="2" t="s">
        <v>72</v>
      </c>
      <c r="E2211" s="5">
        <v>-27178</v>
      </c>
      <c r="F2211" s="3" t="s">
        <v>118</v>
      </c>
      <c r="G2211" s="3" t="s">
        <v>119</v>
      </c>
      <c r="H2211" s="2" t="s">
        <v>27</v>
      </c>
      <c r="I2211" s="2" t="s">
        <v>5536</v>
      </c>
      <c r="J2211" s="3" t="str">
        <f>HYPERLINK("https://www.boe.es/gazeta/dias/1825/08/02/pdfs/GMD-1825-92.pdf#page=4","Abrir facsímil")</f>
        <v>Abrir facsímil</v>
      </c>
      <c r="K2211" s="3" t="s">
        <v>29</v>
      </c>
    </row>
    <row r="2212" spans="1:11" ht="42" customHeight="1">
      <c r="A2212" s="2" t="s">
        <v>5537</v>
      </c>
      <c r="B2212" s="2" t="s">
        <v>5538</v>
      </c>
      <c r="C2212" s="2" t="s">
        <v>32</v>
      </c>
      <c r="D2212" s="2" t="s">
        <v>33</v>
      </c>
      <c r="E2212" s="5">
        <v>-27370</v>
      </c>
      <c r="F2212" s="3" t="s">
        <v>222</v>
      </c>
      <c r="G2212" s="3" t="s">
        <v>19</v>
      </c>
      <c r="H2212" s="2" t="s">
        <v>20</v>
      </c>
      <c r="I2212" s="2" t="s">
        <v>5539</v>
      </c>
      <c r="J2212" s="3" t="str">
        <f>HYPERLINK("https://www.boe.es/gazeta/dias/1825/01/22/pdfs/GMD-1825-10.pdf#page=4","Abrir facsímil")</f>
        <v>Abrir facsímil</v>
      </c>
      <c r="K2212" s="3" t="s">
        <v>22</v>
      </c>
    </row>
    <row r="2213" spans="1:11" ht="42" customHeight="1">
      <c r="A2213" s="2" t="s">
        <v>5540</v>
      </c>
      <c r="B2213" s="2" t="s">
        <v>5540</v>
      </c>
      <c r="C2213" s="2" t="s">
        <v>16</v>
      </c>
      <c r="D2213" s="2" t="s">
        <v>17</v>
      </c>
      <c r="E2213" s="5">
        <v>-27328</v>
      </c>
      <c r="F2213" s="3" t="s">
        <v>211</v>
      </c>
      <c r="G2213" s="3" t="s">
        <v>64</v>
      </c>
      <c r="H2213" s="2" t="s">
        <v>20</v>
      </c>
      <c r="I2213" s="2" t="s">
        <v>5541</v>
      </c>
      <c r="J2213" s="3" t="str">
        <f>HYPERLINK("https://www.boe.es/gazeta/dias/1825/03/05/pdfs/GMD-1825-28.pdf#page=2","Abrir facsímil")</f>
        <v>Abrir facsímil</v>
      </c>
      <c r="K2213" s="3" t="s">
        <v>22</v>
      </c>
    </row>
    <row r="2214" spans="1:11" ht="42" customHeight="1">
      <c r="A2214" s="2" t="s">
        <v>5542</v>
      </c>
      <c r="B2214" s="2" t="s">
        <v>5543</v>
      </c>
      <c r="C2214" s="2" t="s">
        <v>71</v>
      </c>
      <c r="D2214" s="2" t="s">
        <v>72</v>
      </c>
      <c r="E2214" s="5">
        <v>-27388</v>
      </c>
      <c r="F2214" s="3" t="s">
        <v>288</v>
      </c>
      <c r="G2214" s="3" t="s">
        <v>39</v>
      </c>
      <c r="H2214" s="2" t="s">
        <v>20</v>
      </c>
      <c r="I2214" s="2" t="s">
        <v>5544</v>
      </c>
      <c r="J2214" s="3" t="str">
        <f>HYPERLINK("https://www.boe.es/gazeta/dias/1825/01/04/pdfs/GMD-1825-2.pdf#page=3","Abrir facsímil")</f>
        <v>Abrir facsímil</v>
      </c>
      <c r="K2214" s="3" t="s">
        <v>22</v>
      </c>
    </row>
    <row r="2215" spans="1:11" ht="42" customHeight="1">
      <c r="A2215" s="2" t="s">
        <v>5545</v>
      </c>
      <c r="B2215" s="2" t="s">
        <v>5545</v>
      </c>
      <c r="C2215" s="2" t="s">
        <v>32</v>
      </c>
      <c r="D2215" s="2" t="s">
        <v>33</v>
      </c>
      <c r="E2215" s="5">
        <v>-27374</v>
      </c>
      <c r="F2215" s="3" t="s">
        <v>87</v>
      </c>
      <c r="G2215" s="3" t="s">
        <v>39</v>
      </c>
      <c r="H2215" s="2" t="s">
        <v>20</v>
      </c>
      <c r="I2215" s="2" t="s">
        <v>5546</v>
      </c>
      <c r="J2215" s="3" t="str">
        <f>HYPERLINK("https://www.boe.es/gazeta/dias/1825/01/18/pdfs/GMD-1825-8.pdf#page=3","Abrir facsímil")</f>
        <v>Abrir facsímil</v>
      </c>
      <c r="K2215" s="3" t="s">
        <v>22</v>
      </c>
    </row>
    <row r="2216" spans="1:11" ht="42" customHeight="1">
      <c r="A2216" s="2" t="s">
        <v>5545</v>
      </c>
      <c r="B2216" s="2" t="s">
        <v>5545</v>
      </c>
      <c r="C2216" s="2" t="s">
        <v>25</v>
      </c>
      <c r="D2216" s="2" t="s">
        <v>17</v>
      </c>
      <c r="E2216" s="5">
        <v>-27150</v>
      </c>
      <c r="F2216" s="3" t="s">
        <v>392</v>
      </c>
      <c r="G2216" s="3" t="s">
        <v>39</v>
      </c>
      <c r="H2216" s="2" t="s">
        <v>20</v>
      </c>
      <c r="I2216" s="2" t="s">
        <v>5547</v>
      </c>
      <c r="J2216" s="3" t="str">
        <f>HYPERLINK("https://www.boe.es/gazeta/dias/1825/08/30/pdfs/GMD-1825-105.pdf#page=3","Abrir facsímil")</f>
        <v>Abrir facsímil</v>
      </c>
      <c r="K2216" s="3" t="s">
        <v>22</v>
      </c>
    </row>
    <row r="2217" spans="1:11" ht="42" customHeight="1">
      <c r="A2217" s="2" t="s">
        <v>5545</v>
      </c>
      <c r="B2217" s="2" t="s">
        <v>5545</v>
      </c>
      <c r="C2217" s="2" t="s">
        <v>32</v>
      </c>
      <c r="D2217" s="2" t="s">
        <v>33</v>
      </c>
      <c r="E2217" s="5">
        <v>-27132</v>
      </c>
      <c r="F2217" s="3" t="s">
        <v>1160</v>
      </c>
      <c r="G2217" s="3" t="s">
        <v>64</v>
      </c>
      <c r="H2217" s="2" t="s">
        <v>20</v>
      </c>
      <c r="I2217" s="2" t="s">
        <v>5548</v>
      </c>
      <c r="J2217" s="3" t="str">
        <f>HYPERLINK("https://www.boe.es/gazeta/dias/1825/09/17/pdfs/GMD-1825-113.pdf#page=2","Abrir facsímil")</f>
        <v>Abrir facsímil</v>
      </c>
      <c r="K2217" s="3" t="s">
        <v>22</v>
      </c>
    </row>
    <row r="2218" spans="1:11" ht="42" customHeight="1">
      <c r="A2218" s="2" t="s">
        <v>5545</v>
      </c>
      <c r="B2218" s="2" t="s">
        <v>5545</v>
      </c>
      <c r="C2218" s="2" t="s">
        <v>59</v>
      </c>
      <c r="D2218" s="2" t="s">
        <v>17</v>
      </c>
      <c r="E2218" s="5">
        <v>-27055</v>
      </c>
      <c r="F2218" s="3" t="s">
        <v>1246</v>
      </c>
      <c r="G2218" s="3" t="s">
        <v>64</v>
      </c>
      <c r="H2218" s="2" t="s">
        <v>20</v>
      </c>
      <c r="I2218" s="2" t="s">
        <v>5549</v>
      </c>
      <c r="J2218" s="3" t="str">
        <f>HYPERLINK("https://www.boe.es/gazeta/dias/1825/12/03/pdfs/GMD-1825-146.pdf#page=2","Abrir facsímil")</f>
        <v>Abrir facsímil</v>
      </c>
      <c r="K2218" s="3" t="s">
        <v>22</v>
      </c>
    </row>
    <row r="2219" spans="1:11" ht="42" customHeight="1">
      <c r="A2219" s="2" t="s">
        <v>5545</v>
      </c>
      <c r="B2219" s="2" t="s">
        <v>5545</v>
      </c>
      <c r="C2219" s="2" t="s">
        <v>71</v>
      </c>
      <c r="D2219" s="2" t="s">
        <v>72</v>
      </c>
      <c r="E2219" s="5">
        <v>-27029</v>
      </c>
      <c r="F2219" s="3" t="s">
        <v>571</v>
      </c>
      <c r="G2219" s="3" t="s">
        <v>64</v>
      </c>
      <c r="H2219" s="2" t="s">
        <v>20</v>
      </c>
      <c r="I2219" s="2" t="s">
        <v>5550</v>
      </c>
      <c r="J2219" s="3" t="str">
        <f>HYPERLINK("https://www.boe.es/gazeta/dias/1825/12/29/pdfs/GMD-1825-157.pdf#page=2","Abrir facsímil")</f>
        <v>Abrir facsímil</v>
      </c>
      <c r="K2219" s="3" t="s">
        <v>22</v>
      </c>
    </row>
    <row r="2220" spans="1:11" ht="42" customHeight="1">
      <c r="A2220" s="2" t="s">
        <v>5551</v>
      </c>
      <c r="B2220" s="2" t="s">
        <v>5552</v>
      </c>
      <c r="C2220" s="2" t="s">
        <v>25</v>
      </c>
      <c r="D2220" s="2" t="s">
        <v>17</v>
      </c>
      <c r="E2220" s="5">
        <v>-27328</v>
      </c>
      <c r="F2220" s="3" t="s">
        <v>211</v>
      </c>
      <c r="G2220" s="3" t="s">
        <v>64</v>
      </c>
      <c r="H2220" s="2" t="s">
        <v>20</v>
      </c>
      <c r="I2220" s="2" t="s">
        <v>5553</v>
      </c>
      <c r="J2220" s="3" t="str">
        <f>HYPERLINK("https://www.boe.es/gazeta/dias/1825/03/05/pdfs/GMD-1825-28.pdf#page=2","Abrir facsímil")</f>
        <v>Abrir facsímil</v>
      </c>
      <c r="K2220" s="3" t="s">
        <v>22</v>
      </c>
    </row>
    <row r="2221" spans="1:11" ht="42" customHeight="1">
      <c r="A2221" s="2" t="s">
        <v>5554</v>
      </c>
      <c r="B2221" s="2" t="s">
        <v>5555</v>
      </c>
      <c r="C2221" s="2" t="s">
        <v>123</v>
      </c>
      <c r="D2221" s="2" t="s">
        <v>17</v>
      </c>
      <c r="E2221" s="5">
        <v>-27316</v>
      </c>
      <c r="F2221" s="3" t="s">
        <v>314</v>
      </c>
      <c r="G2221" s="3" t="s">
        <v>64</v>
      </c>
      <c r="H2221" s="2" t="s">
        <v>27</v>
      </c>
      <c r="I2221" s="2" t="s">
        <v>5556</v>
      </c>
      <c r="J2221" s="3" t="str">
        <f>HYPERLINK("https://www.boe.es/gazeta/dias/1825/03/17/pdfs/GMD-1825-33.pdf#page=2","Abrir facsímil")</f>
        <v>Abrir facsímil</v>
      </c>
      <c r="K2221" s="3" t="s">
        <v>29</v>
      </c>
    </row>
    <row r="2222" spans="1:11" ht="42" customHeight="1">
      <c r="A2222" s="2" t="s">
        <v>5557</v>
      </c>
      <c r="B2222" s="2" t="s">
        <v>5558</v>
      </c>
      <c r="C2222" s="2" t="s">
        <v>32</v>
      </c>
      <c r="D2222" s="2" t="s">
        <v>33</v>
      </c>
      <c r="E2222" s="5">
        <v>-27388</v>
      </c>
      <c r="F2222" s="3" t="s">
        <v>288</v>
      </c>
      <c r="G2222" s="3" t="s">
        <v>19</v>
      </c>
      <c r="H2222" s="2" t="s">
        <v>20</v>
      </c>
      <c r="I2222" s="2" t="s">
        <v>5559</v>
      </c>
      <c r="J2222" s="3" t="str">
        <f>HYPERLINK("https://www.boe.es/gazeta/dias/1825/01/04/pdfs/GMD-1825-2.pdf#page=4","Abrir facsímil")</f>
        <v>Abrir facsímil</v>
      </c>
      <c r="K2222" s="3" t="s">
        <v>22</v>
      </c>
    </row>
    <row r="2223" spans="1:11" ht="42" customHeight="1">
      <c r="A2223" s="2" t="s">
        <v>5560</v>
      </c>
      <c r="B2223" s="2" t="s">
        <v>5561</v>
      </c>
      <c r="C2223" s="2" t="s">
        <v>32</v>
      </c>
      <c r="D2223" s="2" t="s">
        <v>33</v>
      </c>
      <c r="E2223" s="5">
        <v>-27113</v>
      </c>
      <c r="F2223" s="3" t="s">
        <v>813</v>
      </c>
      <c r="G2223" s="3" t="s">
        <v>64</v>
      </c>
      <c r="H2223" s="2" t="s">
        <v>27</v>
      </c>
      <c r="I2223" s="2" t="s">
        <v>5562</v>
      </c>
      <c r="J2223" s="3" t="str">
        <f>HYPERLINK("https://www.boe.es/gazeta/dias/1825/10/06/pdfs/GMD-1825-121.pdf#page=2","Abrir facsímil")</f>
        <v>Abrir facsímil</v>
      </c>
      <c r="K2223" s="3" t="s">
        <v>29</v>
      </c>
    </row>
    <row r="2224" spans="1:11" ht="42" customHeight="1">
      <c r="A2224" s="2" t="s">
        <v>5563</v>
      </c>
      <c r="B2224" s="2" t="s">
        <v>5564</v>
      </c>
      <c r="C2224" s="2" t="s">
        <v>59</v>
      </c>
      <c r="D2224" s="2" t="s">
        <v>17</v>
      </c>
      <c r="E2224" s="5">
        <v>-27356</v>
      </c>
      <c r="F2224" s="3" t="s">
        <v>591</v>
      </c>
      <c r="G2224" s="3" t="s">
        <v>592</v>
      </c>
      <c r="H2224" s="2" t="s">
        <v>20</v>
      </c>
      <c r="I2224" s="2" t="s">
        <v>5565</v>
      </c>
      <c r="J2224" s="3" t="str">
        <f>HYPERLINK("https://www.boe.es/gazeta/dias/1825/02/05/pdfs/GMD-1825-16.pdf#page=3","Abrir facsímil")</f>
        <v>Abrir facsímil</v>
      </c>
      <c r="K2224" s="3" t="s">
        <v>22</v>
      </c>
    </row>
    <row r="2225" spans="1:11" ht="42" customHeight="1">
      <c r="A2225" s="2" t="s">
        <v>5566</v>
      </c>
      <c r="B2225" s="2" t="s">
        <v>5567</v>
      </c>
      <c r="C2225" s="2" t="s">
        <v>25</v>
      </c>
      <c r="D2225" s="2" t="s">
        <v>17</v>
      </c>
      <c r="E2225" s="5">
        <v>-27379</v>
      </c>
      <c r="F2225" s="3" t="s">
        <v>116</v>
      </c>
      <c r="G2225" s="3" t="s">
        <v>39</v>
      </c>
      <c r="H2225" s="2" t="s">
        <v>20</v>
      </c>
      <c r="I2225" s="2" t="s">
        <v>5568</v>
      </c>
      <c r="J2225" s="3" t="str">
        <f>HYPERLINK("https://www.boe.es/gazeta/dias/1825/01/13/pdfs/GMD-1825-6.pdf#page=3","Abrir facsímil")</f>
        <v>Abrir facsímil</v>
      </c>
      <c r="K2225" s="3" t="s">
        <v>22</v>
      </c>
    </row>
    <row r="2226" spans="1:11" ht="42" customHeight="1">
      <c r="A2226" s="2" t="s">
        <v>5569</v>
      </c>
      <c r="B2226" s="2" t="s">
        <v>5570</v>
      </c>
      <c r="C2226" s="2" t="s">
        <v>32</v>
      </c>
      <c r="D2226" s="2" t="s">
        <v>33</v>
      </c>
      <c r="E2226" s="5">
        <v>-27384</v>
      </c>
      <c r="F2226" s="3" t="s">
        <v>143</v>
      </c>
      <c r="G2226" s="3" t="s">
        <v>64</v>
      </c>
      <c r="H2226" s="2" t="s">
        <v>20</v>
      </c>
      <c r="I2226" s="2" t="s">
        <v>5571</v>
      </c>
      <c r="J2226" s="3" t="str">
        <f>HYPERLINK("https://www.boe.es/gazeta/dias/1825/01/08/pdfs/GMD-1825-4.pdf#page=2","Abrir facsímil")</f>
        <v>Abrir facsímil</v>
      </c>
      <c r="K2226" s="3" t="s">
        <v>22</v>
      </c>
    </row>
    <row r="2227" spans="1:11" ht="42" customHeight="1">
      <c r="A2227" s="2" t="s">
        <v>5572</v>
      </c>
      <c r="B2227" s="2" t="s">
        <v>5573</v>
      </c>
      <c r="C2227" s="2" t="s">
        <v>32</v>
      </c>
      <c r="D2227" s="2" t="s">
        <v>33</v>
      </c>
      <c r="E2227" s="5">
        <v>-27318</v>
      </c>
      <c r="F2227" s="3" t="s">
        <v>193</v>
      </c>
      <c r="G2227" s="3" t="s">
        <v>64</v>
      </c>
      <c r="H2227" s="2" t="s">
        <v>20</v>
      </c>
      <c r="I2227" s="2" t="s">
        <v>5574</v>
      </c>
      <c r="J2227" s="3" t="str">
        <f>HYPERLINK("https://www.boe.es/gazeta/dias/1825/03/15/pdfs/GMD-1825-32.pdf#page=2","Abrir facsímil")</f>
        <v>Abrir facsímil</v>
      </c>
      <c r="K2227" s="3" t="s">
        <v>22</v>
      </c>
    </row>
    <row r="2228" spans="1:11" ht="42" customHeight="1">
      <c r="A2228" s="2" t="s">
        <v>5575</v>
      </c>
      <c r="B2228" s="2" t="s">
        <v>5575</v>
      </c>
      <c r="C2228" s="2" t="s">
        <v>16</v>
      </c>
      <c r="D2228" s="2" t="s">
        <v>17</v>
      </c>
      <c r="E2228" s="5">
        <v>-27045</v>
      </c>
      <c r="F2228" s="3" t="s">
        <v>34</v>
      </c>
      <c r="G2228" s="3" t="s">
        <v>39</v>
      </c>
      <c r="H2228" s="2" t="s">
        <v>20</v>
      </c>
      <c r="I2228" s="2" t="s">
        <v>5576</v>
      </c>
      <c r="J2228" s="3" t="str">
        <f>HYPERLINK("https://www.boe.es/gazeta/dias/1825/12/13/pdfs/GMD-1825-150.pdf#page=3","Abrir facsímil")</f>
        <v>Abrir facsímil</v>
      </c>
      <c r="K2228" s="3" t="s">
        <v>22</v>
      </c>
    </row>
    <row r="2229" spans="1:11" ht="42" customHeight="1">
      <c r="A2229" s="2" t="s">
        <v>5577</v>
      </c>
      <c r="B2229" s="2" t="s">
        <v>5578</v>
      </c>
      <c r="C2229" s="2" t="s">
        <v>25</v>
      </c>
      <c r="D2229" s="2" t="s">
        <v>17</v>
      </c>
      <c r="E2229" s="5">
        <v>-27244</v>
      </c>
      <c r="F2229" s="3" t="s">
        <v>613</v>
      </c>
      <c r="G2229" s="3" t="s">
        <v>19</v>
      </c>
      <c r="H2229" s="2" t="s">
        <v>20</v>
      </c>
      <c r="I2229" s="2" t="s">
        <v>5579</v>
      </c>
      <c r="J2229" s="3" t="str">
        <f>HYPERLINK("https://www.boe.es/gazeta/dias/1825/05/28/pdfs/GMD-1825-64.pdf#page=4","Abrir facsímil")</f>
        <v>Abrir facsímil</v>
      </c>
      <c r="K2229" s="3" t="s">
        <v>22</v>
      </c>
    </row>
    <row r="2230" spans="1:11" ht="42" customHeight="1">
      <c r="A2230" s="2" t="s">
        <v>5580</v>
      </c>
      <c r="B2230" s="2" t="s">
        <v>5581</v>
      </c>
      <c r="C2230" s="2" t="s">
        <v>32</v>
      </c>
      <c r="D2230" s="2" t="s">
        <v>33</v>
      </c>
      <c r="E2230" s="5">
        <v>-27157</v>
      </c>
      <c r="F2230" s="3" t="s">
        <v>243</v>
      </c>
      <c r="G2230" s="3" t="s">
        <v>39</v>
      </c>
      <c r="H2230" s="2" t="s">
        <v>20</v>
      </c>
      <c r="I2230" s="2" t="s">
        <v>5582</v>
      </c>
      <c r="J2230" s="3" t="str">
        <f>HYPERLINK("https://www.boe.es/gazeta/dias/1825/08/23/pdfs/GMD-1825-101.pdf#page=3","Abrir facsímil")</f>
        <v>Abrir facsímil</v>
      </c>
      <c r="K2230" s="3" t="s">
        <v>22</v>
      </c>
    </row>
    <row r="2231" spans="1:11" ht="42" customHeight="1">
      <c r="A2231" s="2" t="s">
        <v>5583</v>
      </c>
      <c r="B2231" s="2" t="s">
        <v>5584</v>
      </c>
      <c r="C2231" s="2" t="s">
        <v>123</v>
      </c>
      <c r="D2231" s="2" t="s">
        <v>17</v>
      </c>
      <c r="E2231" s="5">
        <v>-27367</v>
      </c>
      <c r="F2231" s="3" t="s">
        <v>544</v>
      </c>
      <c r="G2231" s="3" t="s">
        <v>19</v>
      </c>
      <c r="H2231" s="2" t="s">
        <v>20</v>
      </c>
      <c r="I2231" s="2" t="s">
        <v>5585</v>
      </c>
      <c r="J2231" s="3" t="str">
        <f>HYPERLINK("https://www.boe.es/gazeta/dias/1825/01/25/pdfs/GMD-1825-11.pdf#page=4","Abrir facsímil")</f>
        <v>Abrir facsímil</v>
      </c>
      <c r="K2231" s="3" t="s">
        <v>22</v>
      </c>
    </row>
    <row r="2232" spans="1:11" ht="42" customHeight="1">
      <c r="A2232" s="2" t="s">
        <v>5586</v>
      </c>
      <c r="B2232" s="2" t="s">
        <v>5587</v>
      </c>
      <c r="C2232" s="2" t="s">
        <v>32</v>
      </c>
      <c r="D2232" s="2" t="s">
        <v>33</v>
      </c>
      <c r="E2232" s="5">
        <v>-27344</v>
      </c>
      <c r="F2232" s="3" t="s">
        <v>146</v>
      </c>
      <c r="G2232" s="3" t="s">
        <v>39</v>
      </c>
      <c r="H2232" s="2" t="s">
        <v>20</v>
      </c>
      <c r="I2232" s="2" t="s">
        <v>5588</v>
      </c>
      <c r="J2232" s="3" t="str">
        <f>HYPERLINK("https://www.boe.es/gazeta/dias/1825/02/17/pdfs/GMD-1825-21.pdf#page=3","Abrir facsímil")</f>
        <v>Abrir facsímil</v>
      </c>
      <c r="K2232" s="3" t="s">
        <v>22</v>
      </c>
    </row>
    <row r="2233" spans="1:11" ht="42" customHeight="1">
      <c r="A2233" s="2" t="s">
        <v>5589</v>
      </c>
      <c r="B2233" s="2" t="s">
        <v>5590</v>
      </c>
      <c r="C2233" s="2" t="s">
        <v>123</v>
      </c>
      <c r="D2233" s="2" t="s">
        <v>17</v>
      </c>
      <c r="E2233" s="5">
        <v>-27342</v>
      </c>
      <c r="F2233" s="3" t="s">
        <v>112</v>
      </c>
      <c r="G2233" s="3" t="s">
        <v>19</v>
      </c>
      <c r="H2233" s="2" t="s">
        <v>20</v>
      </c>
      <c r="I2233" s="2" t="s">
        <v>5591</v>
      </c>
      <c r="J2233" s="3" t="str">
        <f>HYPERLINK("https://www.boe.es/gazeta/dias/1825/02/19/pdfs/GMD-1825-22.pdf#page=4","Abrir facsímil")</f>
        <v>Abrir facsímil</v>
      </c>
      <c r="K2233" s="3" t="s">
        <v>22</v>
      </c>
    </row>
    <row r="2234" spans="1:11" ht="42" customHeight="1">
      <c r="A2234" s="2" t="s">
        <v>5592</v>
      </c>
      <c r="B2234" s="2" t="s">
        <v>5593</v>
      </c>
      <c r="C2234" s="2" t="s">
        <v>25</v>
      </c>
      <c r="D2234" s="2" t="s">
        <v>17</v>
      </c>
      <c r="E2234" s="5">
        <v>-27230</v>
      </c>
      <c r="F2234" s="3" t="s">
        <v>521</v>
      </c>
      <c r="G2234" s="3" t="s">
        <v>39</v>
      </c>
      <c r="H2234" s="2" t="s">
        <v>20</v>
      </c>
      <c r="I2234" s="2" t="s">
        <v>5594</v>
      </c>
      <c r="J2234" s="3" t="str">
        <f>HYPERLINK("https://www.boe.es/gazeta/dias/1825/06/11/pdfs/GMD-1825-70.pdf#page=3","Abrir facsímil")</f>
        <v>Abrir facsímil</v>
      </c>
      <c r="K2234" s="3" t="s">
        <v>22</v>
      </c>
    </row>
    <row r="2235" spans="1:11" ht="42" customHeight="1">
      <c r="A2235" s="2" t="s">
        <v>5595</v>
      </c>
      <c r="B2235" s="2" t="s">
        <v>5596</v>
      </c>
      <c r="C2235" s="2" t="s">
        <v>25</v>
      </c>
      <c r="D2235" s="2" t="s">
        <v>17</v>
      </c>
      <c r="E2235" s="5">
        <v>-27232</v>
      </c>
      <c r="F2235" s="3" t="s">
        <v>94</v>
      </c>
      <c r="G2235" s="3" t="s">
        <v>19</v>
      </c>
      <c r="H2235" s="2" t="s">
        <v>20</v>
      </c>
      <c r="I2235" s="2" t="s">
        <v>5597</v>
      </c>
      <c r="J2235" s="3" t="str">
        <f>HYPERLINK("https://www.boe.es/gazeta/dias/1825/06/09/pdfs/GMD-1825-69.pdf#page=4","Abrir facsímil")</f>
        <v>Abrir facsímil</v>
      </c>
      <c r="K2235" s="3" t="s">
        <v>22</v>
      </c>
    </row>
    <row r="2236" spans="1:11" ht="42" customHeight="1">
      <c r="A2236" s="2" t="s">
        <v>5598</v>
      </c>
      <c r="B2236" s="2" t="s">
        <v>5599</v>
      </c>
      <c r="C2236" s="2" t="s">
        <v>32</v>
      </c>
      <c r="D2236" s="2" t="s">
        <v>33</v>
      </c>
      <c r="E2236" s="5">
        <v>-27384</v>
      </c>
      <c r="F2236" s="3" t="s">
        <v>143</v>
      </c>
      <c r="G2236" s="3" t="s">
        <v>64</v>
      </c>
      <c r="H2236" s="2" t="s">
        <v>20</v>
      </c>
      <c r="I2236" s="2" t="s">
        <v>5600</v>
      </c>
      <c r="J2236" s="3" t="str">
        <f>HYPERLINK("https://www.boe.es/gazeta/dias/1825/01/08/pdfs/GMD-1825-4.pdf#page=2","Abrir facsímil")</f>
        <v>Abrir facsímil</v>
      </c>
      <c r="K2236" s="3" t="s">
        <v>22</v>
      </c>
    </row>
    <row r="2237" spans="1:11" ht="42" customHeight="1">
      <c r="A2237" s="2" t="s">
        <v>5601</v>
      </c>
      <c r="B2237" s="2" t="s">
        <v>5601</v>
      </c>
      <c r="C2237" s="2" t="s">
        <v>32</v>
      </c>
      <c r="D2237" s="2" t="s">
        <v>33</v>
      </c>
      <c r="E2237" s="5">
        <v>-27150</v>
      </c>
      <c r="F2237" s="3" t="s">
        <v>392</v>
      </c>
      <c r="G2237" s="3" t="s">
        <v>393</v>
      </c>
      <c r="H2237" s="2" t="s">
        <v>20</v>
      </c>
      <c r="I2237" s="2" t="s">
        <v>5602</v>
      </c>
      <c r="J2237" s="3" t="str">
        <f>HYPERLINK("https://www.boe.es/gazeta/dias/1825/08/30/pdfs/GMD-1825-105.pdf#page=4","Abrir facsímil")</f>
        <v>Abrir facsímil</v>
      </c>
      <c r="K2237" s="3" t="s">
        <v>22</v>
      </c>
    </row>
    <row r="2238" spans="1:11" ht="42" customHeight="1">
      <c r="A2238" s="2" t="s">
        <v>5603</v>
      </c>
      <c r="B2238" s="2" t="s">
        <v>5604</v>
      </c>
      <c r="C2238" s="2" t="s">
        <v>71</v>
      </c>
      <c r="D2238" s="2" t="s">
        <v>72</v>
      </c>
      <c r="E2238" s="5">
        <v>-27325</v>
      </c>
      <c r="F2238" s="3" t="s">
        <v>1253</v>
      </c>
      <c r="G2238" s="3" t="s">
        <v>19</v>
      </c>
      <c r="H2238" s="2" t="s">
        <v>20</v>
      </c>
      <c r="I2238" s="2" t="s">
        <v>5605</v>
      </c>
      <c r="J2238" s="3" t="str">
        <f>HYPERLINK("https://www.boe.es/gazeta/dias/1825/03/08/pdfs/GMD-1825-29.pdf#page=4","Abrir facsímil")</f>
        <v>Abrir facsímil</v>
      </c>
      <c r="K2238" s="3" t="s">
        <v>22</v>
      </c>
    </row>
    <row r="2239" spans="1:11" ht="42" customHeight="1">
      <c r="A2239" s="2" t="s">
        <v>5606</v>
      </c>
      <c r="B2239" s="2" t="s">
        <v>5606</v>
      </c>
      <c r="C2239" s="2" t="s">
        <v>46</v>
      </c>
      <c r="D2239" s="2" t="s">
        <v>17</v>
      </c>
      <c r="E2239" s="5">
        <v>-27283</v>
      </c>
      <c r="F2239" s="3" t="s">
        <v>26</v>
      </c>
      <c r="G2239" s="3" t="s">
        <v>64</v>
      </c>
      <c r="H2239" s="2" t="s">
        <v>20</v>
      </c>
      <c r="I2239" s="2" t="s">
        <v>5607</v>
      </c>
      <c r="J2239" s="3" t="str">
        <f>HYPERLINK("https://www.boe.es/gazeta/dias/1825/04/19/pdfs/GMD-1825-47.pdf#page=2","Abrir facsímil")</f>
        <v>Abrir facsímil</v>
      </c>
      <c r="K2239" s="3" t="s">
        <v>22</v>
      </c>
    </row>
    <row r="2240" spans="1:11" ht="42" customHeight="1">
      <c r="A2240" s="2" t="s">
        <v>5608</v>
      </c>
      <c r="B2240" s="2" t="s">
        <v>5609</v>
      </c>
      <c r="C2240" s="2" t="s">
        <v>59</v>
      </c>
      <c r="D2240" s="2" t="s">
        <v>17</v>
      </c>
      <c r="E2240" s="5">
        <v>-27311</v>
      </c>
      <c r="F2240" s="3" t="s">
        <v>47</v>
      </c>
      <c r="G2240" s="3" t="s">
        <v>39</v>
      </c>
      <c r="H2240" s="2" t="s">
        <v>20</v>
      </c>
      <c r="I2240" s="2" t="s">
        <v>5610</v>
      </c>
      <c r="J2240" s="3" t="str">
        <f>HYPERLINK("https://www.boe.es/gazeta/dias/1825/03/22/pdfs/GMD-1825-35.pdf#page=3","Abrir facsímil")</f>
        <v>Abrir facsímil</v>
      </c>
      <c r="K2240" s="3" t="s">
        <v>22</v>
      </c>
    </row>
    <row r="2241" spans="1:11" ht="42" customHeight="1">
      <c r="A2241" s="2" t="s">
        <v>5611</v>
      </c>
      <c r="B2241" s="2" t="s">
        <v>5611</v>
      </c>
      <c r="C2241" s="2" t="s">
        <v>238</v>
      </c>
      <c r="D2241" s="2" t="s">
        <v>17</v>
      </c>
      <c r="E2241" s="5">
        <v>-27122</v>
      </c>
      <c r="F2241" s="3" t="s">
        <v>55</v>
      </c>
      <c r="G2241" s="3" t="s">
        <v>19</v>
      </c>
      <c r="H2241" s="2" t="s">
        <v>20</v>
      </c>
      <c r="I2241" s="2" t="s">
        <v>5612</v>
      </c>
      <c r="J2241" s="3" t="str">
        <f>HYPERLINK("https://www.boe.es/gazeta/dias/1825/09/27/pdfs/GMD-1825-117.pdf#page=4","Abrir facsímil")</f>
        <v>Abrir facsímil</v>
      </c>
      <c r="K2241" s="3" t="s">
        <v>22</v>
      </c>
    </row>
    <row r="2242" spans="1:11" ht="42" customHeight="1">
      <c r="A2242" s="2" t="s">
        <v>5613</v>
      </c>
      <c r="B2242" s="2" t="s">
        <v>5614</v>
      </c>
      <c r="C2242" s="2" t="s">
        <v>59</v>
      </c>
      <c r="D2242" s="2" t="s">
        <v>17</v>
      </c>
      <c r="E2242" s="5">
        <v>-27080</v>
      </c>
      <c r="F2242" s="3" t="s">
        <v>2218</v>
      </c>
      <c r="G2242" s="3" t="s">
        <v>19</v>
      </c>
      <c r="H2242" s="2" t="s">
        <v>20</v>
      </c>
      <c r="I2242" s="2" t="s">
        <v>5615</v>
      </c>
      <c r="J2242" s="3" t="str">
        <f>HYPERLINK("https://www.boe.es/gazeta/dias/1825/11/08/pdfs/GMD-1825-135.pdf#page=4","Abrir facsímil")</f>
        <v>Abrir facsímil</v>
      </c>
      <c r="K2242" s="3" t="s">
        <v>22</v>
      </c>
    </row>
    <row r="2243" spans="1:11" ht="42" customHeight="1">
      <c r="A2243" s="2" t="s">
        <v>5616</v>
      </c>
      <c r="B2243" s="2" t="s">
        <v>5617</v>
      </c>
      <c r="C2243" s="2" t="s">
        <v>32</v>
      </c>
      <c r="D2243" s="2" t="s">
        <v>33</v>
      </c>
      <c r="E2243" s="5">
        <v>-27391</v>
      </c>
      <c r="F2243" s="3" t="s">
        <v>295</v>
      </c>
      <c r="G2243" s="3" t="s">
        <v>19</v>
      </c>
      <c r="H2243" s="2" t="s">
        <v>20</v>
      </c>
      <c r="I2243" s="2" t="s">
        <v>5618</v>
      </c>
      <c r="J2243" s="3" t="str">
        <f>HYPERLINK("https://www.boe.es/gazeta/dias/1825/01/01/pdfs/GMD-1825-1.pdf#page=4","Abrir facsímil")</f>
        <v>Abrir facsímil</v>
      </c>
      <c r="K2243" s="3" t="s">
        <v>22</v>
      </c>
    </row>
    <row r="2244" spans="1:11" ht="42" customHeight="1">
      <c r="A2244" s="2" t="s">
        <v>5619</v>
      </c>
      <c r="B2244" s="2" t="s">
        <v>5620</v>
      </c>
      <c r="C2244" s="2" t="s">
        <v>46</v>
      </c>
      <c r="D2244" s="2" t="s">
        <v>17</v>
      </c>
      <c r="E2244" s="5">
        <v>-27356</v>
      </c>
      <c r="F2244" s="3" t="s">
        <v>591</v>
      </c>
      <c r="G2244" s="3" t="s">
        <v>19</v>
      </c>
      <c r="H2244" s="2" t="s">
        <v>20</v>
      </c>
      <c r="I2244" s="2" t="s">
        <v>5621</v>
      </c>
      <c r="J2244" s="3" t="str">
        <f>HYPERLINK("https://www.boe.es/gazeta/dias/1825/02/05/pdfs/GMD-1825-16.pdf#page=4","Abrir facsímil")</f>
        <v>Abrir facsímil</v>
      </c>
      <c r="K2244" s="3" t="s">
        <v>22</v>
      </c>
    </row>
    <row r="2245" spans="1:11" ht="42" customHeight="1">
      <c r="A2245" s="2" t="s">
        <v>5622</v>
      </c>
      <c r="B2245" s="2" t="s">
        <v>5623</v>
      </c>
      <c r="C2245" s="2" t="s">
        <v>32</v>
      </c>
      <c r="D2245" s="2" t="s">
        <v>33</v>
      </c>
      <c r="E2245" s="5">
        <v>-27218</v>
      </c>
      <c r="F2245" s="3" t="s">
        <v>1069</v>
      </c>
      <c r="G2245" s="3" t="s">
        <v>95</v>
      </c>
      <c r="H2245" s="2" t="s">
        <v>20</v>
      </c>
      <c r="I2245" s="2" t="s">
        <v>5624</v>
      </c>
      <c r="J2245" s="3" t="str">
        <f>HYPERLINK("https://www.boe.es/gazeta/dias/1825/06/23/pdfs/GMD-1825-75.pdf#page=1","Abrir facsímil")</f>
        <v>Abrir facsímil</v>
      </c>
      <c r="K2245" s="3" t="s">
        <v>22</v>
      </c>
    </row>
    <row r="2246" spans="1:11" ht="42" customHeight="1">
      <c r="A2246" s="2" t="s">
        <v>5625</v>
      </c>
      <c r="B2246" s="2" t="s">
        <v>5625</v>
      </c>
      <c r="C2246" s="2" t="s">
        <v>16</v>
      </c>
      <c r="D2246" s="2" t="s">
        <v>17</v>
      </c>
      <c r="E2246" s="5">
        <v>-27188</v>
      </c>
      <c r="F2246" s="3" t="s">
        <v>207</v>
      </c>
      <c r="G2246" s="3" t="s">
        <v>95</v>
      </c>
      <c r="H2246" s="2" t="s">
        <v>20</v>
      </c>
      <c r="I2246" s="2" t="s">
        <v>5626</v>
      </c>
      <c r="J2246" s="3" t="str">
        <f>HYPERLINK("https://www.boe.es/gazeta/dias/1825/07/23/pdfs/GMD-1825-88.pdf#page=1","Abrir facsímil")</f>
        <v>Abrir facsímil</v>
      </c>
      <c r="K2246" s="3" t="s">
        <v>22</v>
      </c>
    </row>
    <row r="2247" spans="1:11" ht="42" customHeight="1">
      <c r="A2247" s="2" t="s">
        <v>5627</v>
      </c>
      <c r="B2247" s="2" t="s">
        <v>5628</v>
      </c>
      <c r="C2247" s="2" t="s">
        <v>123</v>
      </c>
      <c r="D2247" s="2" t="s">
        <v>17</v>
      </c>
      <c r="E2247" s="5">
        <v>-27293</v>
      </c>
      <c r="F2247" s="3" t="s">
        <v>267</v>
      </c>
      <c r="G2247" s="3" t="s">
        <v>39</v>
      </c>
      <c r="H2247" s="2" t="s">
        <v>20</v>
      </c>
      <c r="I2247" s="2" t="s">
        <v>5629</v>
      </c>
      <c r="J2247" s="3" t="str">
        <f>HYPERLINK("https://www.boe.es/gazeta/dias/1825/04/09/pdfs/GMD-1825-43.pdf#page=3","Abrir facsímil")</f>
        <v>Abrir facsímil</v>
      </c>
      <c r="K2247" s="3" t="s">
        <v>22</v>
      </c>
    </row>
    <row r="2248" spans="1:11" ht="42" customHeight="1">
      <c r="A2248" s="2" t="s">
        <v>5630</v>
      </c>
      <c r="B2248" s="2" t="s">
        <v>5631</v>
      </c>
      <c r="C2248" s="2" t="s">
        <v>32</v>
      </c>
      <c r="D2248" s="2" t="s">
        <v>33</v>
      </c>
      <c r="E2248" s="5">
        <v>-27267</v>
      </c>
      <c r="F2248" s="3" t="s">
        <v>160</v>
      </c>
      <c r="G2248" s="3" t="s">
        <v>39</v>
      </c>
      <c r="H2248" s="2" t="s">
        <v>20</v>
      </c>
      <c r="I2248" s="2" t="s">
        <v>5632</v>
      </c>
      <c r="J2248" s="3" t="str">
        <f>HYPERLINK("https://www.boe.es/gazeta/dias/1825/05/05/pdfs/GMD-1825-54.pdf#page=3","Abrir facsímil")</f>
        <v>Abrir facsímil</v>
      </c>
      <c r="K2248" s="3" t="s">
        <v>22</v>
      </c>
    </row>
    <row r="2249" spans="1:11" ht="42" customHeight="1">
      <c r="A2249" s="2" t="s">
        <v>5633</v>
      </c>
      <c r="B2249" s="2" t="s">
        <v>5633</v>
      </c>
      <c r="C2249" s="2" t="s">
        <v>32</v>
      </c>
      <c r="D2249" s="2" t="s">
        <v>33</v>
      </c>
      <c r="E2249" s="5">
        <v>-27101</v>
      </c>
      <c r="F2249" s="3" t="s">
        <v>83</v>
      </c>
      <c r="G2249" s="3" t="s">
        <v>39</v>
      </c>
      <c r="H2249" s="2" t="s">
        <v>20</v>
      </c>
      <c r="I2249" s="2" t="s">
        <v>5634</v>
      </c>
      <c r="J2249" s="3" t="str">
        <f>HYPERLINK("https://www.boe.es/gazeta/dias/1825/10/18/pdfs/GMD-1825-126.pdf#page=3","Abrir facsímil")</f>
        <v>Abrir facsímil</v>
      </c>
      <c r="K2249" s="3" t="s">
        <v>22</v>
      </c>
    </row>
    <row r="2250" spans="1:11" ht="42" customHeight="1">
      <c r="A2250" s="2" t="s">
        <v>5635</v>
      </c>
      <c r="B2250" s="2" t="s">
        <v>5636</v>
      </c>
      <c r="C2250" s="2" t="s">
        <v>238</v>
      </c>
      <c r="D2250" s="2" t="s">
        <v>17</v>
      </c>
      <c r="E2250" s="5">
        <v>-27318</v>
      </c>
      <c r="F2250" s="3" t="s">
        <v>193</v>
      </c>
      <c r="G2250" s="3" t="s">
        <v>64</v>
      </c>
      <c r="H2250" s="2" t="s">
        <v>20</v>
      </c>
      <c r="I2250" s="2" t="s">
        <v>5637</v>
      </c>
      <c r="J2250" s="3" t="str">
        <f>HYPERLINK("https://www.boe.es/gazeta/dias/1825/03/15/pdfs/GMD-1825-32.pdf#page=2","Abrir facsímil")</f>
        <v>Abrir facsímil</v>
      </c>
      <c r="K2250" s="3" t="s">
        <v>22</v>
      </c>
    </row>
    <row r="2251" spans="1:11" ht="42" customHeight="1">
      <c r="A2251" s="2" t="s">
        <v>5638</v>
      </c>
      <c r="B2251" s="2" t="s">
        <v>5639</v>
      </c>
      <c r="C2251" s="2" t="s">
        <v>32</v>
      </c>
      <c r="D2251" s="2" t="s">
        <v>33</v>
      </c>
      <c r="E2251" s="5">
        <v>-27197</v>
      </c>
      <c r="F2251" s="3" t="s">
        <v>1065</v>
      </c>
      <c r="G2251" s="3" t="s">
        <v>19</v>
      </c>
      <c r="H2251" s="2" t="s">
        <v>20</v>
      </c>
      <c r="I2251" s="2" t="s">
        <v>5640</v>
      </c>
      <c r="J2251" s="3" t="str">
        <f>HYPERLINK("https://www.boe.es/gazeta/dias/1825/07/14/pdfs/GMD-1825-84.pdf#page=4","Abrir facsímil")</f>
        <v>Abrir facsímil</v>
      </c>
      <c r="K2251" s="3" t="s">
        <v>22</v>
      </c>
    </row>
    <row r="2252" spans="1:11" ht="42" customHeight="1">
      <c r="A2252" s="2" t="s">
        <v>5641</v>
      </c>
      <c r="B2252" s="2" t="s">
        <v>5642</v>
      </c>
      <c r="C2252" s="2" t="s">
        <v>46</v>
      </c>
      <c r="D2252" s="2" t="s">
        <v>17</v>
      </c>
      <c r="E2252" s="5">
        <v>-27304</v>
      </c>
      <c r="F2252" s="3" t="s">
        <v>128</v>
      </c>
      <c r="G2252" s="3" t="s">
        <v>19</v>
      </c>
      <c r="H2252" s="2" t="s">
        <v>20</v>
      </c>
      <c r="I2252" s="2" t="s">
        <v>5643</v>
      </c>
      <c r="J2252" s="3" t="str">
        <f>HYPERLINK("https://www.boe.es/gazeta/dias/1825/03/29/pdfs/GMD-1825-38.pdf#page=4","Abrir facsímil")</f>
        <v>Abrir facsímil</v>
      </c>
      <c r="K2252" s="3" t="s">
        <v>22</v>
      </c>
    </row>
    <row r="2253" spans="1:11" ht="42" customHeight="1">
      <c r="A2253" s="2" t="s">
        <v>5644</v>
      </c>
      <c r="B2253" s="2" t="s">
        <v>5645</v>
      </c>
      <c r="C2253" s="2" t="s">
        <v>32</v>
      </c>
      <c r="D2253" s="2" t="s">
        <v>33</v>
      </c>
      <c r="E2253" s="5">
        <v>-27349</v>
      </c>
      <c r="F2253" s="3" t="s">
        <v>596</v>
      </c>
      <c r="G2253" s="3" t="s">
        <v>19</v>
      </c>
      <c r="H2253" s="2" t="s">
        <v>27</v>
      </c>
      <c r="I2253" s="2" t="s">
        <v>5646</v>
      </c>
      <c r="J2253" s="3" t="str">
        <f>HYPERLINK("https://www.boe.es/gazeta/dias/1825/02/12/pdfs/GMD-1825-19.pdf#page=4","Abrir facsímil")</f>
        <v>Abrir facsímil</v>
      </c>
      <c r="K2253" s="3" t="s">
        <v>29</v>
      </c>
    </row>
    <row r="2254" spans="1:11" ht="42" customHeight="1">
      <c r="A2254" s="2" t="s">
        <v>5647</v>
      </c>
      <c r="B2254" s="2" t="s">
        <v>5648</v>
      </c>
      <c r="C2254" s="2" t="s">
        <v>46</v>
      </c>
      <c r="D2254" s="2" t="s">
        <v>17</v>
      </c>
      <c r="E2254" s="5">
        <v>-27293</v>
      </c>
      <c r="F2254" s="3" t="s">
        <v>267</v>
      </c>
      <c r="G2254" s="3" t="s">
        <v>19</v>
      </c>
      <c r="H2254" s="2" t="s">
        <v>20</v>
      </c>
      <c r="I2254" s="2" t="s">
        <v>5649</v>
      </c>
      <c r="J2254" s="3" t="str">
        <f>HYPERLINK("https://www.boe.es/gazeta/dias/1825/04/09/pdfs/GMD-1825-43.pdf#page=4","Abrir facsímil")</f>
        <v>Abrir facsímil</v>
      </c>
      <c r="K2254" s="3" t="s">
        <v>22</v>
      </c>
    </row>
    <row r="2255" spans="1:11" ht="42" customHeight="1">
      <c r="A2255" s="2" t="s">
        <v>5650</v>
      </c>
      <c r="B2255" s="2" t="s">
        <v>5651</v>
      </c>
      <c r="C2255" s="2" t="s">
        <v>71</v>
      </c>
      <c r="D2255" s="2" t="s">
        <v>72</v>
      </c>
      <c r="E2255" s="5">
        <v>-27286</v>
      </c>
      <c r="F2255" s="3" t="s">
        <v>257</v>
      </c>
      <c r="G2255" s="3" t="s">
        <v>19</v>
      </c>
      <c r="H2255" s="2" t="s">
        <v>20</v>
      </c>
      <c r="I2255" s="2" t="s">
        <v>5652</v>
      </c>
      <c r="J2255" s="3" t="str">
        <f>HYPERLINK("https://www.boe.es/gazeta/dias/1825/04/16/pdfs/GMD-1825-46.pdf#page=4","Abrir facsímil")</f>
        <v>Abrir facsímil</v>
      </c>
      <c r="K2255" s="3" t="s">
        <v>22</v>
      </c>
    </row>
    <row r="2256" spans="1:11" ht="42" customHeight="1">
      <c r="A2256" s="2" t="s">
        <v>5653</v>
      </c>
      <c r="B2256" s="2" t="s">
        <v>5653</v>
      </c>
      <c r="C2256" s="2" t="s">
        <v>78</v>
      </c>
      <c r="D2256" s="2" t="s">
        <v>72</v>
      </c>
      <c r="E2256" s="5">
        <v>-27111</v>
      </c>
      <c r="F2256" s="3" t="s">
        <v>1884</v>
      </c>
      <c r="G2256" s="3" t="s">
        <v>64</v>
      </c>
      <c r="H2256" s="2" t="s">
        <v>20</v>
      </c>
      <c r="I2256" s="2" t="s">
        <v>5654</v>
      </c>
      <c r="J2256" s="3" t="str">
        <f>HYPERLINK("https://www.boe.es/gazeta/dias/1825/10/08/pdfs/GMD-1825-122.pdf#page=2","Abrir facsímil")</f>
        <v>Abrir facsímil</v>
      </c>
      <c r="K2256" s="3" t="s">
        <v>22</v>
      </c>
    </row>
    <row r="2257" spans="1:11" ht="42" customHeight="1">
      <c r="A2257" s="2" t="s">
        <v>5655</v>
      </c>
      <c r="B2257" s="2" t="s">
        <v>5656</v>
      </c>
      <c r="C2257" s="2" t="s">
        <v>71</v>
      </c>
      <c r="D2257" s="2" t="s">
        <v>72</v>
      </c>
      <c r="E2257" s="5">
        <v>-27239</v>
      </c>
      <c r="F2257" s="3" t="s">
        <v>282</v>
      </c>
      <c r="G2257" s="3" t="s">
        <v>39</v>
      </c>
      <c r="H2257" s="2" t="s">
        <v>27</v>
      </c>
      <c r="I2257" s="2" t="s">
        <v>5657</v>
      </c>
      <c r="J2257" s="3" t="str">
        <f>HYPERLINK("https://www.boe.es/gazeta/dias/1825/06/02/pdfs/GMD-1825-66.pdf#page=3","Abrir facsímil")</f>
        <v>Abrir facsímil</v>
      </c>
      <c r="K2257" s="3" t="s">
        <v>29</v>
      </c>
    </row>
    <row r="2258" spans="1:11" ht="42" customHeight="1">
      <c r="A2258" s="2" t="s">
        <v>5658</v>
      </c>
      <c r="B2258" s="2" t="s">
        <v>5659</v>
      </c>
      <c r="C2258" s="2" t="s">
        <v>25</v>
      </c>
      <c r="D2258" s="2" t="s">
        <v>17</v>
      </c>
      <c r="E2258" s="5">
        <v>-27241</v>
      </c>
      <c r="F2258" s="3" t="s">
        <v>472</v>
      </c>
      <c r="G2258" s="3" t="s">
        <v>39</v>
      </c>
      <c r="H2258" s="2" t="s">
        <v>20</v>
      </c>
      <c r="I2258" s="2" t="s">
        <v>5660</v>
      </c>
      <c r="J2258" s="3" t="str">
        <f>HYPERLINK("https://www.boe.es/gazeta/dias/1825/05/31/pdfs/GMD-1825-65.pdf#page=3","Abrir facsímil")</f>
        <v>Abrir facsímil</v>
      </c>
      <c r="K2258" s="3" t="s">
        <v>22</v>
      </c>
    </row>
    <row r="2259" spans="1:11" ht="42" customHeight="1">
      <c r="A2259" s="2" t="s">
        <v>5661</v>
      </c>
      <c r="B2259" s="2" t="s">
        <v>5661</v>
      </c>
      <c r="C2259" s="2" t="s">
        <v>123</v>
      </c>
      <c r="D2259" s="2" t="s">
        <v>17</v>
      </c>
      <c r="E2259" s="5">
        <v>-27197</v>
      </c>
      <c r="F2259" s="3" t="s">
        <v>1065</v>
      </c>
      <c r="G2259" s="3" t="s">
        <v>19</v>
      </c>
      <c r="H2259" s="2" t="s">
        <v>20</v>
      </c>
      <c r="I2259" s="2" t="s">
        <v>5662</v>
      </c>
      <c r="J2259" s="3" t="str">
        <f>HYPERLINK("https://www.boe.es/gazeta/dias/1825/07/14/pdfs/GMD-1825-84.pdf#page=4","Abrir facsímil")</f>
        <v>Abrir facsímil</v>
      </c>
      <c r="K2259" s="3" t="s">
        <v>22</v>
      </c>
    </row>
    <row r="2260" spans="1:11" ht="42" customHeight="1">
      <c r="A2260" s="2" t="s">
        <v>5663</v>
      </c>
      <c r="B2260" s="2" t="s">
        <v>5664</v>
      </c>
      <c r="C2260" s="2" t="s">
        <v>32</v>
      </c>
      <c r="D2260" s="2" t="s">
        <v>33</v>
      </c>
      <c r="E2260" s="5">
        <v>-27162</v>
      </c>
      <c r="F2260" s="3" t="s">
        <v>3028</v>
      </c>
      <c r="G2260" s="3" t="s">
        <v>39</v>
      </c>
      <c r="H2260" s="2" t="s">
        <v>20</v>
      </c>
      <c r="I2260" s="2" t="s">
        <v>5665</v>
      </c>
      <c r="J2260" s="3" t="str">
        <f>HYPERLINK("https://www.boe.es/gazeta/dias/1825/08/18/pdfs/GMD-1825-99.pdf#page=3","Abrir facsímil")</f>
        <v>Abrir facsímil</v>
      </c>
      <c r="K2260" s="3" t="s">
        <v>22</v>
      </c>
    </row>
    <row r="2261" spans="1:11" ht="42" customHeight="1">
      <c r="A2261" s="2" t="s">
        <v>5666</v>
      </c>
      <c r="B2261" s="2" t="s">
        <v>5666</v>
      </c>
      <c r="C2261" s="2" t="s">
        <v>25</v>
      </c>
      <c r="D2261" s="2" t="s">
        <v>17</v>
      </c>
      <c r="E2261" s="5">
        <v>-27302</v>
      </c>
      <c r="F2261" s="3" t="s">
        <v>369</v>
      </c>
      <c r="G2261" s="3" t="s">
        <v>64</v>
      </c>
      <c r="H2261" s="2" t="s">
        <v>20</v>
      </c>
      <c r="I2261" s="2" t="s">
        <v>5667</v>
      </c>
      <c r="J2261" s="3" t="str">
        <f>HYPERLINK("https://www.boe.es/gazeta/dias/1825/03/31/pdfs/GMD-1825-39.pdf#page=2","Abrir facsímil")</f>
        <v>Abrir facsímil</v>
      </c>
      <c r="K2261" s="3" t="s">
        <v>22</v>
      </c>
    </row>
    <row r="2262" spans="1:11" ht="42" customHeight="1">
      <c r="A2262" s="2" t="s">
        <v>5668</v>
      </c>
      <c r="B2262" s="2" t="s">
        <v>5668</v>
      </c>
      <c r="C2262" s="2" t="s">
        <v>32</v>
      </c>
      <c r="D2262" s="2" t="s">
        <v>33</v>
      </c>
      <c r="E2262" s="5">
        <v>-27372</v>
      </c>
      <c r="F2262" s="3" t="s">
        <v>51</v>
      </c>
      <c r="G2262" s="3" t="s">
        <v>39</v>
      </c>
      <c r="H2262" s="2" t="s">
        <v>20</v>
      </c>
      <c r="I2262" s="2" t="s">
        <v>5669</v>
      </c>
      <c r="J2262" s="3" t="str">
        <f>HYPERLINK("https://www.boe.es/gazeta/dias/1825/01/20/pdfs/GMD-1825-9.pdf#page=3","Abrir facsímil")</f>
        <v>Abrir facsímil</v>
      </c>
      <c r="K2262" s="3" t="s">
        <v>22</v>
      </c>
    </row>
    <row r="2263" spans="1:11" ht="42" customHeight="1">
      <c r="A2263" s="2" t="s">
        <v>5670</v>
      </c>
      <c r="B2263" s="2" t="s">
        <v>5671</v>
      </c>
      <c r="C2263" s="2" t="s">
        <v>71</v>
      </c>
      <c r="D2263" s="2" t="s">
        <v>72</v>
      </c>
      <c r="E2263" s="5">
        <v>-27036</v>
      </c>
      <c r="F2263" s="3" t="s">
        <v>373</v>
      </c>
      <c r="G2263" s="3" t="s">
        <v>95</v>
      </c>
      <c r="H2263" s="2" t="s">
        <v>20</v>
      </c>
      <c r="I2263" s="2" t="s">
        <v>5672</v>
      </c>
      <c r="J2263" s="3" t="str">
        <f>HYPERLINK("https://www.boe.es/gazeta/dias/1825/12/22/pdfs/GMD-1825-154.pdf#page=1","Abrir facsímil")</f>
        <v>Abrir facsímil</v>
      </c>
      <c r="K2263" s="3" t="s">
        <v>22</v>
      </c>
    </row>
    <row r="2264" spans="1:11" ht="42" customHeight="1">
      <c r="A2264" s="2" t="s">
        <v>5673</v>
      </c>
      <c r="B2264" s="2" t="s">
        <v>5674</v>
      </c>
      <c r="C2264" s="2" t="s">
        <v>16</v>
      </c>
      <c r="D2264" s="2" t="s">
        <v>17</v>
      </c>
      <c r="E2264" s="5">
        <v>-27332</v>
      </c>
      <c r="F2264" s="3" t="s">
        <v>239</v>
      </c>
      <c r="G2264" s="3" t="s">
        <v>39</v>
      </c>
      <c r="H2264" s="2" t="s">
        <v>20</v>
      </c>
      <c r="I2264" s="2" t="s">
        <v>5675</v>
      </c>
      <c r="J2264" s="3" t="str">
        <f>HYPERLINK("https://www.boe.es/gazeta/dias/1825/03/01/pdfs/GMD-1825-26.pdf#page=3","Abrir facsímil")</f>
        <v>Abrir facsímil</v>
      </c>
      <c r="K2264" s="3" t="s">
        <v>22</v>
      </c>
    </row>
    <row r="2265" spans="1:11" ht="42" customHeight="1">
      <c r="A2265" s="2" t="s">
        <v>5676</v>
      </c>
      <c r="B2265" s="2" t="s">
        <v>5676</v>
      </c>
      <c r="C2265" s="2" t="s">
        <v>32</v>
      </c>
      <c r="D2265" s="2" t="s">
        <v>33</v>
      </c>
      <c r="E2265" s="5">
        <v>-27293</v>
      </c>
      <c r="F2265" s="3" t="s">
        <v>267</v>
      </c>
      <c r="G2265" s="3" t="s">
        <v>64</v>
      </c>
      <c r="H2265" s="2" t="s">
        <v>20</v>
      </c>
      <c r="I2265" s="2" t="s">
        <v>5677</v>
      </c>
      <c r="J2265" s="3" t="str">
        <f>HYPERLINK("https://www.boe.es/gazeta/dias/1825/04/09/pdfs/GMD-1825-43.pdf#page=2","Abrir facsímil")</f>
        <v>Abrir facsímil</v>
      </c>
      <c r="K2265" s="3" t="s">
        <v>22</v>
      </c>
    </row>
    <row r="2266" spans="1:11" ht="42" customHeight="1">
      <c r="A2266" s="2" t="s">
        <v>5678</v>
      </c>
      <c r="B2266" s="2" t="s">
        <v>5678</v>
      </c>
      <c r="C2266" s="2" t="s">
        <v>123</v>
      </c>
      <c r="D2266" s="2" t="s">
        <v>17</v>
      </c>
      <c r="E2266" s="5">
        <v>-27342</v>
      </c>
      <c r="F2266" s="3" t="s">
        <v>112</v>
      </c>
      <c r="G2266" s="3" t="s">
        <v>19</v>
      </c>
      <c r="H2266" s="2" t="s">
        <v>20</v>
      </c>
      <c r="I2266" s="2" t="s">
        <v>5679</v>
      </c>
      <c r="J2266" s="3" t="str">
        <f>HYPERLINK("https://www.boe.es/gazeta/dias/1825/02/19/pdfs/GMD-1825-22.pdf#page=4","Abrir facsímil")</f>
        <v>Abrir facsímil</v>
      </c>
      <c r="K2266" s="3" t="s">
        <v>22</v>
      </c>
    </row>
    <row r="2267" spans="1:11" ht="42" customHeight="1">
      <c r="A2267" s="2" t="s">
        <v>5678</v>
      </c>
      <c r="B2267" s="2" t="s">
        <v>5678</v>
      </c>
      <c r="C2267" s="2" t="s">
        <v>238</v>
      </c>
      <c r="D2267" s="2" t="s">
        <v>17</v>
      </c>
      <c r="E2267" s="5">
        <v>-27274</v>
      </c>
      <c r="F2267" s="3" t="s">
        <v>463</v>
      </c>
      <c r="G2267" s="3" t="s">
        <v>464</v>
      </c>
      <c r="H2267" s="2" t="s">
        <v>20</v>
      </c>
      <c r="I2267" s="2" t="s">
        <v>5680</v>
      </c>
      <c r="J2267" s="3" t="str">
        <f>HYPERLINK("https://www.boe.es/gazeta/dias/1825/04/28/pdfs/GMD-1825-51.pdf#page=4","Abrir facsímil")</f>
        <v>Abrir facsímil</v>
      </c>
      <c r="K2267" s="3" t="s">
        <v>22</v>
      </c>
    </row>
    <row r="2268" spans="1:11" ht="42" customHeight="1">
      <c r="A2268" s="2" t="s">
        <v>5678</v>
      </c>
      <c r="B2268" s="2" t="s">
        <v>5678</v>
      </c>
      <c r="C2268" s="2" t="s">
        <v>71</v>
      </c>
      <c r="D2268" s="2" t="s">
        <v>72</v>
      </c>
      <c r="E2268" s="5">
        <v>-27092</v>
      </c>
      <c r="F2268" s="3" t="s">
        <v>324</v>
      </c>
      <c r="G2268" s="3" t="s">
        <v>95</v>
      </c>
      <c r="H2268" s="2" t="s">
        <v>20</v>
      </c>
      <c r="I2268" s="2" t="s">
        <v>5681</v>
      </c>
      <c r="J2268" s="3" t="str">
        <f>HYPERLINK("https://www.boe.es/gazeta/dias/1825/10/27/pdfs/GMD-1825-130.pdf#page=1","Abrir facsímil")</f>
        <v>Abrir facsímil</v>
      </c>
      <c r="K2268" s="3" t="s">
        <v>22</v>
      </c>
    </row>
    <row r="2269" spans="1:11" ht="42" customHeight="1">
      <c r="A2269" s="2" t="s">
        <v>5678</v>
      </c>
      <c r="B2269" s="2" t="s">
        <v>5678</v>
      </c>
      <c r="C2269" s="2" t="s">
        <v>71</v>
      </c>
      <c r="D2269" s="2" t="s">
        <v>72</v>
      </c>
      <c r="E2269" s="5">
        <v>-27069</v>
      </c>
      <c r="F2269" s="3" t="s">
        <v>73</v>
      </c>
      <c r="G2269" s="3" t="s">
        <v>74</v>
      </c>
      <c r="H2269" s="2" t="s">
        <v>20</v>
      </c>
      <c r="I2269" s="2" t="s">
        <v>5682</v>
      </c>
      <c r="J2269" s="3" t="str">
        <f>HYPERLINK("https://www.boe.es/gazeta/dias/1825/11/19/pdfs/GMD-1825-140.pdf#page=3","Abrir facsímil")</f>
        <v>Abrir facsímil</v>
      </c>
      <c r="K2269" s="3" t="s">
        <v>22</v>
      </c>
    </row>
    <row r="2270" spans="1:11" ht="42" customHeight="1">
      <c r="A2270" s="2" t="s">
        <v>5678</v>
      </c>
      <c r="B2270" s="2" t="s">
        <v>5678</v>
      </c>
      <c r="C2270" s="2" t="s">
        <v>16</v>
      </c>
      <c r="D2270" s="2" t="s">
        <v>17</v>
      </c>
      <c r="E2270" s="5">
        <v>-27050</v>
      </c>
      <c r="F2270" s="3" t="s">
        <v>4171</v>
      </c>
      <c r="G2270" s="3" t="s">
        <v>19</v>
      </c>
      <c r="H2270" s="2" t="s">
        <v>20</v>
      </c>
      <c r="I2270" s="2" t="s">
        <v>5683</v>
      </c>
      <c r="J2270" s="3" t="str">
        <f>HYPERLINK("https://www.boe.es/gazeta/dias/1825/12/08/pdfs/GMD-1825-148.pdf#page=4","Abrir facsímil")</f>
        <v>Abrir facsímil</v>
      </c>
      <c r="K2270" s="3" t="s">
        <v>22</v>
      </c>
    </row>
    <row r="2271" spans="1:11" ht="42" customHeight="1">
      <c r="A2271" s="2" t="s">
        <v>5684</v>
      </c>
      <c r="B2271" s="2" t="s">
        <v>5685</v>
      </c>
      <c r="C2271" s="2" t="s">
        <v>123</v>
      </c>
      <c r="D2271" s="2" t="s">
        <v>17</v>
      </c>
      <c r="E2271" s="5">
        <v>-27351</v>
      </c>
      <c r="F2271" s="3" t="s">
        <v>132</v>
      </c>
      <c r="G2271" s="3" t="s">
        <v>39</v>
      </c>
      <c r="H2271" s="2" t="s">
        <v>20</v>
      </c>
      <c r="I2271" s="2" t="s">
        <v>5686</v>
      </c>
      <c r="J2271" s="3" t="str">
        <f>HYPERLINK("https://www.boe.es/gazeta/dias/1825/02/10/pdfs/GMD-1825-18.pdf#page=3","Abrir facsímil")</f>
        <v>Abrir facsímil</v>
      </c>
      <c r="K2271" s="3" t="s">
        <v>22</v>
      </c>
    </row>
    <row r="2272" spans="1:11" ht="42" customHeight="1">
      <c r="A2272" s="2" t="s">
        <v>5687</v>
      </c>
      <c r="B2272" s="2" t="s">
        <v>5688</v>
      </c>
      <c r="C2272" s="2" t="s">
        <v>25</v>
      </c>
      <c r="D2272" s="2" t="s">
        <v>17</v>
      </c>
      <c r="E2272" s="5">
        <v>-27178</v>
      </c>
      <c r="F2272" s="3" t="s">
        <v>118</v>
      </c>
      <c r="G2272" s="3" t="s">
        <v>119</v>
      </c>
      <c r="H2272" s="2" t="s">
        <v>27</v>
      </c>
      <c r="I2272" s="2" t="s">
        <v>5689</v>
      </c>
      <c r="J2272" s="3" t="str">
        <f>HYPERLINK("https://www.boe.es/gazeta/dias/1825/08/02/pdfs/GMD-1825-92.pdf#page=4","Abrir facsímil")</f>
        <v>Abrir facsímil</v>
      </c>
      <c r="K2272" s="3" t="s">
        <v>29</v>
      </c>
    </row>
    <row r="2273" spans="1:11" ht="42" customHeight="1">
      <c r="A2273" s="2" t="s">
        <v>5690</v>
      </c>
      <c r="B2273" s="2" t="s">
        <v>5691</v>
      </c>
      <c r="C2273" s="2" t="s">
        <v>32</v>
      </c>
      <c r="D2273" s="2" t="s">
        <v>33</v>
      </c>
      <c r="E2273" s="5">
        <v>-27337</v>
      </c>
      <c r="F2273" s="3" t="s">
        <v>203</v>
      </c>
      <c r="G2273" s="3" t="s">
        <v>39</v>
      </c>
      <c r="H2273" s="2" t="s">
        <v>27</v>
      </c>
      <c r="I2273" s="2" t="s">
        <v>5692</v>
      </c>
      <c r="J2273" s="3" t="str">
        <f>HYPERLINK("https://www.boe.es/gazeta/dias/1825/02/24/pdfs/GMD-1825-24.pdf#page=3","Abrir facsímil")</f>
        <v>Abrir facsímil</v>
      </c>
      <c r="K2273" s="3" t="s">
        <v>29</v>
      </c>
    </row>
    <row r="2274" spans="1:11" ht="42" customHeight="1">
      <c r="A2274" s="2" t="s">
        <v>5693</v>
      </c>
      <c r="B2274" s="2" t="s">
        <v>5694</v>
      </c>
      <c r="C2274" s="2" t="s">
        <v>32</v>
      </c>
      <c r="D2274" s="2" t="s">
        <v>33</v>
      </c>
      <c r="E2274" s="5">
        <v>-27384</v>
      </c>
      <c r="F2274" s="3" t="s">
        <v>143</v>
      </c>
      <c r="G2274" s="3" t="s">
        <v>64</v>
      </c>
      <c r="H2274" s="2" t="s">
        <v>20</v>
      </c>
      <c r="I2274" s="2" t="s">
        <v>5695</v>
      </c>
      <c r="J2274" s="3" t="str">
        <f>HYPERLINK("https://www.boe.es/gazeta/dias/1825/01/08/pdfs/GMD-1825-4.pdf#page=2","Abrir facsímil")</f>
        <v>Abrir facsímil</v>
      </c>
      <c r="K2274" s="3" t="s">
        <v>22</v>
      </c>
    </row>
    <row r="2275" spans="1:11" ht="42" customHeight="1">
      <c r="A2275" s="2" t="s">
        <v>5696</v>
      </c>
      <c r="B2275" s="2" t="s">
        <v>5697</v>
      </c>
      <c r="C2275" s="2" t="s">
        <v>32</v>
      </c>
      <c r="D2275" s="2" t="s">
        <v>33</v>
      </c>
      <c r="E2275" s="5">
        <v>-27384</v>
      </c>
      <c r="F2275" s="3" t="s">
        <v>143</v>
      </c>
      <c r="G2275" s="3" t="s">
        <v>64</v>
      </c>
      <c r="H2275" s="2" t="s">
        <v>20</v>
      </c>
      <c r="I2275" s="2" t="s">
        <v>5698</v>
      </c>
      <c r="J2275" s="3" t="str">
        <f>HYPERLINK("https://www.boe.es/gazeta/dias/1825/01/08/pdfs/GMD-1825-4.pdf#page=2","Abrir facsímil")</f>
        <v>Abrir facsímil</v>
      </c>
      <c r="K2275" s="3" t="s">
        <v>22</v>
      </c>
    </row>
    <row r="2276" spans="1:11" ht="42" customHeight="1">
      <c r="A2276" s="2" t="s">
        <v>5699</v>
      </c>
      <c r="B2276" s="2" t="s">
        <v>5700</v>
      </c>
      <c r="C2276" s="2" t="s">
        <v>46</v>
      </c>
      <c r="D2276" s="2" t="s">
        <v>17</v>
      </c>
      <c r="E2276" s="5">
        <v>-27262</v>
      </c>
      <c r="F2276" s="3" t="s">
        <v>551</v>
      </c>
      <c r="G2276" s="3" t="s">
        <v>552</v>
      </c>
      <c r="H2276" s="2" t="s">
        <v>20</v>
      </c>
      <c r="I2276" s="2" t="s">
        <v>5701</v>
      </c>
      <c r="J2276" s="3" t="str">
        <f>HYPERLINK("https://www.boe.es/gazeta/dias/1825/05/10/pdfs/GMD-1825-56.pdf#page=4","Abrir facsímil")</f>
        <v>Abrir facsímil</v>
      </c>
      <c r="K2276" s="3" t="s">
        <v>22</v>
      </c>
    </row>
    <row r="2277" spans="1:11" ht="42" customHeight="1">
      <c r="A2277" s="2" t="s">
        <v>5702</v>
      </c>
      <c r="B2277" s="2" t="s">
        <v>5703</v>
      </c>
      <c r="C2277" s="2" t="s">
        <v>46</v>
      </c>
      <c r="D2277" s="2" t="s">
        <v>17</v>
      </c>
      <c r="E2277" s="5">
        <v>-27029</v>
      </c>
      <c r="F2277" s="3" t="s">
        <v>571</v>
      </c>
      <c r="G2277" s="3" t="s">
        <v>19</v>
      </c>
      <c r="H2277" s="2" t="s">
        <v>20</v>
      </c>
      <c r="I2277" s="2" t="s">
        <v>5704</v>
      </c>
      <c r="J2277" s="3" t="str">
        <f>HYPERLINK("https://www.boe.es/gazeta/dias/1825/12/29/pdfs/GMD-1825-157.pdf#page=4","Abrir facsímil")</f>
        <v>Abrir facsímil</v>
      </c>
      <c r="K2277" s="3" t="s">
        <v>22</v>
      </c>
    </row>
    <row r="2278" spans="1:11" ht="42" customHeight="1">
      <c r="A2278" s="2" t="s">
        <v>5705</v>
      </c>
      <c r="B2278" s="2" t="s">
        <v>5706</v>
      </c>
      <c r="C2278" s="2" t="s">
        <v>59</v>
      </c>
      <c r="D2278" s="2" t="s">
        <v>17</v>
      </c>
      <c r="E2278" s="5">
        <v>-27087</v>
      </c>
      <c r="F2278" s="3" t="s">
        <v>2848</v>
      </c>
      <c r="G2278" s="3" t="s">
        <v>19</v>
      </c>
      <c r="H2278" s="2" t="s">
        <v>20</v>
      </c>
      <c r="I2278" s="2" t="s">
        <v>5707</v>
      </c>
      <c r="J2278" s="3" t="str">
        <f>HYPERLINK("https://www.boe.es/gazeta/dias/1825/11/01/pdfs/GMD-1825-132.pdf#page=4","Abrir facsímil")</f>
        <v>Abrir facsímil</v>
      </c>
      <c r="K2278" s="3" t="s">
        <v>22</v>
      </c>
    </row>
    <row r="2279" spans="1:11" ht="42" customHeight="1">
      <c r="A2279" s="2" t="s">
        <v>5708</v>
      </c>
      <c r="B2279" s="2" t="s">
        <v>5708</v>
      </c>
      <c r="C2279" s="2" t="s">
        <v>32</v>
      </c>
      <c r="D2279" s="2" t="s">
        <v>33</v>
      </c>
      <c r="E2279" s="5">
        <v>-27106</v>
      </c>
      <c r="F2279" s="3" t="s">
        <v>1500</v>
      </c>
      <c r="G2279" s="3" t="s">
        <v>64</v>
      </c>
      <c r="H2279" s="2" t="s">
        <v>20</v>
      </c>
      <c r="I2279" s="2" t="s">
        <v>5709</v>
      </c>
      <c r="J2279" s="3" t="str">
        <f>HYPERLINK("https://www.boe.es/gazeta/dias/1825/10/13/pdfs/GMD-1825-124.pdf#page=2","Abrir facsímil")</f>
        <v>Abrir facsímil</v>
      </c>
      <c r="K2279" s="3" t="s">
        <v>22</v>
      </c>
    </row>
    <row r="2280" spans="1:11" ht="42" customHeight="1">
      <c r="A2280" s="2" t="s">
        <v>5710</v>
      </c>
      <c r="B2280" s="2" t="s">
        <v>5711</v>
      </c>
      <c r="C2280" s="2" t="s">
        <v>16</v>
      </c>
      <c r="D2280" s="2" t="s">
        <v>17</v>
      </c>
      <c r="E2280" s="5">
        <v>-27234</v>
      </c>
      <c r="F2280" s="3" t="s">
        <v>386</v>
      </c>
      <c r="G2280" s="3" t="s">
        <v>19</v>
      </c>
      <c r="H2280" s="2" t="s">
        <v>27</v>
      </c>
      <c r="I2280" s="2" t="s">
        <v>5712</v>
      </c>
      <c r="J2280" s="3" t="str">
        <f>HYPERLINK("https://www.boe.es/gazeta/dias/1825/06/07/pdfs/GMD-1825-68.pdf#page=4","Abrir facsímil")</f>
        <v>Abrir facsímil</v>
      </c>
      <c r="K2280" s="3" t="s">
        <v>29</v>
      </c>
    </row>
    <row r="2281" spans="1:11" ht="42" customHeight="1">
      <c r="A2281" s="2" t="s">
        <v>5713</v>
      </c>
      <c r="B2281" s="2" t="s">
        <v>5714</v>
      </c>
      <c r="C2281" s="2" t="s">
        <v>71</v>
      </c>
      <c r="D2281" s="2" t="s">
        <v>72</v>
      </c>
      <c r="E2281" s="5">
        <v>-27134</v>
      </c>
      <c r="F2281" s="3" t="s">
        <v>308</v>
      </c>
      <c r="G2281" s="3" t="s">
        <v>95</v>
      </c>
      <c r="H2281" s="2" t="s">
        <v>27</v>
      </c>
      <c r="I2281" s="2" t="s">
        <v>5715</v>
      </c>
      <c r="J2281" s="3" t="str">
        <f>HYPERLINK("https://www.boe.es/gazeta/dias/1825/09/15/pdfs/GMD-1825-112.pdf#page=1","Abrir facsímil")</f>
        <v>Abrir facsímil</v>
      </c>
      <c r="K2281" s="3" t="s">
        <v>29</v>
      </c>
    </row>
    <row r="2282" spans="1:11" ht="42" customHeight="1">
      <c r="A2282" s="2" t="s">
        <v>5716</v>
      </c>
      <c r="B2282" s="2" t="s">
        <v>5716</v>
      </c>
      <c r="C2282" s="2" t="s">
        <v>32</v>
      </c>
      <c r="D2282" s="2" t="s">
        <v>33</v>
      </c>
      <c r="E2282" s="5">
        <v>-27083</v>
      </c>
      <c r="F2282" s="3" t="s">
        <v>333</v>
      </c>
      <c r="G2282" s="3" t="s">
        <v>1398</v>
      </c>
      <c r="H2282" s="2" t="s">
        <v>20</v>
      </c>
      <c r="I2282" s="2" t="s">
        <v>5717</v>
      </c>
      <c r="J2282" s="3" t="str">
        <f>HYPERLINK("https://www.boe.es/gazeta/dias/1825/11/05/pdfs/GMD-1825-134.pdf#page=4","Abrir facsímil")</f>
        <v>Abrir facsímil</v>
      </c>
      <c r="K2282" s="3" t="s">
        <v>22</v>
      </c>
    </row>
    <row r="2283" spans="1:11" ht="42" customHeight="1">
      <c r="A2283" s="2" t="s">
        <v>5718</v>
      </c>
      <c r="B2283" s="2" t="s">
        <v>5718</v>
      </c>
      <c r="C2283" s="2" t="s">
        <v>32</v>
      </c>
      <c r="D2283" s="2" t="s">
        <v>33</v>
      </c>
      <c r="E2283" s="5">
        <v>-27204</v>
      </c>
      <c r="F2283" s="3" t="s">
        <v>910</v>
      </c>
      <c r="G2283" s="3" t="s">
        <v>39</v>
      </c>
      <c r="H2283" s="2" t="s">
        <v>20</v>
      </c>
      <c r="I2283" s="2" t="s">
        <v>5719</v>
      </c>
      <c r="J2283" s="3" t="str">
        <f>HYPERLINK("https://www.boe.es/gazeta/dias/1825/07/07/pdfs/GMD-1825-81.pdf#page=3","Abrir facsímil")</f>
        <v>Abrir facsímil</v>
      </c>
      <c r="K2283" s="3" t="s">
        <v>22</v>
      </c>
    </row>
    <row r="2284" spans="1:11" ht="42" customHeight="1">
      <c r="A2284" s="2" t="s">
        <v>5720</v>
      </c>
      <c r="B2284" s="2" t="s">
        <v>5721</v>
      </c>
      <c r="C2284" s="2" t="s">
        <v>32</v>
      </c>
      <c r="D2284" s="2" t="s">
        <v>33</v>
      </c>
      <c r="E2284" s="5">
        <v>-27321</v>
      </c>
      <c r="F2284" s="3" t="s">
        <v>38</v>
      </c>
      <c r="G2284" s="3" t="s">
        <v>3588</v>
      </c>
      <c r="H2284" s="2" t="s">
        <v>20</v>
      </c>
      <c r="I2284" s="2" t="s">
        <v>5722</v>
      </c>
      <c r="J2284" s="3" t="str">
        <f>HYPERLINK("https://www.boe.es/gazeta/dias/1825/03/12/pdfs/GMD-1825-31.pdf#page=2","Abrir facsímil")</f>
        <v>Abrir facsímil</v>
      </c>
      <c r="K2284" s="3" t="s">
        <v>22</v>
      </c>
    </row>
    <row r="2285" spans="1:11" ht="42" customHeight="1">
      <c r="A2285" s="2" t="s">
        <v>5723</v>
      </c>
      <c r="B2285" s="2" t="s">
        <v>5723</v>
      </c>
      <c r="C2285" s="2" t="s">
        <v>16</v>
      </c>
      <c r="D2285" s="2" t="s">
        <v>17</v>
      </c>
      <c r="E2285" s="5">
        <v>-27353</v>
      </c>
      <c r="F2285" s="3" t="s">
        <v>2061</v>
      </c>
      <c r="G2285" s="3" t="s">
        <v>64</v>
      </c>
      <c r="H2285" s="2" t="s">
        <v>20</v>
      </c>
      <c r="I2285" s="2" t="s">
        <v>5724</v>
      </c>
      <c r="J2285" s="3" t="str">
        <f>HYPERLINK("https://www.boe.es/gazeta/dias/1825/02/08/pdfs/GMD-1825-17.pdf#page=2","Abrir facsímil")</f>
        <v>Abrir facsímil</v>
      </c>
      <c r="K2285" s="3" t="s">
        <v>22</v>
      </c>
    </row>
    <row r="2286" spans="1:11" ht="42" customHeight="1">
      <c r="A2286" s="2" t="s">
        <v>5725</v>
      </c>
      <c r="B2286" s="2" t="s">
        <v>5725</v>
      </c>
      <c r="C2286" s="2" t="s">
        <v>71</v>
      </c>
      <c r="D2286" s="2" t="s">
        <v>72</v>
      </c>
      <c r="E2286" s="5">
        <v>-27216</v>
      </c>
      <c r="F2286" s="3" t="s">
        <v>751</v>
      </c>
      <c r="G2286" s="3" t="s">
        <v>64</v>
      </c>
      <c r="H2286" s="2" t="s">
        <v>20</v>
      </c>
      <c r="I2286" s="2" t="s">
        <v>5726</v>
      </c>
      <c r="J2286" s="3" t="str">
        <f>HYPERLINK("https://www.boe.es/gazeta/dias/1825/06/25/pdfs/GMD-1825-76.pdf#page=2","Abrir facsímil")</f>
        <v>Abrir facsímil</v>
      </c>
      <c r="K2286" s="3" t="s">
        <v>22</v>
      </c>
    </row>
    <row r="2287" spans="1:11" ht="42" customHeight="1">
      <c r="A2287" s="2" t="s">
        <v>5725</v>
      </c>
      <c r="B2287" s="2" t="s">
        <v>5725</v>
      </c>
      <c r="C2287" s="2" t="s">
        <v>123</v>
      </c>
      <c r="D2287" s="2" t="s">
        <v>17</v>
      </c>
      <c r="E2287" s="5">
        <v>-27185</v>
      </c>
      <c r="F2287" s="3" t="s">
        <v>560</v>
      </c>
      <c r="G2287" s="3" t="s">
        <v>39</v>
      </c>
      <c r="H2287" s="2" t="s">
        <v>20</v>
      </c>
      <c r="I2287" s="2" t="s">
        <v>5727</v>
      </c>
      <c r="J2287" s="3" t="str">
        <f>HYPERLINK("https://www.boe.es/gazeta/dias/1825/07/26/pdfs/GMD-1825-89.pdf#page=3","Abrir facsímil")</f>
        <v>Abrir facsímil</v>
      </c>
      <c r="K2287" s="3" t="s">
        <v>22</v>
      </c>
    </row>
    <row r="2288" spans="1:11" ht="42" customHeight="1">
      <c r="A2288" s="2" t="s">
        <v>5725</v>
      </c>
      <c r="B2288" s="2" t="s">
        <v>5725</v>
      </c>
      <c r="C2288" s="2" t="s">
        <v>123</v>
      </c>
      <c r="D2288" s="2" t="s">
        <v>17</v>
      </c>
      <c r="E2288" s="5">
        <v>-27108</v>
      </c>
      <c r="F2288" s="3" t="s">
        <v>2077</v>
      </c>
      <c r="G2288" s="3" t="s">
        <v>39</v>
      </c>
      <c r="H2288" s="2" t="s">
        <v>20</v>
      </c>
      <c r="I2288" s="2" t="s">
        <v>5728</v>
      </c>
      <c r="J2288" s="3" t="str">
        <f>HYPERLINK("https://www.boe.es/gazeta/dias/1825/10/11/pdfs/GMD-1825-123.pdf#page=3","Abrir facsímil")</f>
        <v>Abrir facsímil</v>
      </c>
      <c r="K2288" s="3" t="s">
        <v>22</v>
      </c>
    </row>
    <row r="2289" spans="1:11" ht="42" customHeight="1">
      <c r="A2289" s="2" t="s">
        <v>5729</v>
      </c>
      <c r="B2289" s="2" t="s">
        <v>5730</v>
      </c>
      <c r="C2289" s="2" t="s">
        <v>25</v>
      </c>
      <c r="D2289" s="2" t="s">
        <v>17</v>
      </c>
      <c r="E2289" s="5">
        <v>-27283</v>
      </c>
      <c r="F2289" s="3" t="s">
        <v>26</v>
      </c>
      <c r="G2289" s="3" t="s">
        <v>19</v>
      </c>
      <c r="H2289" s="2" t="s">
        <v>20</v>
      </c>
      <c r="I2289" s="2" t="s">
        <v>5731</v>
      </c>
      <c r="J2289" s="3" t="str">
        <f>HYPERLINK("https://www.boe.es/gazeta/dias/1825/04/19/pdfs/GMD-1825-47.pdf#page=4","Abrir facsímil")</f>
        <v>Abrir facsímil</v>
      </c>
      <c r="K2289" s="3" t="s">
        <v>22</v>
      </c>
    </row>
    <row r="2290" spans="1:11" ht="42" customHeight="1">
      <c r="A2290" s="2" t="s">
        <v>5732</v>
      </c>
      <c r="B2290" s="2" t="s">
        <v>5733</v>
      </c>
      <c r="C2290" s="2" t="s">
        <v>71</v>
      </c>
      <c r="D2290" s="2" t="s">
        <v>72</v>
      </c>
      <c r="E2290" s="5">
        <v>-27069</v>
      </c>
      <c r="F2290" s="3" t="s">
        <v>73</v>
      </c>
      <c r="G2290" s="3" t="s">
        <v>74</v>
      </c>
      <c r="H2290" s="2" t="s">
        <v>20</v>
      </c>
      <c r="I2290" s="2" t="s">
        <v>5734</v>
      </c>
      <c r="J2290" s="3" t="str">
        <f>HYPERLINK("https://www.boe.es/gazeta/dias/1825/11/19/pdfs/GMD-1825-140.pdf#page=3","Abrir facsímil")</f>
        <v>Abrir facsímil</v>
      </c>
      <c r="K2290" s="3" t="s">
        <v>22</v>
      </c>
    </row>
    <row r="2291" spans="1:11" ht="42" customHeight="1">
      <c r="A2291" s="2" t="s">
        <v>5735</v>
      </c>
      <c r="B2291" s="2" t="s">
        <v>5736</v>
      </c>
      <c r="C2291" s="2" t="s">
        <v>16</v>
      </c>
      <c r="D2291" s="2" t="s">
        <v>17</v>
      </c>
      <c r="E2291" s="5">
        <v>-27034</v>
      </c>
      <c r="F2291" s="3" t="s">
        <v>526</v>
      </c>
      <c r="G2291" s="3" t="s">
        <v>39</v>
      </c>
      <c r="H2291" s="2" t="s">
        <v>27</v>
      </c>
      <c r="I2291" s="2" t="s">
        <v>5737</v>
      </c>
      <c r="J2291" s="3" t="str">
        <f>HYPERLINK("https://www.boe.es/gazeta/dias/1825/12/24/pdfs/GMD-1825-155.pdf#page=3","Abrir facsímil")</f>
        <v>Abrir facsímil</v>
      </c>
      <c r="K2291" s="3" t="s">
        <v>29</v>
      </c>
    </row>
    <row r="2292" spans="1:11" ht="42" customHeight="1">
      <c r="A2292" s="2" t="s">
        <v>5738</v>
      </c>
      <c r="B2292" s="2" t="s">
        <v>5739</v>
      </c>
      <c r="C2292" s="2" t="s">
        <v>32</v>
      </c>
      <c r="D2292" s="2" t="s">
        <v>33</v>
      </c>
      <c r="E2292" s="5">
        <v>-27048</v>
      </c>
      <c r="F2292" s="3" t="s">
        <v>787</v>
      </c>
      <c r="G2292" s="3" t="s">
        <v>19</v>
      </c>
      <c r="H2292" s="2" t="s">
        <v>20</v>
      </c>
      <c r="I2292" s="2" t="s">
        <v>5740</v>
      </c>
      <c r="J2292" s="3" t="str">
        <f>HYPERLINK("https://www.boe.es/gazeta/dias/1825/12/10/pdfs/GMD-1825-149.pdf#page=4","Abrir facsímil")</f>
        <v>Abrir facsímil</v>
      </c>
      <c r="K2292" s="3" t="s">
        <v>22</v>
      </c>
    </row>
    <row r="2293" spans="1:11" ht="42" customHeight="1">
      <c r="A2293" s="2" t="s">
        <v>5741</v>
      </c>
      <c r="B2293" s="2" t="s">
        <v>5742</v>
      </c>
      <c r="C2293" s="2" t="s">
        <v>46</v>
      </c>
      <c r="D2293" s="2" t="s">
        <v>17</v>
      </c>
      <c r="E2293" s="5">
        <v>-27302</v>
      </c>
      <c r="F2293" s="3" t="s">
        <v>369</v>
      </c>
      <c r="G2293" s="3" t="s">
        <v>19</v>
      </c>
      <c r="H2293" s="2" t="s">
        <v>20</v>
      </c>
      <c r="I2293" s="2" t="s">
        <v>5743</v>
      </c>
      <c r="J2293" s="3" t="str">
        <f>HYPERLINK("https://www.boe.es/gazeta/dias/1825/03/31/pdfs/GMD-1825-39.pdf#page=4","Abrir facsímil")</f>
        <v>Abrir facsímil</v>
      </c>
      <c r="K2293" s="3" t="s">
        <v>22</v>
      </c>
    </row>
    <row r="2294" spans="1:11" ht="42" customHeight="1">
      <c r="A2294" s="2" t="s">
        <v>5744</v>
      </c>
      <c r="B2294" s="2" t="s">
        <v>5744</v>
      </c>
      <c r="C2294" s="2" t="s">
        <v>32</v>
      </c>
      <c r="D2294" s="2" t="s">
        <v>33</v>
      </c>
      <c r="E2294" s="5">
        <v>-27353</v>
      </c>
      <c r="F2294" s="3" t="s">
        <v>2061</v>
      </c>
      <c r="G2294" s="3" t="s">
        <v>39</v>
      </c>
      <c r="H2294" s="2" t="s">
        <v>20</v>
      </c>
      <c r="I2294" s="2" t="s">
        <v>5745</v>
      </c>
      <c r="J2294" s="3" t="str">
        <f>HYPERLINK("https://www.boe.es/gazeta/dias/1825/02/08/pdfs/GMD-1825-17.pdf#page=3","Abrir facsímil")</f>
        <v>Abrir facsímil</v>
      </c>
      <c r="K2294" s="3" t="s">
        <v>22</v>
      </c>
    </row>
    <row r="2295" spans="1:11" ht="42" customHeight="1">
      <c r="A2295" s="2" t="s">
        <v>5744</v>
      </c>
      <c r="B2295" s="2" t="s">
        <v>5744</v>
      </c>
      <c r="C2295" s="2" t="s">
        <v>32</v>
      </c>
      <c r="D2295" s="2" t="s">
        <v>33</v>
      </c>
      <c r="E2295" s="5">
        <v>-27321</v>
      </c>
      <c r="F2295" s="3" t="s">
        <v>38</v>
      </c>
      <c r="G2295" s="3" t="s">
        <v>3588</v>
      </c>
      <c r="H2295" s="2" t="s">
        <v>20</v>
      </c>
      <c r="I2295" s="2" t="s">
        <v>5746</v>
      </c>
      <c r="J2295" s="3" t="str">
        <f>HYPERLINK("https://www.boe.es/gazeta/dias/1825/03/12/pdfs/GMD-1825-31.pdf#page=2","Abrir facsímil")</f>
        <v>Abrir facsímil</v>
      </c>
      <c r="K2295" s="3" t="s">
        <v>22</v>
      </c>
    </row>
    <row r="2296" spans="1:11" ht="42" customHeight="1">
      <c r="A2296" s="2" t="s">
        <v>5744</v>
      </c>
      <c r="B2296" s="2" t="s">
        <v>5744</v>
      </c>
      <c r="C2296" s="2" t="s">
        <v>32</v>
      </c>
      <c r="D2296" s="2" t="s">
        <v>33</v>
      </c>
      <c r="E2296" s="5">
        <v>-27251</v>
      </c>
      <c r="F2296" s="3" t="s">
        <v>555</v>
      </c>
      <c r="G2296" s="3" t="s">
        <v>19</v>
      </c>
      <c r="H2296" s="2" t="s">
        <v>20</v>
      </c>
      <c r="I2296" s="2" t="s">
        <v>5747</v>
      </c>
      <c r="J2296" s="3" t="str">
        <f>HYPERLINK("https://www.boe.es/gazeta/dias/1825/05/21/pdfs/GMD-1825-61.pdf#page=4","Abrir facsímil")</f>
        <v>Abrir facsímil</v>
      </c>
      <c r="K2296" s="3" t="s">
        <v>22</v>
      </c>
    </row>
    <row r="2297" spans="1:11" ht="42" customHeight="1">
      <c r="A2297" s="2" t="s">
        <v>5744</v>
      </c>
      <c r="B2297" s="2" t="s">
        <v>5744</v>
      </c>
      <c r="C2297" s="2" t="s">
        <v>32</v>
      </c>
      <c r="D2297" s="2" t="s">
        <v>33</v>
      </c>
      <c r="E2297" s="5">
        <v>-27234</v>
      </c>
      <c r="F2297" s="3" t="s">
        <v>386</v>
      </c>
      <c r="G2297" s="3" t="s">
        <v>2936</v>
      </c>
      <c r="H2297" s="2" t="s">
        <v>20</v>
      </c>
      <c r="I2297" s="2" t="s">
        <v>5748</v>
      </c>
      <c r="J2297" s="3" t="str">
        <f>HYPERLINK("https://www.boe.es/gazeta/dias/1825/06/07/pdfs/GMD-1825-68.pdf#page=3","Abrir facsímil")</f>
        <v>Abrir facsímil</v>
      </c>
      <c r="K2297" s="3" t="s">
        <v>22</v>
      </c>
    </row>
    <row r="2298" spans="1:11" ht="42" customHeight="1">
      <c r="A2298" s="2" t="s">
        <v>5749</v>
      </c>
      <c r="B2298" s="2" t="s">
        <v>5750</v>
      </c>
      <c r="C2298" s="2" t="s">
        <v>32</v>
      </c>
      <c r="D2298" s="2" t="s">
        <v>33</v>
      </c>
      <c r="E2298" s="5">
        <v>-27374</v>
      </c>
      <c r="F2298" s="3" t="s">
        <v>87</v>
      </c>
      <c r="G2298" s="3" t="s">
        <v>39</v>
      </c>
      <c r="H2298" s="2" t="s">
        <v>20</v>
      </c>
      <c r="I2298" s="2" t="s">
        <v>5751</v>
      </c>
      <c r="J2298" s="3" t="str">
        <f>HYPERLINK("https://www.boe.es/gazeta/dias/1825/01/18/pdfs/GMD-1825-8.pdf#page=3","Abrir facsímil")</f>
        <v>Abrir facsímil</v>
      </c>
      <c r="K2298" s="3" t="s">
        <v>22</v>
      </c>
    </row>
    <row r="2299" spans="1:11" ht="42" customHeight="1">
      <c r="A2299" s="2" t="s">
        <v>5752</v>
      </c>
      <c r="B2299" s="2" t="s">
        <v>5753</v>
      </c>
      <c r="C2299" s="2" t="s">
        <v>32</v>
      </c>
      <c r="D2299" s="2" t="s">
        <v>33</v>
      </c>
      <c r="E2299" s="5">
        <v>-27069</v>
      </c>
      <c r="F2299" s="3" t="s">
        <v>73</v>
      </c>
      <c r="G2299" s="3" t="s">
        <v>74</v>
      </c>
      <c r="H2299" s="2" t="s">
        <v>20</v>
      </c>
      <c r="I2299" s="2" t="s">
        <v>5754</v>
      </c>
      <c r="J2299" s="3" t="str">
        <f>HYPERLINK("https://www.boe.es/gazeta/dias/1825/11/19/pdfs/GMD-1825-140.pdf#page=3","Abrir facsímil")</f>
        <v>Abrir facsímil</v>
      </c>
      <c r="K2299" s="3" t="s">
        <v>22</v>
      </c>
    </row>
    <row r="2300" spans="1:11" ht="42" customHeight="1">
      <c r="A2300" s="2" t="s">
        <v>5755</v>
      </c>
      <c r="B2300" s="2" t="s">
        <v>5756</v>
      </c>
      <c r="C2300" s="2" t="s">
        <v>46</v>
      </c>
      <c r="D2300" s="2" t="s">
        <v>17</v>
      </c>
      <c r="E2300" s="5">
        <v>-27351</v>
      </c>
      <c r="F2300" s="3" t="s">
        <v>132</v>
      </c>
      <c r="G2300" s="3" t="s">
        <v>19</v>
      </c>
      <c r="H2300" s="2" t="s">
        <v>20</v>
      </c>
      <c r="I2300" s="2" t="s">
        <v>5757</v>
      </c>
      <c r="J2300" s="3" t="str">
        <f>HYPERLINK("https://www.boe.es/gazeta/dias/1825/02/10/pdfs/GMD-1825-18.pdf#page=4","Abrir facsímil")</f>
        <v>Abrir facsímil</v>
      </c>
      <c r="K2300" s="3" t="s">
        <v>22</v>
      </c>
    </row>
    <row r="2301" spans="1:11" ht="42" customHeight="1">
      <c r="A2301" s="2" t="s">
        <v>5758</v>
      </c>
      <c r="B2301" s="2" t="s">
        <v>5758</v>
      </c>
      <c r="C2301" s="2" t="s">
        <v>32</v>
      </c>
      <c r="D2301" s="2" t="s">
        <v>33</v>
      </c>
      <c r="E2301" s="5">
        <v>-27164</v>
      </c>
      <c r="F2301" s="3" t="s">
        <v>4977</v>
      </c>
      <c r="G2301" s="3" t="s">
        <v>39</v>
      </c>
      <c r="H2301" s="2" t="s">
        <v>20</v>
      </c>
      <c r="I2301" s="2" t="s">
        <v>5759</v>
      </c>
      <c r="J2301" s="3" t="str">
        <f>HYPERLINK("https://www.boe.es/gazeta/dias/1825/08/16/pdfs/GMD-1825-98.pdf#page=3","Abrir facsímil")</f>
        <v>Abrir facsímil</v>
      </c>
      <c r="K2301" s="3" t="s">
        <v>22</v>
      </c>
    </row>
    <row r="2302" spans="1:11" ht="42" customHeight="1">
      <c r="A2302" s="2" t="s">
        <v>5760</v>
      </c>
      <c r="B2302" s="2" t="s">
        <v>5761</v>
      </c>
      <c r="C2302" s="2" t="s">
        <v>32</v>
      </c>
      <c r="D2302" s="2" t="s">
        <v>33</v>
      </c>
      <c r="E2302" s="5">
        <v>-27374</v>
      </c>
      <c r="F2302" s="3" t="s">
        <v>87</v>
      </c>
      <c r="G2302" s="3" t="s">
        <v>64</v>
      </c>
      <c r="H2302" s="2" t="s">
        <v>20</v>
      </c>
      <c r="I2302" s="2" t="s">
        <v>5762</v>
      </c>
      <c r="J2302" s="3" t="str">
        <f>HYPERLINK("https://www.boe.es/gazeta/dias/1825/01/18/pdfs/GMD-1825-8.pdf#page=2","Abrir facsímil")</f>
        <v>Abrir facsímil</v>
      </c>
      <c r="K2302" s="3" t="s">
        <v>22</v>
      </c>
    </row>
    <row r="2303" spans="1:11" ht="42" customHeight="1">
      <c r="A2303" s="2" t="s">
        <v>5763</v>
      </c>
      <c r="B2303" s="2" t="s">
        <v>5763</v>
      </c>
      <c r="C2303" s="2" t="s">
        <v>32</v>
      </c>
      <c r="D2303" s="2" t="s">
        <v>33</v>
      </c>
      <c r="E2303" s="5">
        <v>-27239</v>
      </c>
      <c r="F2303" s="3" t="s">
        <v>282</v>
      </c>
      <c r="G2303" s="3" t="s">
        <v>64</v>
      </c>
      <c r="H2303" s="2" t="s">
        <v>20</v>
      </c>
      <c r="I2303" s="2" t="s">
        <v>5764</v>
      </c>
      <c r="J2303" s="3" t="str">
        <f>HYPERLINK("https://www.boe.es/gazeta/dias/1825/06/02/pdfs/GMD-1825-66.pdf#page=2","Abrir facsímil")</f>
        <v>Abrir facsímil</v>
      </c>
      <c r="K2303" s="3" t="s">
        <v>22</v>
      </c>
    </row>
    <row r="2304" spans="1:11" ht="42" customHeight="1">
      <c r="A2304" s="2" t="s">
        <v>5765</v>
      </c>
      <c r="B2304" s="2" t="s">
        <v>5766</v>
      </c>
      <c r="C2304" s="2" t="s">
        <v>59</v>
      </c>
      <c r="D2304" s="2" t="s">
        <v>17</v>
      </c>
      <c r="E2304" s="5">
        <v>-27230</v>
      </c>
      <c r="F2304" s="3" t="s">
        <v>521</v>
      </c>
      <c r="G2304" s="3" t="s">
        <v>19</v>
      </c>
      <c r="H2304" s="2" t="s">
        <v>20</v>
      </c>
      <c r="I2304" s="2" t="s">
        <v>5767</v>
      </c>
      <c r="J2304" s="3" t="str">
        <f>HYPERLINK("https://www.boe.es/gazeta/dias/1825/06/11/pdfs/GMD-1825-70.pdf#page=4","Abrir facsímil")</f>
        <v>Abrir facsímil</v>
      </c>
      <c r="K2304" s="3" t="s">
        <v>22</v>
      </c>
    </row>
    <row r="2305" spans="1:11" ht="42" customHeight="1">
      <c r="A2305" s="2" t="s">
        <v>5768</v>
      </c>
      <c r="B2305" s="2" t="s">
        <v>5769</v>
      </c>
      <c r="C2305" s="2" t="s">
        <v>25</v>
      </c>
      <c r="D2305" s="2" t="s">
        <v>17</v>
      </c>
      <c r="E2305" s="5">
        <v>-27241</v>
      </c>
      <c r="F2305" s="3" t="s">
        <v>472</v>
      </c>
      <c r="G2305" s="3" t="s">
        <v>39</v>
      </c>
      <c r="H2305" s="2" t="s">
        <v>20</v>
      </c>
      <c r="I2305" s="2" t="s">
        <v>5770</v>
      </c>
      <c r="J2305" s="3" t="str">
        <f>HYPERLINK("https://www.boe.es/gazeta/dias/1825/05/31/pdfs/GMD-1825-65.pdf#page=3","Abrir facsímil")</f>
        <v>Abrir facsímil</v>
      </c>
      <c r="K2305" s="3" t="s">
        <v>22</v>
      </c>
    </row>
    <row r="2306" spans="1:11" ht="42" customHeight="1">
      <c r="A2306" s="2" t="s">
        <v>5771</v>
      </c>
      <c r="B2306" s="2" t="s">
        <v>5771</v>
      </c>
      <c r="C2306" s="2" t="s">
        <v>32</v>
      </c>
      <c r="D2306" s="2" t="s">
        <v>33</v>
      </c>
      <c r="E2306" s="5">
        <v>-27251</v>
      </c>
      <c r="F2306" s="3" t="s">
        <v>555</v>
      </c>
      <c r="G2306" s="3" t="s">
        <v>64</v>
      </c>
      <c r="H2306" s="2" t="s">
        <v>20</v>
      </c>
      <c r="I2306" s="2" t="s">
        <v>5772</v>
      </c>
      <c r="J2306" s="3" t="str">
        <f>HYPERLINK("https://www.boe.es/gazeta/dias/1825/05/21/pdfs/GMD-1825-61.pdf#page=2","Abrir facsímil")</f>
        <v>Abrir facsímil</v>
      </c>
      <c r="K2306" s="3" t="s">
        <v>22</v>
      </c>
    </row>
    <row r="2307" spans="1:11" ht="42" customHeight="1">
      <c r="A2307" s="2" t="s">
        <v>5771</v>
      </c>
      <c r="B2307" s="2" t="s">
        <v>5771</v>
      </c>
      <c r="C2307" s="2" t="s">
        <v>32</v>
      </c>
      <c r="D2307" s="2" t="s">
        <v>33</v>
      </c>
      <c r="E2307" s="5">
        <v>-27251</v>
      </c>
      <c r="F2307" s="3" t="s">
        <v>555</v>
      </c>
      <c r="G2307" s="3" t="s">
        <v>39</v>
      </c>
      <c r="H2307" s="2" t="s">
        <v>20</v>
      </c>
      <c r="I2307" s="2" t="s">
        <v>5773</v>
      </c>
      <c r="J2307" s="3" t="str">
        <f>HYPERLINK("https://www.boe.es/gazeta/dias/1825/05/21/pdfs/GMD-1825-61.pdf#page=3","Abrir facsímil")</f>
        <v>Abrir facsímil</v>
      </c>
      <c r="K2307" s="3" t="s">
        <v>22</v>
      </c>
    </row>
    <row r="2308" spans="1:11" ht="42" customHeight="1">
      <c r="A2308" s="2" t="s">
        <v>5774</v>
      </c>
      <c r="B2308" s="2" t="s">
        <v>5775</v>
      </c>
      <c r="C2308" s="2" t="s">
        <v>32</v>
      </c>
      <c r="D2308" s="2" t="s">
        <v>33</v>
      </c>
      <c r="E2308" s="5">
        <v>-27342</v>
      </c>
      <c r="F2308" s="3" t="s">
        <v>112</v>
      </c>
      <c r="G2308" s="3" t="s">
        <v>19</v>
      </c>
      <c r="H2308" s="2" t="s">
        <v>20</v>
      </c>
      <c r="I2308" s="2" t="s">
        <v>5776</v>
      </c>
      <c r="J2308" s="3" t="str">
        <f>HYPERLINK("https://www.boe.es/gazeta/dias/1825/02/19/pdfs/GMD-1825-22.pdf#page=4","Abrir facsímil")</f>
        <v>Abrir facsímil</v>
      </c>
      <c r="K2308" s="3" t="s">
        <v>22</v>
      </c>
    </row>
    <row r="2309" spans="1:11" ht="42" customHeight="1">
      <c r="A2309" s="2" t="s">
        <v>5777</v>
      </c>
      <c r="B2309" s="2" t="s">
        <v>5778</v>
      </c>
      <c r="C2309" s="2" t="s">
        <v>32</v>
      </c>
      <c r="D2309" s="2" t="s">
        <v>33</v>
      </c>
      <c r="E2309" s="5">
        <v>-27255</v>
      </c>
      <c r="F2309" s="3" t="s">
        <v>879</v>
      </c>
      <c r="G2309" s="3" t="s">
        <v>19</v>
      </c>
      <c r="H2309" s="2" t="s">
        <v>20</v>
      </c>
      <c r="I2309" s="2" t="s">
        <v>5779</v>
      </c>
      <c r="J2309" s="3" t="str">
        <f>HYPERLINK("https://www.boe.es/gazeta/dias/1825/05/17/pdfs/GMD-1825-59.pdf#page=4","Abrir facsímil")</f>
        <v>Abrir facsímil</v>
      </c>
      <c r="K2309" s="3" t="s">
        <v>22</v>
      </c>
    </row>
    <row r="2310" spans="1:11" ht="42" customHeight="1">
      <c r="A2310" s="2" t="s">
        <v>5780</v>
      </c>
      <c r="B2310" s="2" t="s">
        <v>5781</v>
      </c>
      <c r="C2310" s="2" t="s">
        <v>16</v>
      </c>
      <c r="D2310" s="2" t="s">
        <v>17</v>
      </c>
      <c r="E2310" s="5">
        <v>-27332</v>
      </c>
      <c r="F2310" s="3" t="s">
        <v>239</v>
      </c>
      <c r="G2310" s="3" t="s">
        <v>39</v>
      </c>
      <c r="H2310" s="2" t="s">
        <v>20</v>
      </c>
      <c r="I2310" s="2" t="s">
        <v>5782</v>
      </c>
      <c r="J2310" s="3" t="str">
        <f>HYPERLINK("https://www.boe.es/gazeta/dias/1825/03/01/pdfs/GMD-1825-26.pdf#page=3","Abrir facsímil")</f>
        <v>Abrir facsímil</v>
      </c>
      <c r="K2310" s="3" t="s">
        <v>22</v>
      </c>
    </row>
    <row r="2311" spans="1:11" ht="42" customHeight="1">
      <c r="A2311" s="2" t="s">
        <v>5783</v>
      </c>
      <c r="B2311" s="2" t="s">
        <v>5783</v>
      </c>
      <c r="C2311" s="2" t="s">
        <v>32</v>
      </c>
      <c r="D2311" s="2" t="s">
        <v>33</v>
      </c>
      <c r="E2311" s="5">
        <v>-27099</v>
      </c>
      <c r="F2311" s="3" t="s">
        <v>431</v>
      </c>
      <c r="G2311" s="3" t="s">
        <v>64</v>
      </c>
      <c r="H2311" s="2" t="s">
        <v>20</v>
      </c>
      <c r="I2311" s="2" t="s">
        <v>5784</v>
      </c>
      <c r="J2311" s="3" t="str">
        <f>HYPERLINK("https://www.boe.es/gazeta/dias/1825/10/20/pdfs/GMD-1825-127.pdf#page=2","Abrir facsímil")</f>
        <v>Abrir facsímil</v>
      </c>
      <c r="K2311" s="3" t="s">
        <v>22</v>
      </c>
    </row>
    <row r="2312" spans="1:11" ht="42" customHeight="1">
      <c r="A2312" s="2" t="s">
        <v>5785</v>
      </c>
      <c r="B2312" s="2" t="s">
        <v>5785</v>
      </c>
      <c r="C2312" s="2" t="s">
        <v>32</v>
      </c>
      <c r="D2312" s="2" t="s">
        <v>33</v>
      </c>
      <c r="E2312" s="5">
        <v>-27197</v>
      </c>
      <c r="F2312" s="3" t="s">
        <v>1065</v>
      </c>
      <c r="G2312" s="3" t="s">
        <v>64</v>
      </c>
      <c r="H2312" s="2" t="s">
        <v>20</v>
      </c>
      <c r="I2312" s="2" t="s">
        <v>5786</v>
      </c>
      <c r="J2312" s="3" t="str">
        <f>HYPERLINK("https://www.boe.es/gazeta/dias/1825/07/14/pdfs/GMD-1825-84.pdf#page=2","Abrir facsímil")</f>
        <v>Abrir facsímil</v>
      </c>
      <c r="K2312" s="3" t="s">
        <v>22</v>
      </c>
    </row>
    <row r="2313" spans="1:11" ht="42" customHeight="1">
      <c r="A2313" s="2" t="s">
        <v>5787</v>
      </c>
      <c r="B2313" s="2" t="s">
        <v>5787</v>
      </c>
      <c r="C2313" s="2" t="s">
        <v>32</v>
      </c>
      <c r="D2313" s="2" t="s">
        <v>33</v>
      </c>
      <c r="E2313" s="5">
        <v>-27055</v>
      </c>
      <c r="F2313" s="3" t="s">
        <v>1246</v>
      </c>
      <c r="G2313" s="3" t="s">
        <v>19</v>
      </c>
      <c r="H2313" s="2" t="s">
        <v>20</v>
      </c>
      <c r="I2313" s="2" t="s">
        <v>5788</v>
      </c>
      <c r="J2313" s="3" t="str">
        <f>HYPERLINK("https://www.boe.es/gazeta/dias/1825/12/03/pdfs/GMD-1825-146.pdf#page=4","Abrir facsímil")</f>
        <v>Abrir facsímil</v>
      </c>
      <c r="K2313" s="3" t="s">
        <v>22</v>
      </c>
    </row>
    <row r="2314" spans="1:11" ht="42" customHeight="1">
      <c r="A2314" s="2" t="s">
        <v>5789</v>
      </c>
      <c r="B2314" s="2" t="s">
        <v>5790</v>
      </c>
      <c r="C2314" s="2" t="s">
        <v>32</v>
      </c>
      <c r="D2314" s="2" t="s">
        <v>33</v>
      </c>
      <c r="E2314" s="5">
        <v>-27370</v>
      </c>
      <c r="F2314" s="3" t="s">
        <v>222</v>
      </c>
      <c r="G2314" s="3" t="s">
        <v>19</v>
      </c>
      <c r="H2314" s="2" t="s">
        <v>20</v>
      </c>
      <c r="I2314" s="2" t="s">
        <v>5791</v>
      </c>
      <c r="J2314" s="3" t="str">
        <f>HYPERLINK("https://www.boe.es/gazeta/dias/1825/01/22/pdfs/GMD-1825-10.pdf#page=4","Abrir facsímil")</f>
        <v>Abrir facsímil</v>
      </c>
      <c r="K2314" s="3" t="s">
        <v>22</v>
      </c>
    </row>
    <row r="2315" spans="1:11" ht="42" customHeight="1">
      <c r="A2315" s="2" t="s">
        <v>5792</v>
      </c>
      <c r="B2315" s="2" t="s">
        <v>5792</v>
      </c>
      <c r="C2315" s="2" t="s">
        <v>123</v>
      </c>
      <c r="D2315" s="2" t="s">
        <v>17</v>
      </c>
      <c r="E2315" s="5">
        <v>-27139</v>
      </c>
      <c r="F2315" s="3" t="s">
        <v>530</v>
      </c>
      <c r="G2315" s="3" t="s">
        <v>64</v>
      </c>
      <c r="H2315" s="2" t="s">
        <v>20</v>
      </c>
      <c r="I2315" s="2" t="s">
        <v>5793</v>
      </c>
      <c r="J2315" s="3" t="str">
        <f>HYPERLINK("https://www.boe.es/gazeta/dias/1825/09/10/pdfs/GMD-1825-110.pdf#page=2","Abrir facsímil")</f>
        <v>Abrir facsímil</v>
      </c>
      <c r="K2315" s="3" t="s">
        <v>22</v>
      </c>
    </row>
    <row r="2316" spans="1:11" ht="42" customHeight="1">
      <c r="A2316" s="2" t="s">
        <v>5794</v>
      </c>
      <c r="B2316" s="2" t="s">
        <v>5795</v>
      </c>
      <c r="C2316" s="2" t="s">
        <v>46</v>
      </c>
      <c r="D2316" s="2" t="s">
        <v>17</v>
      </c>
      <c r="E2316" s="5">
        <v>-27356</v>
      </c>
      <c r="F2316" s="3" t="s">
        <v>591</v>
      </c>
      <c r="G2316" s="3" t="s">
        <v>592</v>
      </c>
      <c r="H2316" s="2" t="s">
        <v>20</v>
      </c>
      <c r="I2316" s="2" t="s">
        <v>5796</v>
      </c>
      <c r="J2316" s="3" t="str">
        <f>HYPERLINK("https://www.boe.es/gazeta/dias/1825/02/05/pdfs/GMD-1825-16.pdf#page=3","Abrir facsímil")</f>
        <v>Abrir facsímil</v>
      </c>
      <c r="K2316" s="3" t="s">
        <v>22</v>
      </c>
    </row>
    <row r="2317" spans="1:11" ht="42" customHeight="1">
      <c r="A2317" s="2" t="s">
        <v>5797</v>
      </c>
      <c r="B2317" s="2" t="s">
        <v>5798</v>
      </c>
      <c r="C2317" s="2" t="s">
        <v>32</v>
      </c>
      <c r="D2317" s="2" t="s">
        <v>33</v>
      </c>
      <c r="E2317" s="5">
        <v>-27388</v>
      </c>
      <c r="F2317" s="3" t="s">
        <v>288</v>
      </c>
      <c r="G2317" s="3" t="s">
        <v>19</v>
      </c>
      <c r="H2317" s="2" t="s">
        <v>20</v>
      </c>
      <c r="I2317" s="2" t="s">
        <v>5799</v>
      </c>
      <c r="J2317" s="3" t="str">
        <f>HYPERLINK("https://www.boe.es/gazeta/dias/1825/01/04/pdfs/GMD-1825-2.pdf#page=4","Abrir facsímil")</f>
        <v>Abrir facsímil</v>
      </c>
      <c r="K2317" s="3" t="s">
        <v>22</v>
      </c>
    </row>
    <row r="2318" spans="1:11" ht="42" customHeight="1">
      <c r="A2318" s="2" t="s">
        <v>5800</v>
      </c>
      <c r="B2318" s="2" t="s">
        <v>5801</v>
      </c>
      <c r="C2318" s="2" t="s">
        <v>46</v>
      </c>
      <c r="D2318" s="2" t="s">
        <v>17</v>
      </c>
      <c r="E2318" s="5">
        <v>-27094</v>
      </c>
      <c r="F2318" s="3" t="s">
        <v>763</v>
      </c>
      <c r="G2318" s="3" t="s">
        <v>19</v>
      </c>
      <c r="H2318" s="2" t="s">
        <v>20</v>
      </c>
      <c r="I2318" s="2" t="s">
        <v>5802</v>
      </c>
      <c r="J2318" s="3" t="str">
        <f>HYPERLINK("https://www.boe.es/gazeta/dias/1825/10/25/pdfs/GMD-1825-129.pdf#page=4","Abrir facsímil")</f>
        <v>Abrir facsímil</v>
      </c>
      <c r="K2318" s="3" t="s">
        <v>22</v>
      </c>
    </row>
    <row r="2319" spans="1:11" ht="42" customHeight="1">
      <c r="A2319" s="2" t="s">
        <v>5803</v>
      </c>
      <c r="B2319" s="2" t="s">
        <v>5804</v>
      </c>
      <c r="C2319" s="2" t="s">
        <v>32</v>
      </c>
      <c r="D2319" s="2" t="s">
        <v>33</v>
      </c>
      <c r="E2319" s="5">
        <v>-27381</v>
      </c>
      <c r="F2319" s="3" t="s">
        <v>586</v>
      </c>
      <c r="G2319" s="3" t="s">
        <v>39</v>
      </c>
      <c r="H2319" s="2" t="s">
        <v>20</v>
      </c>
      <c r="I2319" s="2" t="s">
        <v>5805</v>
      </c>
      <c r="J2319" s="3" t="str">
        <f>HYPERLINK("https://www.boe.es/gazeta/dias/1825/01/11/pdfs/GMD-1825-5.pdf#page=3","Abrir facsímil")</f>
        <v>Abrir facsímil</v>
      </c>
      <c r="K2319" s="3" t="s">
        <v>22</v>
      </c>
    </row>
    <row r="2320" spans="1:11" ht="42" customHeight="1">
      <c r="A2320" s="2" t="s">
        <v>5806</v>
      </c>
      <c r="B2320" s="2" t="s">
        <v>5807</v>
      </c>
      <c r="C2320" s="2" t="s">
        <v>32</v>
      </c>
      <c r="D2320" s="2" t="s">
        <v>33</v>
      </c>
      <c r="E2320" s="5">
        <v>-27195</v>
      </c>
      <c r="F2320" s="3" t="s">
        <v>558</v>
      </c>
      <c r="G2320" s="3" t="s">
        <v>39</v>
      </c>
      <c r="H2320" s="2" t="s">
        <v>20</v>
      </c>
      <c r="I2320" s="2" t="s">
        <v>5808</v>
      </c>
      <c r="J2320" s="3" t="str">
        <f>HYPERLINK("https://www.boe.es/gazeta/dias/1825/07/16/pdfs/GMD-1825-85.pdf#page=3","Abrir facsímil")</f>
        <v>Abrir facsímil</v>
      </c>
      <c r="K2320" s="3" t="s">
        <v>22</v>
      </c>
    </row>
    <row r="2321" spans="1:11" ht="42" customHeight="1">
      <c r="A2321" s="2" t="s">
        <v>5809</v>
      </c>
      <c r="B2321" s="2" t="s">
        <v>5810</v>
      </c>
      <c r="C2321" s="2" t="s">
        <v>123</v>
      </c>
      <c r="D2321" s="2" t="s">
        <v>17</v>
      </c>
      <c r="E2321" s="5">
        <v>-27311</v>
      </c>
      <c r="F2321" s="3" t="s">
        <v>47</v>
      </c>
      <c r="G2321" s="3" t="s">
        <v>39</v>
      </c>
      <c r="H2321" s="2" t="s">
        <v>27</v>
      </c>
      <c r="I2321" s="2" t="s">
        <v>5811</v>
      </c>
      <c r="J2321" s="3" t="str">
        <f>HYPERLINK("https://www.boe.es/gazeta/dias/1825/03/22/pdfs/GMD-1825-35.pdf#page=3","Abrir facsímil")</f>
        <v>Abrir facsímil</v>
      </c>
      <c r="K2321" s="3" t="s">
        <v>29</v>
      </c>
    </row>
    <row r="2322" spans="1:11" ht="42" customHeight="1">
      <c r="A2322" s="2" t="s">
        <v>5812</v>
      </c>
      <c r="B2322" s="2" t="s">
        <v>5813</v>
      </c>
      <c r="C2322" s="2" t="s">
        <v>32</v>
      </c>
      <c r="D2322" s="2" t="s">
        <v>33</v>
      </c>
      <c r="E2322" s="5">
        <v>-27384</v>
      </c>
      <c r="F2322" s="3" t="s">
        <v>143</v>
      </c>
      <c r="G2322" s="3" t="s">
        <v>64</v>
      </c>
      <c r="H2322" s="2" t="s">
        <v>20</v>
      </c>
      <c r="I2322" s="2" t="s">
        <v>5814</v>
      </c>
      <c r="J2322" s="3" t="str">
        <f>HYPERLINK("https://www.boe.es/gazeta/dias/1825/01/08/pdfs/GMD-1825-4.pdf#page=2","Abrir facsímil")</f>
        <v>Abrir facsímil</v>
      </c>
      <c r="K2322" s="3" t="s">
        <v>22</v>
      </c>
    </row>
    <row r="2323" spans="1:11" ht="42" customHeight="1">
      <c r="A2323" s="2" t="s">
        <v>5815</v>
      </c>
      <c r="B2323" s="2" t="s">
        <v>5816</v>
      </c>
      <c r="C2323" s="2" t="s">
        <v>16</v>
      </c>
      <c r="D2323" s="2" t="s">
        <v>17</v>
      </c>
      <c r="E2323" s="5">
        <v>-27351</v>
      </c>
      <c r="F2323" s="3" t="s">
        <v>132</v>
      </c>
      <c r="G2323" s="3" t="s">
        <v>19</v>
      </c>
      <c r="H2323" s="2" t="s">
        <v>20</v>
      </c>
      <c r="I2323" s="2" t="s">
        <v>5817</v>
      </c>
      <c r="J2323" s="3" t="str">
        <f>HYPERLINK("https://www.boe.es/gazeta/dias/1825/02/10/pdfs/GMD-1825-18.pdf#page=4","Abrir facsímil")</f>
        <v>Abrir facsímil</v>
      </c>
      <c r="K2323" s="3" t="s">
        <v>22</v>
      </c>
    </row>
    <row r="2324" spans="1:11" ht="42" customHeight="1">
      <c r="A2324" s="2" t="s">
        <v>5818</v>
      </c>
      <c r="B2324" s="2" t="s">
        <v>5819</v>
      </c>
      <c r="C2324" s="2" t="s">
        <v>32</v>
      </c>
      <c r="D2324" s="2" t="s">
        <v>33</v>
      </c>
      <c r="E2324" s="5">
        <v>-27195</v>
      </c>
      <c r="F2324" s="3" t="s">
        <v>558</v>
      </c>
      <c r="G2324" s="3" t="s">
        <v>19</v>
      </c>
      <c r="H2324" s="2" t="s">
        <v>20</v>
      </c>
      <c r="I2324" s="2" t="s">
        <v>5820</v>
      </c>
      <c r="J2324" s="3" t="str">
        <f>HYPERLINK("https://www.boe.es/gazeta/dias/1825/07/16/pdfs/GMD-1825-85.pdf#page=4","Abrir facsímil")</f>
        <v>Abrir facsímil</v>
      </c>
      <c r="K2324" s="3" t="s">
        <v>22</v>
      </c>
    </row>
    <row r="2325" spans="1:11" ht="42" customHeight="1">
      <c r="A2325" s="2" t="s">
        <v>5821</v>
      </c>
      <c r="B2325" s="2" t="s">
        <v>5821</v>
      </c>
      <c r="C2325" s="2" t="s">
        <v>32</v>
      </c>
      <c r="D2325" s="2" t="s">
        <v>33</v>
      </c>
      <c r="E2325" s="5">
        <v>-27379</v>
      </c>
      <c r="F2325" s="3" t="s">
        <v>116</v>
      </c>
      <c r="G2325" s="3" t="s">
        <v>39</v>
      </c>
      <c r="H2325" s="2" t="s">
        <v>20</v>
      </c>
      <c r="I2325" s="2" t="s">
        <v>5822</v>
      </c>
      <c r="J2325" s="3" t="str">
        <f>HYPERLINK("https://www.boe.es/gazeta/dias/1825/01/13/pdfs/GMD-1825-6.pdf#page=3","Abrir facsímil")</f>
        <v>Abrir facsímil</v>
      </c>
      <c r="K2325" s="3" t="s">
        <v>22</v>
      </c>
    </row>
    <row r="2326" spans="1:11" ht="42" customHeight="1">
      <c r="A2326" s="2" t="s">
        <v>5823</v>
      </c>
      <c r="B2326" s="2" t="s">
        <v>5823</v>
      </c>
      <c r="C2326" s="2" t="s">
        <v>123</v>
      </c>
      <c r="D2326" s="2" t="s">
        <v>17</v>
      </c>
      <c r="E2326" s="5">
        <v>-27101</v>
      </c>
      <c r="F2326" s="3" t="s">
        <v>83</v>
      </c>
      <c r="G2326" s="3" t="s">
        <v>95</v>
      </c>
      <c r="H2326" s="2" t="s">
        <v>20</v>
      </c>
      <c r="I2326" s="2" t="s">
        <v>5824</v>
      </c>
      <c r="J2326" s="3" t="str">
        <f>HYPERLINK("https://www.boe.es/gazeta/dias/1825/10/18/pdfs/GMD-1825-126.pdf#page=1","Abrir facsímil")</f>
        <v>Abrir facsímil</v>
      </c>
      <c r="K2326" s="3" t="s">
        <v>22</v>
      </c>
    </row>
    <row r="2327" spans="1:11" ht="42" customHeight="1">
      <c r="A2327" s="2" t="s">
        <v>5825</v>
      </c>
      <c r="B2327" s="2" t="s">
        <v>5826</v>
      </c>
      <c r="C2327" s="2" t="s">
        <v>16</v>
      </c>
      <c r="D2327" s="2" t="s">
        <v>17</v>
      </c>
      <c r="E2327" s="5">
        <v>-27239</v>
      </c>
      <c r="F2327" s="3" t="s">
        <v>282</v>
      </c>
      <c r="G2327" s="3" t="s">
        <v>39</v>
      </c>
      <c r="H2327" s="2" t="s">
        <v>20</v>
      </c>
      <c r="I2327" s="2" t="s">
        <v>5827</v>
      </c>
      <c r="J2327" s="3" t="str">
        <f>HYPERLINK("https://www.boe.es/gazeta/dias/1825/06/02/pdfs/GMD-1825-66.pdf#page=3","Abrir facsímil")</f>
        <v>Abrir facsímil</v>
      </c>
      <c r="K2327" s="3" t="s">
        <v>22</v>
      </c>
    </row>
    <row r="2328" spans="1:11" ht="42" customHeight="1">
      <c r="A2328" s="2" t="s">
        <v>5828</v>
      </c>
      <c r="B2328" s="2" t="s">
        <v>5829</v>
      </c>
      <c r="C2328" s="2" t="s">
        <v>32</v>
      </c>
      <c r="D2328" s="2" t="s">
        <v>33</v>
      </c>
      <c r="E2328" s="5">
        <v>-27360</v>
      </c>
      <c r="F2328" s="3" t="s">
        <v>468</v>
      </c>
      <c r="G2328" s="3" t="s">
        <v>39</v>
      </c>
      <c r="H2328" s="2" t="s">
        <v>20</v>
      </c>
      <c r="I2328" s="2" t="s">
        <v>5830</v>
      </c>
      <c r="J2328" s="3" t="str">
        <f>HYPERLINK("https://www.boe.es/gazeta/dias/1825/02/01/pdfs/GMD-1825-14.pdf#page=3","Abrir facsímil")</f>
        <v>Abrir facsímil</v>
      </c>
      <c r="K2328" s="3" t="s">
        <v>22</v>
      </c>
    </row>
    <row r="2329" spans="1:11" ht="42" customHeight="1">
      <c r="A2329" s="2" t="s">
        <v>5831</v>
      </c>
      <c r="B2329" s="2" t="s">
        <v>5832</v>
      </c>
      <c r="C2329" s="2" t="s">
        <v>32</v>
      </c>
      <c r="D2329" s="2" t="s">
        <v>33</v>
      </c>
      <c r="E2329" s="5">
        <v>-27344</v>
      </c>
      <c r="F2329" s="3" t="s">
        <v>146</v>
      </c>
      <c r="G2329" s="3" t="s">
        <v>39</v>
      </c>
      <c r="H2329" s="2" t="s">
        <v>20</v>
      </c>
      <c r="I2329" s="2" t="s">
        <v>5833</v>
      </c>
      <c r="J2329" s="3" t="str">
        <f>HYPERLINK("https://www.boe.es/gazeta/dias/1825/02/17/pdfs/GMD-1825-21.pdf#page=3","Abrir facsímil")</f>
        <v>Abrir facsímil</v>
      </c>
      <c r="K2329" s="3" t="s">
        <v>22</v>
      </c>
    </row>
    <row r="2330" spans="1:11" ht="42" customHeight="1">
      <c r="A2330" s="2" t="s">
        <v>5834</v>
      </c>
      <c r="B2330" s="2" t="s">
        <v>5835</v>
      </c>
      <c r="C2330" s="2" t="s">
        <v>46</v>
      </c>
      <c r="D2330" s="2" t="s">
        <v>17</v>
      </c>
      <c r="E2330" s="5">
        <v>-27300</v>
      </c>
      <c r="F2330" s="3" t="s">
        <v>502</v>
      </c>
      <c r="G2330" s="3" t="s">
        <v>19</v>
      </c>
      <c r="H2330" s="2" t="s">
        <v>20</v>
      </c>
      <c r="I2330" s="2" t="s">
        <v>5836</v>
      </c>
      <c r="J2330" s="3" t="str">
        <f>HYPERLINK("https://www.boe.es/gazeta/dias/1825/04/02/pdfs/GMD-1825-40.pdf#page=4","Abrir facsímil")</f>
        <v>Abrir facsímil</v>
      </c>
      <c r="K2330" s="3" t="s">
        <v>22</v>
      </c>
    </row>
    <row r="2331" spans="1:11" ht="42" customHeight="1">
      <c r="A2331" s="2" t="s">
        <v>5837</v>
      </c>
      <c r="B2331" s="2" t="s">
        <v>5838</v>
      </c>
      <c r="C2331" s="2" t="s">
        <v>46</v>
      </c>
      <c r="D2331" s="2" t="s">
        <v>17</v>
      </c>
      <c r="E2331" s="5">
        <v>-27304</v>
      </c>
      <c r="F2331" s="3" t="s">
        <v>128</v>
      </c>
      <c r="G2331" s="3" t="s">
        <v>19</v>
      </c>
      <c r="H2331" s="2" t="s">
        <v>20</v>
      </c>
      <c r="I2331" s="2" t="s">
        <v>5839</v>
      </c>
      <c r="J2331" s="3" t="str">
        <f>HYPERLINK("https://www.boe.es/gazeta/dias/1825/03/29/pdfs/GMD-1825-38.pdf#page=4","Abrir facsímil")</f>
        <v>Abrir facsímil</v>
      </c>
      <c r="K2331" s="3" t="s">
        <v>22</v>
      </c>
    </row>
    <row r="2332" spans="1:11" ht="42" customHeight="1">
      <c r="A2332" s="2" t="s">
        <v>5840</v>
      </c>
      <c r="B2332" s="2" t="s">
        <v>5840</v>
      </c>
      <c r="C2332" s="2" t="s">
        <v>16</v>
      </c>
      <c r="D2332" s="2" t="s">
        <v>17</v>
      </c>
      <c r="E2332" s="5">
        <v>-27344</v>
      </c>
      <c r="F2332" s="3" t="s">
        <v>146</v>
      </c>
      <c r="G2332" s="3" t="s">
        <v>19</v>
      </c>
      <c r="H2332" s="2" t="s">
        <v>20</v>
      </c>
      <c r="I2332" s="2" t="s">
        <v>5841</v>
      </c>
      <c r="J2332" s="3" t="str">
        <f>HYPERLINK("https://www.boe.es/gazeta/dias/1825/02/17/pdfs/GMD-1825-21.pdf#page=4","Abrir facsímil")</f>
        <v>Abrir facsímil</v>
      </c>
      <c r="K2332" s="3" t="s">
        <v>22</v>
      </c>
    </row>
    <row r="2333" spans="1:11" ht="42" customHeight="1">
      <c r="A2333" s="2" t="s">
        <v>5842</v>
      </c>
      <c r="B2333" s="2" t="s">
        <v>5843</v>
      </c>
      <c r="C2333" s="2" t="s">
        <v>25</v>
      </c>
      <c r="D2333" s="2" t="s">
        <v>17</v>
      </c>
      <c r="E2333" s="5">
        <v>-27202</v>
      </c>
      <c r="F2333" s="3" t="s">
        <v>820</v>
      </c>
      <c r="G2333" s="3" t="s">
        <v>19</v>
      </c>
      <c r="H2333" s="2" t="s">
        <v>20</v>
      </c>
      <c r="I2333" s="2" t="s">
        <v>5844</v>
      </c>
      <c r="J2333" s="3" t="str">
        <f>HYPERLINK("https://www.boe.es/gazeta/dias/1825/07/09/pdfs/GMD-1825-82.pdf#page=4","Abrir facsímil")</f>
        <v>Abrir facsímil</v>
      </c>
      <c r="K2333" s="3" t="s">
        <v>22</v>
      </c>
    </row>
    <row r="2334" spans="1:11" ht="42" customHeight="1">
      <c r="A2334" s="2" t="s">
        <v>5845</v>
      </c>
      <c r="B2334" s="2" t="s">
        <v>5846</v>
      </c>
      <c r="C2334" s="2" t="s">
        <v>71</v>
      </c>
      <c r="D2334" s="2" t="s">
        <v>72</v>
      </c>
      <c r="E2334" s="5">
        <v>-27183</v>
      </c>
      <c r="F2334" s="3" t="s">
        <v>981</v>
      </c>
      <c r="G2334" s="3" t="s">
        <v>19</v>
      </c>
      <c r="H2334" s="2" t="s">
        <v>20</v>
      </c>
      <c r="I2334" s="2" t="s">
        <v>5847</v>
      </c>
      <c r="J2334" s="3" t="str">
        <f>HYPERLINK("https://www.boe.es/gazeta/dias/1825/07/28/pdfs/GMD-1825-90.pdf#page=4","Abrir facsímil")</f>
        <v>Abrir facsímil</v>
      </c>
      <c r="K2334" s="3" t="s">
        <v>22</v>
      </c>
    </row>
    <row r="2335" spans="1:11" ht="42" customHeight="1">
      <c r="A2335" s="2" t="s">
        <v>5848</v>
      </c>
      <c r="B2335" s="2" t="s">
        <v>5849</v>
      </c>
      <c r="C2335" s="2" t="s">
        <v>32</v>
      </c>
      <c r="D2335" s="2" t="s">
        <v>33</v>
      </c>
      <c r="E2335" s="5">
        <v>-27372</v>
      </c>
      <c r="F2335" s="3" t="s">
        <v>51</v>
      </c>
      <c r="G2335" s="3" t="s">
        <v>39</v>
      </c>
      <c r="H2335" s="2" t="s">
        <v>20</v>
      </c>
      <c r="I2335" s="2" t="s">
        <v>5850</v>
      </c>
      <c r="J2335" s="3" t="str">
        <f>HYPERLINK("https://www.boe.es/gazeta/dias/1825/01/20/pdfs/GMD-1825-9.pdf#page=3","Abrir facsímil")</f>
        <v>Abrir facsímil</v>
      </c>
      <c r="K2335" s="3" t="s">
        <v>22</v>
      </c>
    </row>
    <row r="2336" spans="1:11" ht="42" customHeight="1">
      <c r="A2336" s="2" t="s">
        <v>5851</v>
      </c>
      <c r="B2336" s="2" t="s">
        <v>5851</v>
      </c>
      <c r="C2336" s="2" t="s">
        <v>16</v>
      </c>
      <c r="D2336" s="2" t="s">
        <v>17</v>
      </c>
      <c r="E2336" s="5">
        <v>-27087</v>
      </c>
      <c r="F2336" s="3" t="s">
        <v>2848</v>
      </c>
      <c r="G2336" s="3" t="s">
        <v>64</v>
      </c>
      <c r="H2336" s="2" t="s">
        <v>20</v>
      </c>
      <c r="I2336" s="2" t="s">
        <v>5852</v>
      </c>
      <c r="J2336" s="3" t="str">
        <f>HYPERLINK("https://www.boe.es/gazeta/dias/1825/11/01/pdfs/GMD-1825-132.pdf#page=2","Abrir facsímil")</f>
        <v>Abrir facsímil</v>
      </c>
      <c r="K2336" s="3" t="s">
        <v>22</v>
      </c>
    </row>
    <row r="2337" spans="1:11" ht="42" customHeight="1">
      <c r="A2337" s="2" t="s">
        <v>5853</v>
      </c>
      <c r="B2337" s="2" t="s">
        <v>5854</v>
      </c>
      <c r="C2337" s="2" t="s">
        <v>32</v>
      </c>
      <c r="D2337" s="2" t="s">
        <v>33</v>
      </c>
      <c r="E2337" s="5">
        <v>-27379</v>
      </c>
      <c r="F2337" s="3" t="s">
        <v>116</v>
      </c>
      <c r="G2337" s="3" t="s">
        <v>39</v>
      </c>
      <c r="H2337" s="2" t="s">
        <v>20</v>
      </c>
      <c r="I2337" s="2" t="s">
        <v>5855</v>
      </c>
      <c r="J2337" s="3" t="str">
        <f>HYPERLINK("https://www.boe.es/gazeta/dias/1825/01/13/pdfs/GMD-1825-6.pdf#page=3","Abrir facsímil")</f>
        <v>Abrir facsímil</v>
      </c>
      <c r="K2337" s="3" t="s">
        <v>22</v>
      </c>
    </row>
    <row r="2338" spans="1:11" ht="42" customHeight="1">
      <c r="A2338" s="2" t="s">
        <v>5856</v>
      </c>
      <c r="B2338" s="2" t="s">
        <v>5857</v>
      </c>
      <c r="C2338" s="2" t="s">
        <v>71</v>
      </c>
      <c r="D2338" s="2" t="s">
        <v>72</v>
      </c>
      <c r="E2338" s="5">
        <v>-27253</v>
      </c>
      <c r="F2338" s="3" t="s">
        <v>409</v>
      </c>
      <c r="G2338" s="3" t="s">
        <v>19</v>
      </c>
      <c r="H2338" s="2" t="s">
        <v>20</v>
      </c>
      <c r="I2338" s="2" t="s">
        <v>5858</v>
      </c>
      <c r="J2338" s="3" t="str">
        <f>HYPERLINK("https://www.boe.es/gazeta/dias/1825/05/19/pdfs/GMD-1825-60.pdf#page=4","Abrir facsímil")</f>
        <v>Abrir facsímil</v>
      </c>
      <c r="K2338" s="3" t="s">
        <v>22</v>
      </c>
    </row>
    <row r="2339" spans="1:11" ht="42" customHeight="1">
      <c r="A2339" s="2" t="s">
        <v>5859</v>
      </c>
      <c r="B2339" s="2" t="s">
        <v>5860</v>
      </c>
      <c r="C2339" s="2" t="s">
        <v>32</v>
      </c>
      <c r="D2339" s="2" t="s">
        <v>33</v>
      </c>
      <c r="E2339" s="5">
        <v>-27092</v>
      </c>
      <c r="F2339" s="3" t="s">
        <v>324</v>
      </c>
      <c r="G2339" s="3" t="s">
        <v>19</v>
      </c>
      <c r="H2339" s="2" t="s">
        <v>20</v>
      </c>
      <c r="I2339" s="2" t="s">
        <v>5861</v>
      </c>
      <c r="J2339" s="3" t="str">
        <f>HYPERLINK("https://www.boe.es/gazeta/dias/1825/10/27/pdfs/GMD-1825-130.pdf#page=4","Abrir facsímil")</f>
        <v>Abrir facsímil</v>
      </c>
      <c r="K2339" s="3" t="s">
        <v>22</v>
      </c>
    </row>
    <row r="2340" spans="1:11" ht="42" customHeight="1">
      <c r="A2340" s="2" t="s">
        <v>5862</v>
      </c>
      <c r="B2340" s="2" t="s">
        <v>5863</v>
      </c>
      <c r="C2340" s="2" t="s">
        <v>32</v>
      </c>
      <c r="D2340" s="2" t="s">
        <v>33</v>
      </c>
      <c r="E2340" s="5">
        <v>-27153</v>
      </c>
      <c r="F2340" s="3" t="s">
        <v>1007</v>
      </c>
      <c r="G2340" s="3" t="s">
        <v>39</v>
      </c>
      <c r="H2340" s="2" t="s">
        <v>20</v>
      </c>
      <c r="I2340" s="2" t="s">
        <v>5864</v>
      </c>
      <c r="J2340" s="3" t="str">
        <f>HYPERLINK("https://www.boe.es/gazeta/dias/1825/08/27/pdfs/GMD-1825-103.pdf#page=3","Abrir facsímil")</f>
        <v>Abrir facsímil</v>
      </c>
      <c r="K2340" s="3" t="s">
        <v>22</v>
      </c>
    </row>
    <row r="2341" spans="1:11" ht="42" customHeight="1">
      <c r="A2341" s="2" t="s">
        <v>5862</v>
      </c>
      <c r="B2341" s="2" t="s">
        <v>5863</v>
      </c>
      <c r="C2341" s="2" t="s">
        <v>32</v>
      </c>
      <c r="D2341" s="2" t="s">
        <v>245</v>
      </c>
      <c r="E2341" s="5">
        <v>-27152</v>
      </c>
      <c r="F2341" s="3" t="s">
        <v>246</v>
      </c>
      <c r="G2341" s="3" t="s">
        <v>95</v>
      </c>
      <c r="H2341" s="2" t="s">
        <v>20</v>
      </c>
      <c r="I2341" s="2" t="s">
        <v>5865</v>
      </c>
      <c r="J2341" s="3" t="str">
        <f>HYPERLINK("https://www.boe.es/gazeta/dias/1825/08/28/pdfs/GMD-1825-104E.pdf#page=1","Abrir facsímil")</f>
        <v>Abrir facsímil</v>
      </c>
      <c r="K2341" s="3" t="s">
        <v>22</v>
      </c>
    </row>
    <row r="2342" spans="1:11" ht="42" customHeight="1">
      <c r="A2342" s="2" t="s">
        <v>5866</v>
      </c>
      <c r="B2342" s="2" t="s">
        <v>5867</v>
      </c>
      <c r="C2342" s="2" t="s">
        <v>59</v>
      </c>
      <c r="D2342" s="2" t="s">
        <v>17</v>
      </c>
      <c r="E2342" s="5">
        <v>-27288</v>
      </c>
      <c r="F2342" s="3" t="s">
        <v>1321</v>
      </c>
      <c r="G2342" s="3" t="s">
        <v>39</v>
      </c>
      <c r="H2342" s="2" t="s">
        <v>20</v>
      </c>
      <c r="I2342" s="2" t="s">
        <v>5868</v>
      </c>
      <c r="J2342" s="3" t="str">
        <f>HYPERLINK("https://www.boe.es/gazeta/dias/1825/04/14/pdfs/GMD-1825-45.pdf#page=3","Abrir facsímil")</f>
        <v>Abrir facsímil</v>
      </c>
      <c r="K2342" s="3" t="s">
        <v>22</v>
      </c>
    </row>
    <row r="2343" spans="1:11" ht="42" customHeight="1">
      <c r="A2343" s="2" t="s">
        <v>5869</v>
      </c>
      <c r="B2343" s="2" t="s">
        <v>5870</v>
      </c>
      <c r="C2343" s="2" t="s">
        <v>46</v>
      </c>
      <c r="D2343" s="2" t="s">
        <v>17</v>
      </c>
      <c r="E2343" s="5">
        <v>-27358</v>
      </c>
      <c r="F2343" s="3" t="s">
        <v>63</v>
      </c>
      <c r="G2343" s="3" t="s">
        <v>39</v>
      </c>
      <c r="H2343" s="2" t="s">
        <v>20</v>
      </c>
      <c r="I2343" s="2" t="s">
        <v>5871</v>
      </c>
      <c r="J2343" s="3" t="str">
        <f>HYPERLINK("https://www.boe.es/gazeta/dias/1825/02/03/pdfs/GMD-1825-15.pdf#page=3","Abrir facsímil")</f>
        <v>Abrir facsímil</v>
      </c>
      <c r="K2343" s="3" t="s">
        <v>22</v>
      </c>
    </row>
    <row r="2344" spans="1:11" ht="42" customHeight="1">
      <c r="A2344" s="2" t="s">
        <v>5872</v>
      </c>
      <c r="B2344" s="2" t="s">
        <v>5873</v>
      </c>
      <c r="C2344" s="2" t="s">
        <v>16</v>
      </c>
      <c r="D2344" s="2" t="s">
        <v>17</v>
      </c>
      <c r="E2344" s="5">
        <v>-27157</v>
      </c>
      <c r="F2344" s="3" t="s">
        <v>243</v>
      </c>
      <c r="G2344" s="3" t="s">
        <v>39</v>
      </c>
      <c r="H2344" s="2" t="s">
        <v>20</v>
      </c>
      <c r="I2344" s="2" t="s">
        <v>5874</v>
      </c>
      <c r="J2344" s="3" t="str">
        <f>HYPERLINK("https://www.boe.es/gazeta/dias/1825/08/23/pdfs/GMD-1825-101.pdf#page=3","Abrir facsímil")</f>
        <v>Abrir facsímil</v>
      </c>
      <c r="K2344" s="3" t="s">
        <v>22</v>
      </c>
    </row>
    <row r="2345" spans="1:11" ht="42" customHeight="1">
      <c r="A2345" s="2" t="s">
        <v>5875</v>
      </c>
      <c r="B2345" s="2" t="s">
        <v>5876</v>
      </c>
      <c r="C2345" s="2" t="s">
        <v>78</v>
      </c>
      <c r="D2345" s="2" t="s">
        <v>72</v>
      </c>
      <c r="E2345" s="5">
        <v>-27246</v>
      </c>
      <c r="F2345" s="3" t="s">
        <v>79</v>
      </c>
      <c r="G2345" s="3" t="s">
        <v>19</v>
      </c>
      <c r="H2345" s="2" t="s">
        <v>20</v>
      </c>
      <c r="I2345" s="2" t="s">
        <v>5877</v>
      </c>
      <c r="J2345" s="3" t="str">
        <f>HYPERLINK("https://www.boe.es/gazeta/dias/1825/05/26/pdfs/GMD-1825-63.pdf#page=4","Abrir facsímil")</f>
        <v>Abrir facsímil</v>
      </c>
      <c r="K2345" s="3" t="s">
        <v>22</v>
      </c>
    </row>
    <row r="2346" spans="1:11" ht="42" customHeight="1">
      <c r="A2346" s="2" t="s">
        <v>5878</v>
      </c>
      <c r="B2346" s="2" t="s">
        <v>5878</v>
      </c>
      <c r="C2346" s="2" t="s">
        <v>32</v>
      </c>
      <c r="D2346" s="2" t="s">
        <v>33</v>
      </c>
      <c r="E2346" s="5">
        <v>-27185</v>
      </c>
      <c r="F2346" s="3" t="s">
        <v>560</v>
      </c>
      <c r="G2346" s="3" t="s">
        <v>95</v>
      </c>
      <c r="H2346" s="2" t="s">
        <v>20</v>
      </c>
      <c r="I2346" s="2" t="s">
        <v>5879</v>
      </c>
      <c r="J2346" s="3" t="str">
        <f>HYPERLINK("https://www.boe.es/gazeta/dias/1825/07/26/pdfs/GMD-1825-89.pdf#page=1","Abrir facsímil")</f>
        <v>Abrir facsímil</v>
      </c>
      <c r="K2346" s="3" t="s">
        <v>22</v>
      </c>
    </row>
    <row r="2347" spans="1:11" ht="42" customHeight="1">
      <c r="A2347" s="2" t="s">
        <v>5880</v>
      </c>
      <c r="B2347" s="2" t="s">
        <v>5881</v>
      </c>
      <c r="C2347" s="2" t="s">
        <v>32</v>
      </c>
      <c r="D2347" s="2" t="s">
        <v>33</v>
      </c>
      <c r="E2347" s="5">
        <v>-27290</v>
      </c>
      <c r="F2347" s="3" t="s">
        <v>443</v>
      </c>
      <c r="G2347" s="3" t="s">
        <v>95</v>
      </c>
      <c r="H2347" s="2" t="s">
        <v>20</v>
      </c>
      <c r="I2347" s="2" t="s">
        <v>5882</v>
      </c>
      <c r="J2347" s="3" t="str">
        <f>HYPERLINK("https://www.boe.es/gazeta/dias/1825/04/12/pdfs/GMD-1825-44.pdf#page=1","Abrir facsímil")</f>
        <v>Abrir facsímil</v>
      </c>
      <c r="K2347" s="3" t="s">
        <v>22</v>
      </c>
    </row>
    <row r="2348" spans="1:11" ht="42" customHeight="1">
      <c r="A2348" s="2" t="s">
        <v>5883</v>
      </c>
      <c r="B2348" s="2" t="s">
        <v>5884</v>
      </c>
      <c r="C2348" s="2" t="s">
        <v>25</v>
      </c>
      <c r="D2348" s="2" t="s">
        <v>17</v>
      </c>
      <c r="E2348" s="5">
        <v>-27122</v>
      </c>
      <c r="F2348" s="3" t="s">
        <v>55</v>
      </c>
      <c r="G2348" s="3" t="s">
        <v>19</v>
      </c>
      <c r="H2348" s="2" t="s">
        <v>20</v>
      </c>
      <c r="I2348" s="2" t="s">
        <v>5885</v>
      </c>
      <c r="J2348" s="3" t="str">
        <f>HYPERLINK("https://www.boe.es/gazeta/dias/1825/09/27/pdfs/GMD-1825-117.pdf#page=4","Abrir facsímil")</f>
        <v>Abrir facsímil</v>
      </c>
      <c r="K2348" s="3" t="s">
        <v>22</v>
      </c>
    </row>
    <row r="2349" spans="1:11" ht="42" customHeight="1">
      <c r="A2349" s="2" t="s">
        <v>5886</v>
      </c>
      <c r="B2349" s="2" t="s">
        <v>5887</v>
      </c>
      <c r="C2349" s="2" t="s">
        <v>32</v>
      </c>
      <c r="D2349" s="2" t="s">
        <v>33</v>
      </c>
      <c r="E2349" s="5">
        <v>-27220</v>
      </c>
      <c r="F2349" s="3" t="s">
        <v>1690</v>
      </c>
      <c r="G2349" s="3" t="s">
        <v>19</v>
      </c>
      <c r="H2349" s="2" t="s">
        <v>20</v>
      </c>
      <c r="I2349" s="2" t="s">
        <v>5888</v>
      </c>
      <c r="J2349" s="3" t="str">
        <f>HYPERLINK("https://www.boe.es/gazeta/dias/1825/06/21/pdfs/GMD-1825-74.pdf#page=4","Abrir facsímil")</f>
        <v>Abrir facsímil</v>
      </c>
      <c r="K2349" s="3" t="s">
        <v>22</v>
      </c>
    </row>
    <row r="2350" spans="1:11" ht="42" customHeight="1">
      <c r="A2350" s="2" t="s">
        <v>5889</v>
      </c>
      <c r="B2350" s="2" t="s">
        <v>5890</v>
      </c>
      <c r="C2350" s="2" t="s">
        <v>25</v>
      </c>
      <c r="D2350" s="2" t="s">
        <v>17</v>
      </c>
      <c r="E2350" s="5">
        <v>-27148</v>
      </c>
      <c r="F2350" s="3" t="s">
        <v>2222</v>
      </c>
      <c r="G2350" s="3" t="s">
        <v>19</v>
      </c>
      <c r="H2350" s="2" t="s">
        <v>20</v>
      </c>
      <c r="I2350" s="2" t="s">
        <v>5891</v>
      </c>
      <c r="J2350" s="3" t="str">
        <f>HYPERLINK("https://www.boe.es/gazeta/dias/1825/09/01/pdfs/GMD-1825-106.pdf#page=4","Abrir facsímil")</f>
        <v>Abrir facsímil</v>
      </c>
      <c r="K2350" s="3" t="s">
        <v>22</v>
      </c>
    </row>
    <row r="2351" spans="1:11" ht="42" customHeight="1">
      <c r="A2351" s="2" t="s">
        <v>5892</v>
      </c>
      <c r="B2351" s="2" t="s">
        <v>5893</v>
      </c>
      <c r="C2351" s="2" t="s">
        <v>71</v>
      </c>
      <c r="D2351" s="2" t="s">
        <v>72</v>
      </c>
      <c r="E2351" s="5">
        <v>-27239</v>
      </c>
      <c r="F2351" s="3" t="s">
        <v>282</v>
      </c>
      <c r="G2351" s="3" t="s">
        <v>19</v>
      </c>
      <c r="H2351" s="2" t="s">
        <v>20</v>
      </c>
      <c r="I2351" s="2" t="s">
        <v>5894</v>
      </c>
      <c r="J2351" s="3" t="str">
        <f>HYPERLINK("https://www.boe.es/gazeta/dias/1825/06/02/pdfs/GMD-1825-66.pdf#page=4","Abrir facsímil")</f>
        <v>Abrir facsímil</v>
      </c>
      <c r="K2351" s="3" t="s">
        <v>22</v>
      </c>
    </row>
    <row r="2352" spans="1:11" ht="42" customHeight="1">
      <c r="A2352" s="2" t="s">
        <v>5895</v>
      </c>
      <c r="B2352" s="2" t="s">
        <v>5896</v>
      </c>
      <c r="C2352" s="2" t="s">
        <v>46</v>
      </c>
      <c r="D2352" s="2" t="s">
        <v>17</v>
      </c>
      <c r="E2352" s="5">
        <v>-27148</v>
      </c>
      <c r="F2352" s="3" t="s">
        <v>2222</v>
      </c>
      <c r="G2352" s="3" t="s">
        <v>19</v>
      </c>
      <c r="H2352" s="2" t="s">
        <v>20</v>
      </c>
      <c r="I2352" s="2" t="s">
        <v>5897</v>
      </c>
      <c r="J2352" s="3" t="str">
        <f>HYPERLINK("https://www.boe.es/gazeta/dias/1825/09/01/pdfs/GMD-1825-106.pdf#page=4","Abrir facsímil")</f>
        <v>Abrir facsímil</v>
      </c>
      <c r="K2352" s="3" t="s">
        <v>22</v>
      </c>
    </row>
    <row r="2353" spans="1:11" ht="42" customHeight="1">
      <c r="A2353" s="2" t="s">
        <v>5898</v>
      </c>
      <c r="B2353" s="2" t="s">
        <v>5899</v>
      </c>
      <c r="C2353" s="2" t="s">
        <v>71</v>
      </c>
      <c r="D2353" s="2" t="s">
        <v>72</v>
      </c>
      <c r="E2353" s="5">
        <v>-27339</v>
      </c>
      <c r="F2353" s="3" t="s">
        <v>974</v>
      </c>
      <c r="G2353" s="3" t="s">
        <v>19</v>
      </c>
      <c r="H2353" s="2" t="s">
        <v>20</v>
      </c>
      <c r="I2353" s="2" t="s">
        <v>5900</v>
      </c>
      <c r="J2353" s="3" t="str">
        <f>HYPERLINK("https://www.boe.es/gazeta/dias/1825/02/22/pdfs/GMD-1825-23.pdf#page=4","Abrir facsímil")</f>
        <v>Abrir facsímil</v>
      </c>
      <c r="K2353" s="3" t="s">
        <v>22</v>
      </c>
    </row>
    <row r="2354" spans="1:11" ht="42" customHeight="1">
      <c r="A2354" s="2" t="s">
        <v>5901</v>
      </c>
      <c r="B2354" s="2" t="s">
        <v>5901</v>
      </c>
      <c r="C2354" s="2" t="s">
        <v>16</v>
      </c>
      <c r="D2354" s="2" t="s">
        <v>17</v>
      </c>
      <c r="E2354" s="5">
        <v>-27071</v>
      </c>
      <c r="F2354" s="3" t="s">
        <v>2392</v>
      </c>
      <c r="G2354" s="3" t="s">
        <v>39</v>
      </c>
      <c r="H2354" s="2" t="s">
        <v>20</v>
      </c>
      <c r="I2354" s="2" t="s">
        <v>5902</v>
      </c>
      <c r="J2354" s="3" t="str">
        <f>HYPERLINK("https://www.boe.es/gazeta/dias/1825/11/17/pdfs/GMD-1825-139.pdf#page=3","Abrir facsímil")</f>
        <v>Abrir facsímil</v>
      </c>
      <c r="K2354" s="3" t="s">
        <v>22</v>
      </c>
    </row>
    <row r="2355" spans="1:11" ht="42" customHeight="1">
      <c r="A2355" s="2" t="s">
        <v>5903</v>
      </c>
      <c r="B2355" s="2" t="s">
        <v>5904</v>
      </c>
      <c r="C2355" s="2" t="s">
        <v>16</v>
      </c>
      <c r="D2355" s="2" t="s">
        <v>17</v>
      </c>
      <c r="E2355" s="5">
        <v>-27136</v>
      </c>
      <c r="F2355" s="3" t="s">
        <v>523</v>
      </c>
      <c r="G2355" s="3" t="s">
        <v>39</v>
      </c>
      <c r="H2355" s="2" t="s">
        <v>20</v>
      </c>
      <c r="I2355" s="2" t="s">
        <v>5905</v>
      </c>
      <c r="J2355" s="3" t="str">
        <f>HYPERLINK("https://www.boe.es/gazeta/dias/1825/09/13/pdfs/GMD-1825-111.pdf#page=3","Abrir facsímil")</f>
        <v>Abrir facsímil</v>
      </c>
      <c r="K2355" s="3" t="s">
        <v>22</v>
      </c>
    </row>
    <row r="2356" spans="1:11" ht="42" customHeight="1">
      <c r="A2356" s="2" t="s">
        <v>5906</v>
      </c>
      <c r="B2356" s="2" t="s">
        <v>5907</v>
      </c>
      <c r="C2356" s="2" t="s">
        <v>59</v>
      </c>
      <c r="D2356" s="2" t="s">
        <v>17</v>
      </c>
      <c r="E2356" s="5">
        <v>-27104</v>
      </c>
      <c r="F2356" s="3" t="s">
        <v>310</v>
      </c>
      <c r="G2356" s="3" t="s">
        <v>19</v>
      </c>
      <c r="H2356" s="2" t="s">
        <v>27</v>
      </c>
      <c r="I2356" s="2" t="s">
        <v>5908</v>
      </c>
      <c r="J2356" s="3" t="str">
        <f>HYPERLINK("https://www.boe.es/gazeta/dias/1825/10/15/pdfs/GMD-1825-125.pdf#page=4","Abrir facsímil")</f>
        <v>Abrir facsímil</v>
      </c>
      <c r="K2356" s="3" t="s">
        <v>29</v>
      </c>
    </row>
    <row r="2357" spans="1:11" ht="42" customHeight="1">
      <c r="A2357" s="2" t="s">
        <v>5909</v>
      </c>
      <c r="B2357" s="2" t="s">
        <v>5910</v>
      </c>
      <c r="C2357" s="2" t="s">
        <v>25</v>
      </c>
      <c r="D2357" s="2" t="s">
        <v>17</v>
      </c>
      <c r="E2357" s="5">
        <v>-27381</v>
      </c>
      <c r="F2357" s="3" t="s">
        <v>586</v>
      </c>
      <c r="G2357" s="3" t="s">
        <v>19</v>
      </c>
      <c r="H2357" s="2" t="s">
        <v>27</v>
      </c>
      <c r="I2357" s="2" t="s">
        <v>5911</v>
      </c>
      <c r="J2357" s="3" t="str">
        <f>HYPERLINK("https://www.boe.es/gazeta/dias/1825/01/11/pdfs/GMD-1825-5.pdf#page=4","Abrir facsímil")</f>
        <v>Abrir facsímil</v>
      </c>
      <c r="K2357" s="3" t="s">
        <v>29</v>
      </c>
    </row>
    <row r="2358" spans="1:11" ht="42" customHeight="1">
      <c r="A2358" s="2" t="s">
        <v>5912</v>
      </c>
      <c r="B2358" s="2" t="s">
        <v>5912</v>
      </c>
      <c r="C2358" s="2" t="s">
        <v>16</v>
      </c>
      <c r="D2358" s="2" t="s">
        <v>17</v>
      </c>
      <c r="E2358" s="5">
        <v>-27344</v>
      </c>
      <c r="F2358" s="3" t="s">
        <v>146</v>
      </c>
      <c r="G2358" s="3" t="s">
        <v>39</v>
      </c>
      <c r="H2358" s="2" t="s">
        <v>20</v>
      </c>
      <c r="I2358" s="2" t="s">
        <v>5913</v>
      </c>
      <c r="J2358" s="3" t="str">
        <f>HYPERLINK("https://www.boe.es/gazeta/dias/1825/02/17/pdfs/GMD-1825-21.pdf#page=3","Abrir facsímil")</f>
        <v>Abrir facsímil</v>
      </c>
      <c r="K2358" s="3" t="s">
        <v>22</v>
      </c>
    </row>
    <row r="2359" spans="1:11" ht="42" customHeight="1">
      <c r="A2359" s="2" t="s">
        <v>5912</v>
      </c>
      <c r="B2359" s="2" t="s">
        <v>5912</v>
      </c>
      <c r="C2359" s="2" t="s">
        <v>32</v>
      </c>
      <c r="D2359" s="2" t="s">
        <v>33</v>
      </c>
      <c r="E2359" s="5">
        <v>-27213</v>
      </c>
      <c r="F2359" s="3" t="s">
        <v>1790</v>
      </c>
      <c r="G2359" s="3" t="s">
        <v>19</v>
      </c>
      <c r="H2359" s="2" t="s">
        <v>20</v>
      </c>
      <c r="I2359" s="2" t="s">
        <v>5914</v>
      </c>
      <c r="J2359" s="3" t="str">
        <f>HYPERLINK("https://www.boe.es/gazeta/dias/1825/06/28/pdfs/GMD-1825-77.pdf#page=4","Abrir facsímil")</f>
        <v>Abrir facsímil</v>
      </c>
      <c r="K2359" s="3" t="s">
        <v>22</v>
      </c>
    </row>
    <row r="2360" spans="1:11" ht="42" customHeight="1">
      <c r="A2360" s="2" t="s">
        <v>5915</v>
      </c>
      <c r="B2360" s="2" t="s">
        <v>5915</v>
      </c>
      <c r="C2360" s="2" t="s">
        <v>32</v>
      </c>
      <c r="D2360" s="2" t="s">
        <v>33</v>
      </c>
      <c r="E2360" s="5">
        <v>-27346</v>
      </c>
      <c r="F2360" s="3" t="s">
        <v>3107</v>
      </c>
      <c r="G2360" s="3" t="s">
        <v>19</v>
      </c>
      <c r="H2360" s="2" t="s">
        <v>20</v>
      </c>
      <c r="I2360" s="2" t="s">
        <v>5916</v>
      </c>
      <c r="J2360" s="3" t="str">
        <f>HYPERLINK("https://www.boe.es/gazeta/dias/1825/02/15/pdfs/GMD-1825-20.pdf#page=4","Abrir facsímil")</f>
        <v>Abrir facsímil</v>
      </c>
      <c r="K2360" s="3" t="s">
        <v>22</v>
      </c>
    </row>
    <row r="2361" spans="1:11" ht="42" customHeight="1">
      <c r="A2361" s="2" t="s">
        <v>5917</v>
      </c>
      <c r="B2361" s="2" t="s">
        <v>5918</v>
      </c>
      <c r="C2361" s="2" t="s">
        <v>16</v>
      </c>
      <c r="D2361" s="2" t="s">
        <v>17</v>
      </c>
      <c r="E2361" s="5">
        <v>-27188</v>
      </c>
      <c r="F2361" s="3" t="s">
        <v>207</v>
      </c>
      <c r="G2361" s="3" t="s">
        <v>19</v>
      </c>
      <c r="H2361" s="2" t="s">
        <v>20</v>
      </c>
      <c r="I2361" s="2" t="s">
        <v>5919</v>
      </c>
      <c r="J2361" s="3" t="str">
        <f>HYPERLINK("https://www.boe.es/gazeta/dias/1825/07/23/pdfs/GMD-1825-88.pdf#page=4","Abrir facsímil")</f>
        <v>Abrir facsímil</v>
      </c>
      <c r="K2361" s="3" t="s">
        <v>22</v>
      </c>
    </row>
    <row r="2362" spans="1:11" ht="42" customHeight="1">
      <c r="A2362" s="2" t="s">
        <v>5920</v>
      </c>
      <c r="B2362" s="2" t="s">
        <v>5921</v>
      </c>
      <c r="C2362" s="2" t="s">
        <v>32</v>
      </c>
      <c r="D2362" s="2" t="s">
        <v>33</v>
      </c>
      <c r="E2362" s="5">
        <v>-27377</v>
      </c>
      <c r="F2362" s="3" t="s">
        <v>652</v>
      </c>
      <c r="G2362" s="3" t="s">
        <v>39</v>
      </c>
      <c r="H2362" s="2" t="s">
        <v>20</v>
      </c>
      <c r="I2362" s="2" t="s">
        <v>5922</v>
      </c>
      <c r="J2362" s="3" t="str">
        <f>HYPERLINK("https://www.boe.es/gazeta/dias/1825/01/15/pdfs/GMD-1825-7.pdf#page=3","Abrir facsímil")</f>
        <v>Abrir facsímil</v>
      </c>
      <c r="K2362" s="3" t="s">
        <v>22</v>
      </c>
    </row>
    <row r="2363" spans="1:11" ht="42" customHeight="1">
      <c r="A2363" s="2" t="s">
        <v>5923</v>
      </c>
      <c r="B2363" s="2" t="s">
        <v>5924</v>
      </c>
      <c r="C2363" s="2" t="s">
        <v>32</v>
      </c>
      <c r="D2363" s="2" t="s">
        <v>33</v>
      </c>
      <c r="E2363" s="5">
        <v>-27381</v>
      </c>
      <c r="F2363" s="3" t="s">
        <v>586</v>
      </c>
      <c r="G2363" s="3" t="s">
        <v>39</v>
      </c>
      <c r="H2363" s="2" t="s">
        <v>20</v>
      </c>
      <c r="I2363" s="2" t="s">
        <v>5925</v>
      </c>
      <c r="J2363" s="3" t="str">
        <f>HYPERLINK("https://www.boe.es/gazeta/dias/1825/01/11/pdfs/GMD-1825-5.pdf#page=3","Abrir facsímil")</f>
        <v>Abrir facsímil</v>
      </c>
      <c r="K2363" s="3" t="s">
        <v>22</v>
      </c>
    </row>
    <row r="2364" spans="1:11" ht="42" customHeight="1">
      <c r="A2364" s="2" t="s">
        <v>5926</v>
      </c>
      <c r="B2364" s="2" t="s">
        <v>5927</v>
      </c>
      <c r="C2364" s="2" t="s">
        <v>32</v>
      </c>
      <c r="D2364" s="2" t="s">
        <v>33</v>
      </c>
      <c r="E2364" s="5">
        <v>-27372</v>
      </c>
      <c r="F2364" s="3" t="s">
        <v>51</v>
      </c>
      <c r="G2364" s="3" t="s">
        <v>39</v>
      </c>
      <c r="H2364" s="2" t="s">
        <v>20</v>
      </c>
      <c r="I2364" s="2" t="s">
        <v>5928</v>
      </c>
      <c r="J2364" s="3" t="str">
        <f>HYPERLINK("https://www.boe.es/gazeta/dias/1825/01/20/pdfs/GMD-1825-9.pdf#page=3","Abrir facsímil")</f>
        <v>Abrir facsímil</v>
      </c>
      <c r="K2364" s="3" t="s">
        <v>22</v>
      </c>
    </row>
    <row r="2365" spans="1:11" ht="42" customHeight="1">
      <c r="A2365" s="2" t="s">
        <v>5929</v>
      </c>
      <c r="B2365" s="2" t="s">
        <v>5930</v>
      </c>
      <c r="C2365" s="2" t="s">
        <v>238</v>
      </c>
      <c r="D2365" s="2" t="s">
        <v>17</v>
      </c>
      <c r="E2365" s="5">
        <v>-27085</v>
      </c>
      <c r="F2365" s="3" t="s">
        <v>215</v>
      </c>
      <c r="G2365" s="3" t="s">
        <v>19</v>
      </c>
      <c r="H2365" s="2" t="s">
        <v>20</v>
      </c>
      <c r="I2365" s="2" t="s">
        <v>5931</v>
      </c>
      <c r="J2365" s="3" t="str">
        <f>HYPERLINK("https://www.boe.es/gazeta/dias/1825/11/03/pdfs/GMD-1825-133.pdf#page=4","Abrir facsímil")</f>
        <v>Abrir facsímil</v>
      </c>
      <c r="K2365" s="3" t="s">
        <v>22</v>
      </c>
    </row>
    <row r="2366" spans="1:11" ht="42" customHeight="1">
      <c r="A2366" s="2" t="s">
        <v>5932</v>
      </c>
      <c r="B2366" s="2" t="s">
        <v>5933</v>
      </c>
      <c r="C2366" s="2" t="s">
        <v>16</v>
      </c>
      <c r="D2366" s="2" t="s">
        <v>17</v>
      </c>
      <c r="E2366" s="5">
        <v>-27090</v>
      </c>
      <c r="F2366" s="3" t="s">
        <v>189</v>
      </c>
      <c r="G2366" s="3" t="s">
        <v>19</v>
      </c>
      <c r="H2366" s="2" t="s">
        <v>20</v>
      </c>
      <c r="I2366" s="2" t="s">
        <v>5934</v>
      </c>
      <c r="J2366" s="3" t="str">
        <f>HYPERLINK("https://www.boe.es/gazeta/dias/1825/10/29/pdfs/GMD-1825-131.pdf#page=4","Abrir facsímil")</f>
        <v>Abrir facsímil</v>
      </c>
      <c r="K2366" s="3" t="s">
        <v>22</v>
      </c>
    </row>
    <row r="2367" spans="1:11" ht="42" customHeight="1">
      <c r="A2367" s="2" t="s">
        <v>5935</v>
      </c>
      <c r="B2367" s="2" t="s">
        <v>5936</v>
      </c>
      <c r="C2367" s="2" t="s">
        <v>238</v>
      </c>
      <c r="D2367" s="2" t="s">
        <v>17</v>
      </c>
      <c r="E2367" s="5">
        <v>-27321</v>
      </c>
      <c r="F2367" s="3" t="s">
        <v>38</v>
      </c>
      <c r="G2367" s="3" t="s">
        <v>95</v>
      </c>
      <c r="H2367" s="2" t="s">
        <v>20</v>
      </c>
      <c r="I2367" s="2" t="s">
        <v>5937</v>
      </c>
      <c r="J2367" s="3" t="str">
        <f>HYPERLINK("https://www.boe.es/gazeta/dias/1825/03/12/pdfs/GMD-1825-31.pdf#page=1","Abrir facsímil")</f>
        <v>Abrir facsímil</v>
      </c>
      <c r="K2367" s="3" t="s">
        <v>22</v>
      </c>
    </row>
    <row r="2368" spans="1:11" ht="42" customHeight="1">
      <c r="A2368" s="2" t="s">
        <v>5938</v>
      </c>
      <c r="B2368" s="2" t="s">
        <v>5938</v>
      </c>
      <c r="C2368" s="2" t="s">
        <v>32</v>
      </c>
      <c r="D2368" s="2" t="s">
        <v>33</v>
      </c>
      <c r="E2368" s="5">
        <v>-27104</v>
      </c>
      <c r="F2368" s="3" t="s">
        <v>310</v>
      </c>
      <c r="G2368" s="3" t="s">
        <v>95</v>
      </c>
      <c r="H2368" s="2" t="s">
        <v>20</v>
      </c>
      <c r="I2368" s="2" t="s">
        <v>5939</v>
      </c>
      <c r="J2368" s="3" t="str">
        <f>HYPERLINK("https://www.boe.es/gazeta/dias/1825/10/15/pdfs/GMD-1825-125.pdf#page=1","Abrir facsímil")</f>
        <v>Abrir facsímil</v>
      </c>
      <c r="K2368" s="3" t="s">
        <v>22</v>
      </c>
    </row>
    <row r="2369" spans="1:11" ht="42" customHeight="1">
      <c r="A2369" s="2" t="s">
        <v>5940</v>
      </c>
      <c r="B2369" s="2" t="s">
        <v>5941</v>
      </c>
      <c r="C2369" s="2" t="s">
        <v>46</v>
      </c>
      <c r="D2369" s="2" t="s">
        <v>17</v>
      </c>
      <c r="E2369" s="5">
        <v>-27160</v>
      </c>
      <c r="F2369" s="3" t="s">
        <v>388</v>
      </c>
      <c r="G2369" s="3" t="s">
        <v>19</v>
      </c>
      <c r="H2369" s="2" t="s">
        <v>20</v>
      </c>
      <c r="I2369" s="2" t="s">
        <v>5942</v>
      </c>
      <c r="J2369" s="3" t="str">
        <f>HYPERLINK("https://www.boe.es/gazeta/dias/1825/08/20/pdfs/GMD-1825-100.pdf#page=4","Abrir facsímil")</f>
        <v>Abrir facsímil</v>
      </c>
      <c r="K2369" s="3" t="s">
        <v>22</v>
      </c>
    </row>
    <row r="2370" spans="1:11" ht="42" customHeight="1">
      <c r="A2370" s="2" t="s">
        <v>5943</v>
      </c>
      <c r="B2370" s="2" t="s">
        <v>5944</v>
      </c>
      <c r="C2370" s="2" t="s">
        <v>32</v>
      </c>
      <c r="D2370" s="2" t="s">
        <v>33</v>
      </c>
      <c r="E2370" s="5">
        <v>-27090</v>
      </c>
      <c r="F2370" s="3" t="s">
        <v>189</v>
      </c>
      <c r="G2370" s="3" t="s">
        <v>39</v>
      </c>
      <c r="H2370" s="2" t="s">
        <v>20</v>
      </c>
      <c r="I2370" s="2" t="s">
        <v>5945</v>
      </c>
      <c r="J2370" s="3" t="str">
        <f>HYPERLINK("https://www.boe.es/gazeta/dias/1825/10/29/pdfs/GMD-1825-131.pdf#page=3","Abrir facsímil")</f>
        <v>Abrir facsímil</v>
      </c>
      <c r="K2370" s="3" t="s">
        <v>22</v>
      </c>
    </row>
    <row r="2371" spans="1:11" ht="42" customHeight="1">
      <c r="A2371" s="2" t="s">
        <v>5946</v>
      </c>
      <c r="B2371" s="2" t="s">
        <v>5947</v>
      </c>
      <c r="C2371" s="2" t="s">
        <v>71</v>
      </c>
      <c r="D2371" s="2" t="s">
        <v>72</v>
      </c>
      <c r="E2371" s="5">
        <v>-27104</v>
      </c>
      <c r="F2371" s="3" t="s">
        <v>310</v>
      </c>
      <c r="G2371" s="3" t="s">
        <v>64</v>
      </c>
      <c r="H2371" s="2" t="s">
        <v>20</v>
      </c>
      <c r="I2371" s="2" t="s">
        <v>5948</v>
      </c>
      <c r="J2371" s="3" t="str">
        <f>HYPERLINK("https://www.boe.es/gazeta/dias/1825/10/15/pdfs/GMD-1825-125.pdf#page=2","Abrir facsímil")</f>
        <v>Abrir facsímil</v>
      </c>
      <c r="K2371" s="3" t="s">
        <v>22</v>
      </c>
    </row>
    <row r="2372" spans="1:11" ht="42" customHeight="1">
      <c r="A2372" s="2" t="s">
        <v>5949</v>
      </c>
      <c r="B2372" s="2" t="s">
        <v>5950</v>
      </c>
      <c r="C2372" s="2" t="s">
        <v>71</v>
      </c>
      <c r="D2372" s="2" t="s">
        <v>72</v>
      </c>
      <c r="E2372" s="5">
        <v>-27281</v>
      </c>
      <c r="F2372" s="3" t="s">
        <v>306</v>
      </c>
      <c r="G2372" s="3" t="s">
        <v>64</v>
      </c>
      <c r="H2372" s="2" t="s">
        <v>20</v>
      </c>
      <c r="I2372" s="2" t="s">
        <v>5951</v>
      </c>
      <c r="J2372" s="3" t="str">
        <f>HYPERLINK("https://www.boe.es/gazeta/dias/1825/04/21/pdfs/GMD-1825-48.pdf#page=2","Abrir facsímil")</f>
        <v>Abrir facsímil</v>
      </c>
      <c r="K2372" s="3" t="s">
        <v>22</v>
      </c>
    </row>
    <row r="2373" spans="1:11" ht="42" customHeight="1">
      <c r="A2373" s="2" t="s">
        <v>5952</v>
      </c>
      <c r="B2373" s="2" t="s">
        <v>5953</v>
      </c>
      <c r="C2373" s="2" t="s">
        <v>25</v>
      </c>
      <c r="D2373" s="2" t="s">
        <v>17</v>
      </c>
      <c r="E2373" s="5">
        <v>-27363</v>
      </c>
      <c r="F2373" s="3" t="s">
        <v>152</v>
      </c>
      <c r="G2373" s="3" t="s">
        <v>39</v>
      </c>
      <c r="H2373" s="2" t="s">
        <v>20</v>
      </c>
      <c r="I2373" s="2" t="s">
        <v>5954</v>
      </c>
      <c r="J2373" s="3" t="str">
        <f>HYPERLINK("https://www.boe.es/gazeta/dias/1825/01/29/pdfs/GMD-1825-13.pdf#page=3","Abrir facsímil")</f>
        <v>Abrir facsímil</v>
      </c>
      <c r="K2373" s="3" t="s">
        <v>22</v>
      </c>
    </row>
    <row r="2374" spans="1:11" ht="42" customHeight="1">
      <c r="A2374" s="2" t="s">
        <v>5955</v>
      </c>
      <c r="B2374" s="2" t="s">
        <v>5956</v>
      </c>
      <c r="C2374" s="2" t="s">
        <v>32</v>
      </c>
      <c r="D2374" s="2" t="s">
        <v>33</v>
      </c>
      <c r="E2374" s="5">
        <v>-27381</v>
      </c>
      <c r="F2374" s="3" t="s">
        <v>586</v>
      </c>
      <c r="G2374" s="3" t="s">
        <v>39</v>
      </c>
      <c r="H2374" s="2" t="s">
        <v>20</v>
      </c>
      <c r="I2374" s="2" t="s">
        <v>5957</v>
      </c>
      <c r="J2374" s="3" t="str">
        <f>HYPERLINK("https://www.boe.es/gazeta/dias/1825/01/11/pdfs/GMD-1825-5.pdf#page=3","Abrir facsímil")</f>
        <v>Abrir facsímil</v>
      </c>
      <c r="K2374" s="3" t="s">
        <v>22</v>
      </c>
    </row>
    <row r="2375" spans="1:11" ht="42" customHeight="1">
      <c r="A2375" s="2" t="s">
        <v>5958</v>
      </c>
      <c r="B2375" s="2" t="s">
        <v>5959</v>
      </c>
      <c r="C2375" s="2" t="s">
        <v>32</v>
      </c>
      <c r="D2375" s="2" t="s">
        <v>33</v>
      </c>
      <c r="E2375" s="5">
        <v>-27146</v>
      </c>
      <c r="F2375" s="3" t="s">
        <v>2026</v>
      </c>
      <c r="G2375" s="3" t="s">
        <v>19</v>
      </c>
      <c r="H2375" s="2" t="s">
        <v>20</v>
      </c>
      <c r="I2375" s="2" t="s">
        <v>5960</v>
      </c>
      <c r="J2375" s="3" t="str">
        <f>HYPERLINK("https://www.boe.es/gazeta/dias/1825/09/03/pdfs/GMD-1825-107.pdf#page=4","Abrir facsímil")</f>
        <v>Abrir facsímil</v>
      </c>
      <c r="K2375" s="3" t="s">
        <v>22</v>
      </c>
    </row>
    <row r="2376" spans="1:11" ht="42" customHeight="1">
      <c r="A2376" s="2" t="s">
        <v>5961</v>
      </c>
      <c r="B2376" s="2" t="s">
        <v>5961</v>
      </c>
      <c r="C2376" s="2" t="s">
        <v>123</v>
      </c>
      <c r="D2376" s="2" t="s">
        <v>17</v>
      </c>
      <c r="E2376" s="5">
        <v>-27073</v>
      </c>
      <c r="F2376" s="3" t="s">
        <v>270</v>
      </c>
      <c r="G2376" s="3" t="s">
        <v>64</v>
      </c>
      <c r="H2376" s="2" t="s">
        <v>20</v>
      </c>
      <c r="I2376" s="2" t="s">
        <v>5962</v>
      </c>
      <c r="J2376" s="3" t="str">
        <f>HYPERLINK("https://www.boe.es/gazeta/dias/1825/11/15/pdfs/GMD-1825-138.pdf#page=2","Abrir facsímil")</f>
        <v>Abrir facsímil</v>
      </c>
      <c r="K2376" s="3" t="s">
        <v>22</v>
      </c>
    </row>
    <row r="2377" spans="1:11" ht="42" customHeight="1">
      <c r="A2377" s="2" t="s">
        <v>5963</v>
      </c>
      <c r="B2377" s="2" t="s">
        <v>5964</v>
      </c>
      <c r="C2377" s="2" t="s">
        <v>71</v>
      </c>
      <c r="D2377" s="2" t="s">
        <v>72</v>
      </c>
      <c r="E2377" s="5">
        <v>-27314</v>
      </c>
      <c r="F2377" s="3" t="s">
        <v>60</v>
      </c>
      <c r="G2377" s="3" t="s">
        <v>19</v>
      </c>
      <c r="H2377" s="2" t="s">
        <v>20</v>
      </c>
      <c r="I2377" s="2" t="s">
        <v>5965</v>
      </c>
      <c r="J2377" s="3" t="str">
        <f>HYPERLINK("https://www.boe.es/gazeta/dias/1825/03/19/pdfs/GMD-1825-34.pdf#page=4","Abrir facsímil")</f>
        <v>Abrir facsímil</v>
      </c>
      <c r="K2377" s="3" t="s">
        <v>22</v>
      </c>
    </row>
    <row r="2378" spans="1:11" ht="42" customHeight="1">
      <c r="A2378" s="2" t="s">
        <v>5966</v>
      </c>
      <c r="B2378" s="2" t="s">
        <v>5967</v>
      </c>
      <c r="C2378" s="2" t="s">
        <v>16</v>
      </c>
      <c r="D2378" s="2" t="s">
        <v>17</v>
      </c>
      <c r="E2378" s="5">
        <v>-27129</v>
      </c>
      <c r="F2378" s="3" t="s">
        <v>173</v>
      </c>
      <c r="G2378" s="3" t="s">
        <v>39</v>
      </c>
      <c r="H2378" s="2" t="s">
        <v>20</v>
      </c>
      <c r="I2378" s="2" t="s">
        <v>5968</v>
      </c>
      <c r="J2378" s="3" t="str">
        <f>HYPERLINK("https://www.boe.es/gazeta/dias/1825/09/20/pdfs/GMD-1825-114.pdf#page=3","Abrir facsímil")</f>
        <v>Abrir facsímil</v>
      </c>
      <c r="K2378" s="3" t="s">
        <v>22</v>
      </c>
    </row>
    <row r="2379" spans="1:11" ht="42" customHeight="1">
      <c r="A2379" s="2" t="s">
        <v>5969</v>
      </c>
      <c r="B2379" s="2" t="s">
        <v>5970</v>
      </c>
      <c r="C2379" s="2" t="s">
        <v>25</v>
      </c>
      <c r="D2379" s="2" t="s">
        <v>17</v>
      </c>
      <c r="E2379" s="5">
        <v>-27300</v>
      </c>
      <c r="F2379" s="3" t="s">
        <v>502</v>
      </c>
      <c r="G2379" s="3" t="s">
        <v>19</v>
      </c>
      <c r="H2379" s="2" t="s">
        <v>20</v>
      </c>
      <c r="I2379" s="2" t="s">
        <v>5971</v>
      </c>
      <c r="J2379" s="3" t="str">
        <f>HYPERLINK("https://www.boe.es/gazeta/dias/1825/04/02/pdfs/GMD-1825-40.pdf#page=4","Abrir facsímil")</f>
        <v>Abrir facsímil</v>
      </c>
      <c r="K2379" s="3" t="s">
        <v>22</v>
      </c>
    </row>
    <row r="2380" spans="1:11" ht="42" customHeight="1">
      <c r="A2380" s="2" t="s">
        <v>5972</v>
      </c>
      <c r="B2380" s="2" t="s">
        <v>5973</v>
      </c>
      <c r="C2380" s="2" t="s">
        <v>71</v>
      </c>
      <c r="D2380" s="2" t="s">
        <v>72</v>
      </c>
      <c r="E2380" s="5">
        <v>-27330</v>
      </c>
      <c r="F2380" s="3" t="s">
        <v>226</v>
      </c>
      <c r="G2380" s="3" t="s">
        <v>19</v>
      </c>
      <c r="H2380" s="2" t="s">
        <v>20</v>
      </c>
      <c r="I2380" s="2" t="s">
        <v>5974</v>
      </c>
      <c r="J2380" s="3" t="str">
        <f>HYPERLINK("https://www.boe.es/gazeta/dias/1825/03/03/pdfs/GMD-1825-27.pdf#page=4","Abrir facsímil")</f>
        <v>Abrir facsímil</v>
      </c>
      <c r="K2380" s="3" t="s">
        <v>22</v>
      </c>
    </row>
    <row r="2381" spans="1:11" ht="42" customHeight="1">
      <c r="A2381" s="2" t="s">
        <v>5975</v>
      </c>
      <c r="B2381" s="2" t="s">
        <v>5976</v>
      </c>
      <c r="C2381" s="2" t="s">
        <v>25</v>
      </c>
      <c r="D2381" s="2" t="s">
        <v>17</v>
      </c>
      <c r="E2381" s="5">
        <v>-27085</v>
      </c>
      <c r="F2381" s="3" t="s">
        <v>215</v>
      </c>
      <c r="G2381" s="3" t="s">
        <v>19</v>
      </c>
      <c r="H2381" s="2" t="s">
        <v>27</v>
      </c>
      <c r="I2381" s="2" t="s">
        <v>5977</v>
      </c>
      <c r="J2381" s="3" t="str">
        <f>HYPERLINK("https://www.boe.es/gazeta/dias/1825/11/03/pdfs/GMD-1825-133.pdf#page=4","Abrir facsímil")</f>
        <v>Abrir facsímil</v>
      </c>
      <c r="K2381" s="3" t="s">
        <v>29</v>
      </c>
    </row>
    <row r="2382" spans="1:11" ht="42" customHeight="1">
      <c r="A2382" s="2" t="s">
        <v>5978</v>
      </c>
      <c r="B2382" s="2" t="s">
        <v>5979</v>
      </c>
      <c r="C2382" s="2" t="s">
        <v>16</v>
      </c>
      <c r="D2382" s="2" t="s">
        <v>17</v>
      </c>
      <c r="E2382" s="5">
        <v>-27372</v>
      </c>
      <c r="F2382" s="3" t="s">
        <v>51</v>
      </c>
      <c r="G2382" s="3" t="s">
        <v>39</v>
      </c>
      <c r="H2382" s="2" t="s">
        <v>20</v>
      </c>
      <c r="I2382" s="2" t="s">
        <v>5980</v>
      </c>
      <c r="J2382" s="3" t="str">
        <f>HYPERLINK("https://www.boe.es/gazeta/dias/1825/01/20/pdfs/GMD-1825-9.pdf#page=3","Abrir facsímil")</f>
        <v>Abrir facsímil</v>
      </c>
      <c r="K2382" s="3" t="s">
        <v>22</v>
      </c>
    </row>
    <row r="2383" spans="1:11" ht="42" customHeight="1">
      <c r="A2383" s="2" t="s">
        <v>5981</v>
      </c>
      <c r="B2383" s="2" t="s">
        <v>5982</v>
      </c>
      <c r="C2383" s="2" t="s">
        <v>32</v>
      </c>
      <c r="D2383" s="2" t="s">
        <v>33</v>
      </c>
      <c r="E2383" s="5">
        <v>-27307</v>
      </c>
      <c r="F2383" s="3" t="s">
        <v>139</v>
      </c>
      <c r="G2383" s="3" t="s">
        <v>95</v>
      </c>
      <c r="H2383" s="2" t="s">
        <v>20</v>
      </c>
      <c r="I2383" s="2" t="s">
        <v>5983</v>
      </c>
      <c r="J2383" s="3" t="str">
        <f>HYPERLINK("https://www.boe.es/gazeta/dias/1825/03/26/pdfs/GMD-1825-37.pdf#page=1","Abrir facsímil")</f>
        <v>Abrir facsímil</v>
      </c>
      <c r="K2383" s="3" t="s">
        <v>22</v>
      </c>
    </row>
    <row r="2384" spans="1:11" ht="42" customHeight="1">
      <c r="A2384" s="2" t="s">
        <v>5984</v>
      </c>
      <c r="B2384" s="2" t="s">
        <v>5985</v>
      </c>
      <c r="C2384" s="2" t="s">
        <v>16</v>
      </c>
      <c r="D2384" s="2" t="s">
        <v>17</v>
      </c>
      <c r="E2384" s="5">
        <v>-27150</v>
      </c>
      <c r="F2384" s="3" t="s">
        <v>392</v>
      </c>
      <c r="G2384" s="3" t="s">
        <v>39</v>
      </c>
      <c r="H2384" s="2" t="s">
        <v>27</v>
      </c>
      <c r="I2384" s="2" t="s">
        <v>5986</v>
      </c>
      <c r="J2384" s="3" t="str">
        <f>HYPERLINK("https://www.boe.es/gazeta/dias/1825/08/30/pdfs/GMD-1825-105.pdf#page=3","Abrir facsímil")</f>
        <v>Abrir facsímil</v>
      </c>
      <c r="K2384" s="3" t="s">
        <v>29</v>
      </c>
    </row>
    <row r="2385" spans="1:11" ht="42" customHeight="1">
      <c r="A2385" s="2" t="s">
        <v>5987</v>
      </c>
      <c r="B2385" s="2" t="s">
        <v>5988</v>
      </c>
      <c r="C2385" s="2" t="s">
        <v>32</v>
      </c>
      <c r="D2385" s="2" t="s">
        <v>33</v>
      </c>
      <c r="E2385" s="5">
        <v>-27342</v>
      </c>
      <c r="F2385" s="3" t="s">
        <v>112</v>
      </c>
      <c r="G2385" s="3" t="s">
        <v>39</v>
      </c>
      <c r="H2385" s="2" t="s">
        <v>20</v>
      </c>
      <c r="I2385" s="2" t="s">
        <v>5989</v>
      </c>
      <c r="J2385" s="3" t="str">
        <f>HYPERLINK("https://www.boe.es/gazeta/dias/1825/02/19/pdfs/GMD-1825-22.pdf#page=3","Abrir facsímil")</f>
        <v>Abrir facsímil</v>
      </c>
      <c r="K2385" s="3" t="s">
        <v>22</v>
      </c>
    </row>
    <row r="2386" spans="1:11" ht="42" customHeight="1">
      <c r="A2386" s="2" t="s">
        <v>5990</v>
      </c>
      <c r="B2386" s="2" t="s">
        <v>5991</v>
      </c>
      <c r="C2386" s="2" t="s">
        <v>16</v>
      </c>
      <c r="D2386" s="2" t="s">
        <v>17</v>
      </c>
      <c r="E2386" s="5">
        <v>-27363</v>
      </c>
      <c r="F2386" s="3" t="s">
        <v>152</v>
      </c>
      <c r="G2386" s="3" t="s">
        <v>39</v>
      </c>
      <c r="H2386" s="2" t="s">
        <v>20</v>
      </c>
      <c r="I2386" s="2" t="s">
        <v>5992</v>
      </c>
      <c r="J2386" s="3" t="str">
        <f>HYPERLINK("https://www.boe.es/gazeta/dias/1825/01/29/pdfs/GMD-1825-13.pdf#page=3","Abrir facsímil")</f>
        <v>Abrir facsímil</v>
      </c>
      <c r="K2386" s="3" t="s">
        <v>22</v>
      </c>
    </row>
    <row r="2387" spans="1:11" ht="42" customHeight="1">
      <c r="A2387" s="2" t="s">
        <v>5993</v>
      </c>
      <c r="B2387" s="2" t="s">
        <v>5994</v>
      </c>
      <c r="C2387" s="2" t="s">
        <v>25</v>
      </c>
      <c r="D2387" s="2" t="s">
        <v>17</v>
      </c>
      <c r="E2387" s="5">
        <v>-27241</v>
      </c>
      <c r="F2387" s="3" t="s">
        <v>472</v>
      </c>
      <c r="G2387" s="3" t="s">
        <v>19</v>
      </c>
      <c r="H2387" s="2" t="s">
        <v>27</v>
      </c>
      <c r="I2387" s="2" t="s">
        <v>5995</v>
      </c>
      <c r="J2387" s="3" t="str">
        <f>HYPERLINK("https://www.boe.es/gazeta/dias/1825/05/31/pdfs/GMD-1825-65.pdf#page=4","Abrir facsímil")</f>
        <v>Abrir facsímil</v>
      </c>
      <c r="K2387" s="3" t="s">
        <v>29</v>
      </c>
    </row>
    <row r="2388" spans="1:11" ht="42" customHeight="1">
      <c r="A2388" s="2" t="s">
        <v>5996</v>
      </c>
      <c r="B2388" s="2" t="s">
        <v>5997</v>
      </c>
      <c r="C2388" s="2" t="s">
        <v>32</v>
      </c>
      <c r="D2388" s="2" t="s">
        <v>33</v>
      </c>
      <c r="E2388" s="5">
        <v>-27290</v>
      </c>
      <c r="F2388" s="3" t="s">
        <v>443</v>
      </c>
      <c r="G2388" s="3" t="s">
        <v>95</v>
      </c>
      <c r="H2388" s="2" t="s">
        <v>20</v>
      </c>
      <c r="I2388" s="2" t="s">
        <v>5998</v>
      </c>
      <c r="J2388" s="3" t="str">
        <f>HYPERLINK("https://www.boe.es/gazeta/dias/1825/04/12/pdfs/GMD-1825-44.pdf#page=1","Abrir facsímil")</f>
        <v>Abrir facsímil</v>
      </c>
      <c r="K2388" s="3" t="s">
        <v>22</v>
      </c>
    </row>
    <row r="2389" spans="1:11" ht="42" customHeight="1">
      <c r="A2389" s="2" t="s">
        <v>5999</v>
      </c>
      <c r="B2389" s="2" t="s">
        <v>6000</v>
      </c>
      <c r="C2389" s="2" t="s">
        <v>32</v>
      </c>
      <c r="D2389" s="2" t="s">
        <v>33</v>
      </c>
      <c r="E2389" s="5">
        <v>-27134</v>
      </c>
      <c r="F2389" s="3" t="s">
        <v>308</v>
      </c>
      <c r="G2389" s="3" t="s">
        <v>95</v>
      </c>
      <c r="H2389" s="2" t="s">
        <v>20</v>
      </c>
      <c r="I2389" s="2" t="s">
        <v>6001</v>
      </c>
      <c r="J2389" s="3" t="str">
        <f>HYPERLINK("https://www.boe.es/gazeta/dias/1825/09/15/pdfs/GMD-1825-112.pdf#page=1","Abrir facsímil")</f>
        <v>Abrir facsímil</v>
      </c>
      <c r="K2389" s="3" t="s">
        <v>22</v>
      </c>
    </row>
    <row r="2390" spans="1:11" ht="42" customHeight="1">
      <c r="A2390" s="2" t="s">
        <v>6002</v>
      </c>
      <c r="B2390" s="2" t="s">
        <v>6003</v>
      </c>
      <c r="C2390" s="2" t="s">
        <v>71</v>
      </c>
      <c r="D2390" s="2" t="s">
        <v>72</v>
      </c>
      <c r="E2390" s="5">
        <v>-27094</v>
      </c>
      <c r="F2390" s="3" t="s">
        <v>763</v>
      </c>
      <c r="G2390" s="3" t="s">
        <v>19</v>
      </c>
      <c r="H2390" s="2" t="s">
        <v>20</v>
      </c>
      <c r="I2390" s="2" t="s">
        <v>6004</v>
      </c>
      <c r="J2390" s="3" t="str">
        <f>HYPERLINK("https://www.boe.es/gazeta/dias/1825/10/25/pdfs/GMD-1825-129.pdf#page=4","Abrir facsímil")</f>
        <v>Abrir facsímil</v>
      </c>
      <c r="K2390" s="3" t="s">
        <v>22</v>
      </c>
    </row>
    <row r="2391" spans="1:11" ht="42" customHeight="1">
      <c r="A2391" s="2" t="s">
        <v>6005</v>
      </c>
      <c r="B2391" s="2" t="s">
        <v>6006</v>
      </c>
      <c r="C2391" s="2" t="s">
        <v>16</v>
      </c>
      <c r="D2391" s="2" t="s">
        <v>17</v>
      </c>
      <c r="E2391" s="5">
        <v>-27332</v>
      </c>
      <c r="F2391" s="3" t="s">
        <v>239</v>
      </c>
      <c r="G2391" s="3" t="s">
        <v>39</v>
      </c>
      <c r="H2391" s="2" t="s">
        <v>20</v>
      </c>
      <c r="I2391" s="2" t="s">
        <v>6007</v>
      </c>
      <c r="J2391" s="3" t="str">
        <f>HYPERLINK("https://www.boe.es/gazeta/dias/1825/03/01/pdfs/GMD-1825-26.pdf#page=3","Abrir facsímil")</f>
        <v>Abrir facsímil</v>
      </c>
      <c r="K2391" s="3" t="s">
        <v>22</v>
      </c>
    </row>
    <row r="2392" spans="1:11" ht="42" customHeight="1">
      <c r="A2392" s="2" t="s">
        <v>6008</v>
      </c>
      <c r="B2392" s="2" t="s">
        <v>6009</v>
      </c>
      <c r="C2392" s="2" t="s">
        <v>25</v>
      </c>
      <c r="D2392" s="2" t="s">
        <v>17</v>
      </c>
      <c r="E2392" s="5">
        <v>-27178</v>
      </c>
      <c r="F2392" s="3" t="s">
        <v>118</v>
      </c>
      <c r="G2392" s="3" t="s">
        <v>119</v>
      </c>
      <c r="H2392" s="2" t="s">
        <v>20</v>
      </c>
      <c r="I2392" s="2" t="s">
        <v>6010</v>
      </c>
      <c r="J2392" s="3" t="str">
        <f>HYPERLINK("https://www.boe.es/gazeta/dias/1825/08/02/pdfs/GMD-1825-92.pdf#page=4","Abrir facsímil")</f>
        <v>Abrir facsímil</v>
      </c>
      <c r="K2392" s="3" t="s">
        <v>22</v>
      </c>
    </row>
    <row r="2393" spans="1:11" ht="42" customHeight="1">
      <c r="A2393" s="2" t="s">
        <v>6011</v>
      </c>
      <c r="B2393" s="2" t="s">
        <v>6011</v>
      </c>
      <c r="C2393" s="2" t="s">
        <v>71</v>
      </c>
      <c r="D2393" s="2" t="s">
        <v>72</v>
      </c>
      <c r="E2393" s="5">
        <v>-27279</v>
      </c>
      <c r="F2393" s="3" t="s">
        <v>249</v>
      </c>
      <c r="G2393" s="3" t="s">
        <v>39</v>
      </c>
      <c r="H2393" s="2" t="s">
        <v>20</v>
      </c>
      <c r="I2393" s="2" t="s">
        <v>6012</v>
      </c>
      <c r="J2393" s="3" t="str">
        <f>HYPERLINK("https://www.boe.es/gazeta/dias/1825/04/23/pdfs/GMD-1825-49.pdf#page=3","Abrir facsímil")</f>
        <v>Abrir facsímil</v>
      </c>
      <c r="K2393" s="3" t="s">
        <v>22</v>
      </c>
    </row>
    <row r="2394" spans="1:11" ht="42" customHeight="1">
      <c r="A2394" s="2" t="s">
        <v>6013</v>
      </c>
      <c r="B2394" s="2" t="s">
        <v>6014</v>
      </c>
      <c r="C2394" s="2" t="s">
        <v>46</v>
      </c>
      <c r="D2394" s="2" t="s">
        <v>17</v>
      </c>
      <c r="E2394" s="5">
        <v>-27036</v>
      </c>
      <c r="F2394" s="3" t="s">
        <v>373</v>
      </c>
      <c r="G2394" s="3" t="s">
        <v>19</v>
      </c>
      <c r="H2394" s="2" t="s">
        <v>20</v>
      </c>
      <c r="I2394" s="2" t="s">
        <v>6015</v>
      </c>
      <c r="J2394" s="3" t="str">
        <f>HYPERLINK("https://www.boe.es/gazeta/dias/1825/12/22/pdfs/GMD-1825-154.pdf#page=4","Abrir facsímil")</f>
        <v>Abrir facsímil</v>
      </c>
      <c r="K2394" s="3" t="s">
        <v>22</v>
      </c>
    </row>
    <row r="2395" spans="1:11" ht="42" customHeight="1">
      <c r="A2395" s="2" t="s">
        <v>6016</v>
      </c>
      <c r="B2395" s="2" t="s">
        <v>6016</v>
      </c>
      <c r="C2395" s="2" t="s">
        <v>32</v>
      </c>
      <c r="D2395" s="2" t="s">
        <v>33</v>
      </c>
      <c r="E2395" s="5">
        <v>-27379</v>
      </c>
      <c r="F2395" s="3" t="s">
        <v>116</v>
      </c>
      <c r="G2395" s="3" t="s">
        <v>95</v>
      </c>
      <c r="H2395" s="2" t="s">
        <v>20</v>
      </c>
      <c r="I2395" s="2" t="s">
        <v>6017</v>
      </c>
      <c r="J2395" s="3" t="str">
        <f>HYPERLINK("https://www.boe.es/gazeta/dias/1825/01/13/pdfs/GMD-1825-6.pdf#page=1","Abrir facsímil")</f>
        <v>Abrir facsímil</v>
      </c>
      <c r="K2395" s="3" t="s">
        <v>22</v>
      </c>
    </row>
    <row r="2396" spans="1:11" ht="42" customHeight="1">
      <c r="A2396" s="2" t="s">
        <v>6016</v>
      </c>
      <c r="B2396" s="2" t="s">
        <v>6016</v>
      </c>
      <c r="C2396" s="2" t="s">
        <v>32</v>
      </c>
      <c r="D2396" s="2" t="s">
        <v>33</v>
      </c>
      <c r="E2396" s="5">
        <v>-27108</v>
      </c>
      <c r="F2396" s="3" t="s">
        <v>2077</v>
      </c>
      <c r="G2396" s="3" t="s">
        <v>64</v>
      </c>
      <c r="H2396" s="2" t="s">
        <v>20</v>
      </c>
      <c r="I2396" s="2" t="s">
        <v>6018</v>
      </c>
      <c r="J2396" s="3" t="str">
        <f>HYPERLINK("https://www.boe.es/gazeta/dias/1825/10/11/pdfs/GMD-1825-123.pdf#page=2","Abrir facsímil")</f>
        <v>Abrir facsímil</v>
      </c>
      <c r="K2396" s="3" t="s">
        <v>22</v>
      </c>
    </row>
    <row r="2397" spans="1:11" ht="42" customHeight="1">
      <c r="A2397" s="2" t="s">
        <v>6016</v>
      </c>
      <c r="B2397" s="2" t="s">
        <v>6016</v>
      </c>
      <c r="C2397" s="2" t="s">
        <v>32</v>
      </c>
      <c r="D2397" s="2" t="s">
        <v>33</v>
      </c>
      <c r="E2397" s="5">
        <v>-27085</v>
      </c>
      <c r="F2397" s="3" t="s">
        <v>215</v>
      </c>
      <c r="G2397" s="3" t="s">
        <v>39</v>
      </c>
      <c r="H2397" s="2" t="s">
        <v>20</v>
      </c>
      <c r="I2397" s="2" t="s">
        <v>6019</v>
      </c>
      <c r="J2397" s="3" t="str">
        <f>HYPERLINK("https://www.boe.es/gazeta/dias/1825/11/03/pdfs/GMD-1825-133.pdf#page=3","Abrir facsímil")</f>
        <v>Abrir facsímil</v>
      </c>
      <c r="K2397" s="3" t="s">
        <v>22</v>
      </c>
    </row>
    <row r="2398" spans="1:11" ht="42" customHeight="1">
      <c r="A2398" s="2" t="s">
        <v>6020</v>
      </c>
      <c r="B2398" s="2" t="s">
        <v>6020</v>
      </c>
      <c r="C2398" s="2" t="s">
        <v>32</v>
      </c>
      <c r="D2398" s="2" t="s">
        <v>33</v>
      </c>
      <c r="E2398" s="5">
        <v>-27372</v>
      </c>
      <c r="F2398" s="3" t="s">
        <v>51</v>
      </c>
      <c r="G2398" s="3" t="s">
        <v>39</v>
      </c>
      <c r="H2398" s="2" t="s">
        <v>20</v>
      </c>
      <c r="I2398" s="2" t="s">
        <v>6021</v>
      </c>
      <c r="J2398" s="3" t="str">
        <f>HYPERLINK("https://www.boe.es/gazeta/dias/1825/01/20/pdfs/GMD-1825-9.pdf#page=3","Abrir facsímil")</f>
        <v>Abrir facsímil</v>
      </c>
      <c r="K2398" s="3" t="s">
        <v>22</v>
      </c>
    </row>
    <row r="2399" spans="1:11" ht="42" customHeight="1">
      <c r="A2399" s="2" t="s">
        <v>6022</v>
      </c>
      <c r="B2399" s="2" t="s">
        <v>6023</v>
      </c>
      <c r="C2399" s="2" t="s">
        <v>32</v>
      </c>
      <c r="D2399" s="2" t="s">
        <v>33</v>
      </c>
      <c r="E2399" s="5">
        <v>-27293</v>
      </c>
      <c r="F2399" s="3" t="s">
        <v>267</v>
      </c>
      <c r="G2399" s="3" t="s">
        <v>39</v>
      </c>
      <c r="H2399" s="2" t="s">
        <v>20</v>
      </c>
      <c r="I2399" s="2" t="s">
        <v>6024</v>
      </c>
      <c r="J2399" s="3" t="str">
        <f>HYPERLINK("https://www.boe.es/gazeta/dias/1825/04/09/pdfs/GMD-1825-43.pdf#page=3","Abrir facsímil")</f>
        <v>Abrir facsímil</v>
      </c>
      <c r="K2399" s="3" t="s">
        <v>22</v>
      </c>
    </row>
    <row r="2400" spans="1:11" ht="42" customHeight="1">
      <c r="A2400" s="2" t="s">
        <v>6025</v>
      </c>
      <c r="B2400" s="2" t="s">
        <v>6026</v>
      </c>
      <c r="C2400" s="2" t="s">
        <v>71</v>
      </c>
      <c r="D2400" s="2" t="s">
        <v>72</v>
      </c>
      <c r="E2400" s="5">
        <v>-27122</v>
      </c>
      <c r="F2400" s="3" t="s">
        <v>55</v>
      </c>
      <c r="G2400" s="3" t="s">
        <v>19</v>
      </c>
      <c r="H2400" s="2" t="s">
        <v>20</v>
      </c>
      <c r="I2400" s="2" t="s">
        <v>6027</v>
      </c>
      <c r="J2400" s="3" t="str">
        <f>HYPERLINK("https://www.boe.es/gazeta/dias/1825/09/27/pdfs/GMD-1825-117.pdf#page=4","Abrir facsímil")</f>
        <v>Abrir facsímil</v>
      </c>
      <c r="K2400" s="3" t="s">
        <v>22</v>
      </c>
    </row>
    <row r="2401" spans="1:11" ht="42" customHeight="1">
      <c r="A2401" s="2" t="s">
        <v>6028</v>
      </c>
      <c r="B2401" s="2" t="s">
        <v>6029</v>
      </c>
      <c r="C2401" s="2" t="s">
        <v>59</v>
      </c>
      <c r="D2401" s="2" t="s">
        <v>17</v>
      </c>
      <c r="E2401" s="5">
        <v>-27309</v>
      </c>
      <c r="F2401" s="3" t="s">
        <v>459</v>
      </c>
      <c r="G2401" s="3" t="s">
        <v>39</v>
      </c>
      <c r="H2401" s="2" t="s">
        <v>20</v>
      </c>
      <c r="I2401" s="2" t="s">
        <v>6030</v>
      </c>
      <c r="J2401" s="3" t="str">
        <f>HYPERLINK("https://www.boe.es/gazeta/dias/1825/03/24/pdfs/GMD-1825-36.pdf#page=3","Abrir facsímil")</f>
        <v>Abrir facsímil</v>
      </c>
      <c r="K2401" s="3" t="s">
        <v>22</v>
      </c>
    </row>
    <row r="2402" spans="1:11" ht="42" customHeight="1">
      <c r="A2402" s="2" t="s">
        <v>6031</v>
      </c>
      <c r="B2402" s="2" t="s">
        <v>6032</v>
      </c>
      <c r="C2402" s="2" t="s">
        <v>32</v>
      </c>
      <c r="D2402" s="2" t="s">
        <v>33</v>
      </c>
      <c r="E2402" s="5">
        <v>-27342</v>
      </c>
      <c r="F2402" s="3" t="s">
        <v>112</v>
      </c>
      <c r="G2402" s="3" t="s">
        <v>39</v>
      </c>
      <c r="H2402" s="2" t="s">
        <v>20</v>
      </c>
      <c r="I2402" s="2" t="s">
        <v>6033</v>
      </c>
      <c r="J2402" s="3" t="str">
        <f>HYPERLINK("https://www.boe.es/gazeta/dias/1825/02/19/pdfs/GMD-1825-22.pdf#page=3","Abrir facsímil")</f>
        <v>Abrir facsímil</v>
      </c>
      <c r="K2402" s="3" t="s">
        <v>22</v>
      </c>
    </row>
    <row r="2403" spans="1:11" ht="42" customHeight="1">
      <c r="A2403" s="2" t="s">
        <v>6034</v>
      </c>
      <c r="B2403" s="2" t="s">
        <v>6035</v>
      </c>
      <c r="C2403" s="2" t="s">
        <v>32</v>
      </c>
      <c r="D2403" s="2" t="s">
        <v>33</v>
      </c>
      <c r="E2403" s="5">
        <v>-27386</v>
      </c>
      <c r="F2403" s="3" t="s">
        <v>99</v>
      </c>
      <c r="G2403" s="3" t="s">
        <v>39</v>
      </c>
      <c r="H2403" s="2" t="s">
        <v>20</v>
      </c>
      <c r="I2403" s="2" t="s">
        <v>6036</v>
      </c>
      <c r="J2403" s="3" t="str">
        <f>HYPERLINK("https://www.boe.es/gazeta/dias/1825/01/06/pdfs/GMD-1825-3.pdf#page=3","Abrir facsímil")</f>
        <v>Abrir facsímil</v>
      </c>
      <c r="K2403" s="3" t="s">
        <v>22</v>
      </c>
    </row>
    <row r="2404" spans="1:11" ht="42" customHeight="1">
      <c r="A2404" s="2" t="s">
        <v>6037</v>
      </c>
      <c r="B2404" s="2" t="s">
        <v>6037</v>
      </c>
      <c r="C2404" s="2" t="s">
        <v>32</v>
      </c>
      <c r="D2404" s="2" t="s">
        <v>33</v>
      </c>
      <c r="E2404" s="5">
        <v>-27353</v>
      </c>
      <c r="F2404" s="3" t="s">
        <v>2061</v>
      </c>
      <c r="G2404" s="3" t="s">
        <v>19</v>
      </c>
      <c r="H2404" s="2" t="s">
        <v>20</v>
      </c>
      <c r="I2404" s="2" t="s">
        <v>6038</v>
      </c>
      <c r="J2404" s="3" t="str">
        <f>HYPERLINK("https://www.boe.es/gazeta/dias/1825/02/08/pdfs/GMD-1825-17.pdf#page=4","Abrir facsímil")</f>
        <v>Abrir facsímil</v>
      </c>
      <c r="K2404" s="3" t="s">
        <v>22</v>
      </c>
    </row>
    <row r="2405" spans="1:11" ht="42" customHeight="1">
      <c r="A2405" s="2" t="s">
        <v>6039</v>
      </c>
      <c r="B2405" s="2" t="s">
        <v>6040</v>
      </c>
      <c r="C2405" s="2" t="s">
        <v>32</v>
      </c>
      <c r="D2405" s="2" t="s">
        <v>33</v>
      </c>
      <c r="E2405" s="5">
        <v>-27386</v>
      </c>
      <c r="F2405" s="3" t="s">
        <v>99</v>
      </c>
      <c r="G2405" s="3" t="s">
        <v>39</v>
      </c>
      <c r="H2405" s="2" t="s">
        <v>20</v>
      </c>
      <c r="I2405" s="2" t="s">
        <v>6041</v>
      </c>
      <c r="J2405" s="3" t="str">
        <f>HYPERLINK("https://www.boe.es/gazeta/dias/1825/01/06/pdfs/GMD-1825-3.pdf#page=3","Abrir facsímil")</f>
        <v>Abrir facsímil</v>
      </c>
      <c r="K2405" s="3" t="s">
        <v>22</v>
      </c>
    </row>
    <row r="2406" spans="1:11" ht="42" customHeight="1">
      <c r="A2406" s="2" t="s">
        <v>6042</v>
      </c>
      <c r="B2406" s="2" t="s">
        <v>6043</v>
      </c>
      <c r="C2406" s="2" t="s">
        <v>16</v>
      </c>
      <c r="D2406" s="2" t="s">
        <v>17</v>
      </c>
      <c r="E2406" s="5">
        <v>-27293</v>
      </c>
      <c r="F2406" s="3" t="s">
        <v>267</v>
      </c>
      <c r="G2406" s="3" t="s">
        <v>19</v>
      </c>
      <c r="H2406" s="2" t="s">
        <v>20</v>
      </c>
      <c r="I2406" s="2" t="s">
        <v>6044</v>
      </c>
      <c r="J2406" s="3" t="str">
        <f>HYPERLINK("https://www.boe.es/gazeta/dias/1825/04/09/pdfs/GMD-1825-43.pdf#page=4","Abrir facsímil")</f>
        <v>Abrir facsímil</v>
      </c>
      <c r="K2406" s="3" t="s">
        <v>22</v>
      </c>
    </row>
    <row r="2407" spans="1:11" ht="42" customHeight="1">
      <c r="A2407" s="2" t="s">
        <v>6045</v>
      </c>
      <c r="B2407" s="2" t="s">
        <v>6045</v>
      </c>
      <c r="C2407" s="2" t="s">
        <v>16</v>
      </c>
      <c r="D2407" s="2" t="s">
        <v>17</v>
      </c>
      <c r="E2407" s="5">
        <v>-27316</v>
      </c>
      <c r="F2407" s="3" t="s">
        <v>314</v>
      </c>
      <c r="G2407" s="3" t="s">
        <v>19</v>
      </c>
      <c r="H2407" s="2" t="s">
        <v>20</v>
      </c>
      <c r="I2407" s="2" t="s">
        <v>6046</v>
      </c>
      <c r="J2407" s="3" t="str">
        <f>HYPERLINK("https://www.boe.es/gazeta/dias/1825/03/17/pdfs/GMD-1825-33.pdf#page=4","Abrir facsímil")</f>
        <v>Abrir facsímil</v>
      </c>
      <c r="K2407" s="3" t="s">
        <v>22</v>
      </c>
    </row>
    <row r="2408" spans="1:11" ht="42" customHeight="1">
      <c r="A2408" s="2" t="s">
        <v>6045</v>
      </c>
      <c r="B2408" s="2" t="s">
        <v>6045</v>
      </c>
      <c r="C2408" s="2" t="s">
        <v>32</v>
      </c>
      <c r="D2408" s="2" t="s">
        <v>33</v>
      </c>
      <c r="E2408" s="5">
        <v>-27164</v>
      </c>
      <c r="F2408" s="3" t="s">
        <v>4977</v>
      </c>
      <c r="G2408" s="3" t="s">
        <v>19</v>
      </c>
      <c r="H2408" s="2" t="s">
        <v>20</v>
      </c>
      <c r="I2408" s="2" t="s">
        <v>6047</v>
      </c>
      <c r="J2408" s="3" t="str">
        <f>HYPERLINK("https://www.boe.es/gazeta/dias/1825/08/16/pdfs/GMD-1825-98.pdf#page=4","Abrir facsímil")</f>
        <v>Abrir facsímil</v>
      </c>
      <c r="K2408" s="3" t="s">
        <v>22</v>
      </c>
    </row>
    <row r="2409" spans="1:11" ht="42" customHeight="1">
      <c r="A2409" s="2" t="s">
        <v>6048</v>
      </c>
      <c r="B2409" s="2" t="s">
        <v>6049</v>
      </c>
      <c r="C2409" s="2" t="s">
        <v>71</v>
      </c>
      <c r="D2409" s="2" t="s">
        <v>72</v>
      </c>
      <c r="E2409" s="5">
        <v>-27027</v>
      </c>
      <c r="F2409" s="3" t="s">
        <v>181</v>
      </c>
      <c r="G2409" s="3" t="s">
        <v>95</v>
      </c>
      <c r="H2409" s="2" t="s">
        <v>27</v>
      </c>
      <c r="I2409" s="2" t="s">
        <v>6050</v>
      </c>
      <c r="J2409" s="3" t="str">
        <f>HYPERLINK("https://www.boe.es/gazeta/dias/1825/12/31/pdfs/GMD-1825-158.pdf#page=1","Abrir facsímil")</f>
        <v>Abrir facsímil</v>
      </c>
      <c r="K2409" s="3" t="s">
        <v>29</v>
      </c>
    </row>
    <row r="2410" spans="1:11" ht="42" customHeight="1">
      <c r="A2410" s="2" t="s">
        <v>6051</v>
      </c>
      <c r="B2410" s="2" t="s">
        <v>6052</v>
      </c>
      <c r="C2410" s="2" t="s">
        <v>71</v>
      </c>
      <c r="D2410" s="2" t="s">
        <v>72</v>
      </c>
      <c r="E2410" s="5">
        <v>-27386</v>
      </c>
      <c r="F2410" s="3" t="s">
        <v>99</v>
      </c>
      <c r="G2410" s="3" t="s">
        <v>39</v>
      </c>
      <c r="H2410" s="2" t="s">
        <v>20</v>
      </c>
      <c r="I2410" s="2" t="s">
        <v>6053</v>
      </c>
      <c r="J2410" s="3" t="str">
        <f>HYPERLINK("https://www.boe.es/gazeta/dias/1825/01/06/pdfs/GMD-1825-3.pdf#page=3","Abrir facsímil")</f>
        <v>Abrir facsímil</v>
      </c>
      <c r="K2410" s="3" t="s">
        <v>22</v>
      </c>
    </row>
    <row r="2411" spans="1:11" ht="42" customHeight="1">
      <c r="A2411" s="2" t="s">
        <v>6054</v>
      </c>
      <c r="B2411" s="2" t="s">
        <v>6055</v>
      </c>
      <c r="C2411" s="2" t="s">
        <v>123</v>
      </c>
      <c r="D2411" s="2" t="s">
        <v>17</v>
      </c>
      <c r="E2411" s="5">
        <v>-27295</v>
      </c>
      <c r="F2411" s="3" t="s">
        <v>156</v>
      </c>
      <c r="G2411" s="3" t="s">
        <v>39</v>
      </c>
      <c r="H2411" s="2" t="s">
        <v>20</v>
      </c>
      <c r="I2411" s="2" t="s">
        <v>6056</v>
      </c>
      <c r="J2411" s="3" t="str">
        <f>HYPERLINK("https://www.boe.es/gazeta/dias/1825/04/07/pdfs/GMD-1825-42.pdf#page=3","Abrir facsímil")</f>
        <v>Abrir facsímil</v>
      </c>
      <c r="K2411" s="3" t="s">
        <v>22</v>
      </c>
    </row>
    <row r="2412" spans="1:11" ht="42" customHeight="1">
      <c r="A2412" s="2" t="s">
        <v>6057</v>
      </c>
      <c r="B2412" s="2" t="s">
        <v>6058</v>
      </c>
      <c r="C2412" s="2" t="s">
        <v>32</v>
      </c>
      <c r="D2412" s="2" t="s">
        <v>33</v>
      </c>
      <c r="E2412" s="5">
        <v>-27143</v>
      </c>
      <c r="F2412" s="3" t="s">
        <v>939</v>
      </c>
      <c r="G2412" s="3" t="s">
        <v>19</v>
      </c>
      <c r="H2412" s="2" t="s">
        <v>20</v>
      </c>
      <c r="I2412" s="2" t="s">
        <v>6059</v>
      </c>
      <c r="J2412" s="3" t="str">
        <f>HYPERLINK("https://www.boe.es/gazeta/dias/1825/09/06/pdfs/GMD-1825-108.pdf#page=4","Abrir facsímil")</f>
        <v>Abrir facsímil</v>
      </c>
      <c r="K2412" s="3" t="s">
        <v>22</v>
      </c>
    </row>
    <row r="2413" spans="1:11" ht="42" customHeight="1">
      <c r="A2413" s="2" t="s">
        <v>6060</v>
      </c>
      <c r="B2413" s="2" t="s">
        <v>6061</v>
      </c>
      <c r="C2413" s="2" t="s">
        <v>71</v>
      </c>
      <c r="D2413" s="2" t="s">
        <v>72</v>
      </c>
      <c r="E2413" s="5">
        <v>-27281</v>
      </c>
      <c r="F2413" s="3" t="s">
        <v>306</v>
      </c>
      <c r="G2413" s="3" t="s">
        <v>19</v>
      </c>
      <c r="H2413" s="2" t="s">
        <v>20</v>
      </c>
      <c r="I2413" s="2" t="s">
        <v>6062</v>
      </c>
      <c r="J2413" s="3" t="str">
        <f>HYPERLINK("https://www.boe.es/gazeta/dias/1825/04/21/pdfs/GMD-1825-48.pdf#page=4","Abrir facsímil")</f>
        <v>Abrir facsímil</v>
      </c>
      <c r="K2413" s="3" t="s">
        <v>22</v>
      </c>
    </row>
    <row r="2414" spans="1:11" ht="42" customHeight="1">
      <c r="A2414" s="2" t="s">
        <v>6063</v>
      </c>
      <c r="B2414" s="2" t="s">
        <v>6064</v>
      </c>
      <c r="C2414" s="2" t="s">
        <v>32</v>
      </c>
      <c r="D2414" s="2" t="s">
        <v>33</v>
      </c>
      <c r="E2414" s="5">
        <v>-27241</v>
      </c>
      <c r="F2414" s="3" t="s">
        <v>472</v>
      </c>
      <c r="G2414" s="3" t="s">
        <v>19</v>
      </c>
      <c r="H2414" s="2" t="s">
        <v>20</v>
      </c>
      <c r="I2414" s="2" t="s">
        <v>6065</v>
      </c>
      <c r="J2414" s="3" t="str">
        <f>HYPERLINK("https://www.boe.es/gazeta/dias/1825/05/31/pdfs/GMD-1825-65.pdf#page=4","Abrir facsímil")</f>
        <v>Abrir facsímil</v>
      </c>
      <c r="K2414" s="3" t="s">
        <v>22</v>
      </c>
    </row>
    <row r="2415" spans="1:11" ht="42" customHeight="1">
      <c r="A2415" s="2" t="s">
        <v>6066</v>
      </c>
      <c r="B2415" s="2" t="s">
        <v>6066</v>
      </c>
      <c r="C2415" s="2" t="s">
        <v>16</v>
      </c>
      <c r="D2415" s="2" t="s">
        <v>17</v>
      </c>
      <c r="E2415" s="5">
        <v>-27374</v>
      </c>
      <c r="F2415" s="3" t="s">
        <v>87</v>
      </c>
      <c r="G2415" s="3" t="s">
        <v>64</v>
      </c>
      <c r="H2415" s="2" t="s">
        <v>20</v>
      </c>
      <c r="I2415" s="2" t="s">
        <v>6067</v>
      </c>
      <c r="J2415" s="3" t="str">
        <f>HYPERLINK("https://www.boe.es/gazeta/dias/1825/01/18/pdfs/GMD-1825-8.pdf#page=2","Abrir facsímil")</f>
        <v>Abrir facsímil</v>
      </c>
      <c r="K2415" s="3" t="s">
        <v>22</v>
      </c>
    </row>
    <row r="2416" spans="1:11" ht="42" customHeight="1">
      <c r="A2416" s="2" t="s">
        <v>6066</v>
      </c>
      <c r="B2416" s="2" t="s">
        <v>6066</v>
      </c>
      <c r="C2416" s="2" t="s">
        <v>32</v>
      </c>
      <c r="D2416" s="2" t="s">
        <v>33</v>
      </c>
      <c r="E2416" s="5">
        <v>-27216</v>
      </c>
      <c r="F2416" s="3" t="s">
        <v>751</v>
      </c>
      <c r="G2416" s="3" t="s">
        <v>39</v>
      </c>
      <c r="H2416" s="2" t="s">
        <v>20</v>
      </c>
      <c r="I2416" s="2" t="s">
        <v>6068</v>
      </c>
      <c r="J2416" s="3" t="str">
        <f>HYPERLINK("https://www.boe.es/gazeta/dias/1825/06/25/pdfs/GMD-1825-76.pdf#page=3","Abrir facsímil")</f>
        <v>Abrir facsímil</v>
      </c>
      <c r="K2416" s="3" t="s">
        <v>22</v>
      </c>
    </row>
    <row r="2417" spans="1:11" ht="42" customHeight="1">
      <c r="A2417" s="2" t="s">
        <v>6069</v>
      </c>
      <c r="B2417" s="2" t="s">
        <v>6070</v>
      </c>
      <c r="C2417" s="2" t="s">
        <v>32</v>
      </c>
      <c r="D2417" s="2" t="s">
        <v>33</v>
      </c>
      <c r="E2417" s="5">
        <v>-27136</v>
      </c>
      <c r="F2417" s="3" t="s">
        <v>523</v>
      </c>
      <c r="G2417" s="3" t="s">
        <v>64</v>
      </c>
      <c r="H2417" s="2" t="s">
        <v>20</v>
      </c>
      <c r="I2417" s="2" t="s">
        <v>6071</v>
      </c>
      <c r="J2417" s="3" t="str">
        <f>HYPERLINK("https://www.boe.es/gazeta/dias/1825/09/13/pdfs/GMD-1825-111.pdf#page=2","Abrir facsímil")</f>
        <v>Abrir facsímil</v>
      </c>
      <c r="K2417" s="3" t="s">
        <v>22</v>
      </c>
    </row>
    <row r="2418" spans="1:11" ht="42" customHeight="1">
      <c r="A2418" s="2" t="s">
        <v>6072</v>
      </c>
      <c r="B2418" s="2" t="s">
        <v>6073</v>
      </c>
      <c r="C2418" s="2" t="s">
        <v>59</v>
      </c>
      <c r="D2418" s="2" t="s">
        <v>17</v>
      </c>
      <c r="E2418" s="5">
        <v>-27360</v>
      </c>
      <c r="F2418" s="3" t="s">
        <v>468</v>
      </c>
      <c r="G2418" s="3" t="s">
        <v>19</v>
      </c>
      <c r="H2418" s="2" t="s">
        <v>20</v>
      </c>
      <c r="I2418" s="2" t="s">
        <v>6074</v>
      </c>
      <c r="J2418" s="3" t="str">
        <f>HYPERLINK("https://www.boe.es/gazeta/dias/1825/02/01/pdfs/GMD-1825-14.pdf#page=4","Abrir facsímil")</f>
        <v>Abrir facsímil</v>
      </c>
      <c r="K2418" s="3" t="s">
        <v>22</v>
      </c>
    </row>
    <row r="2419" spans="1:11" ht="42" customHeight="1">
      <c r="A2419" s="2" t="s">
        <v>6075</v>
      </c>
      <c r="B2419" s="2" t="s">
        <v>6075</v>
      </c>
      <c r="C2419" s="2" t="s">
        <v>32</v>
      </c>
      <c r="D2419" s="2" t="s">
        <v>33</v>
      </c>
      <c r="E2419" s="5">
        <v>-27372</v>
      </c>
      <c r="F2419" s="3" t="s">
        <v>51</v>
      </c>
      <c r="G2419" s="3" t="s">
        <v>39</v>
      </c>
      <c r="H2419" s="2" t="s">
        <v>20</v>
      </c>
      <c r="I2419" s="2" t="s">
        <v>6076</v>
      </c>
      <c r="J2419" s="3" t="str">
        <f>HYPERLINK("https://www.boe.es/gazeta/dias/1825/01/20/pdfs/GMD-1825-9.pdf#page=3","Abrir facsímil")</f>
        <v>Abrir facsímil</v>
      </c>
      <c r="K2419" s="3" t="s">
        <v>22</v>
      </c>
    </row>
    <row r="2420" spans="1:11" ht="42" customHeight="1">
      <c r="A2420" s="2" t="s">
        <v>6075</v>
      </c>
      <c r="B2420" s="2" t="s">
        <v>6075</v>
      </c>
      <c r="C2420" s="2" t="s">
        <v>71</v>
      </c>
      <c r="D2420" s="2" t="s">
        <v>72</v>
      </c>
      <c r="E2420" s="5">
        <v>-27370</v>
      </c>
      <c r="F2420" s="3" t="s">
        <v>222</v>
      </c>
      <c r="G2420" s="3" t="s">
        <v>39</v>
      </c>
      <c r="H2420" s="2" t="s">
        <v>20</v>
      </c>
      <c r="I2420" s="2" t="s">
        <v>6077</v>
      </c>
      <c r="J2420" s="3" t="str">
        <f>HYPERLINK("https://www.boe.es/gazeta/dias/1825/01/22/pdfs/GMD-1825-10.pdf#page=3","Abrir facsímil")</f>
        <v>Abrir facsímil</v>
      </c>
      <c r="K2420" s="3" t="s">
        <v>22</v>
      </c>
    </row>
    <row r="2421" spans="1:11" ht="42" customHeight="1">
      <c r="A2421" s="2" t="s">
        <v>6075</v>
      </c>
      <c r="B2421" s="2" t="s">
        <v>6075</v>
      </c>
      <c r="C2421" s="2" t="s">
        <v>123</v>
      </c>
      <c r="D2421" s="2" t="s">
        <v>17</v>
      </c>
      <c r="E2421" s="5">
        <v>-27367</v>
      </c>
      <c r="F2421" s="3" t="s">
        <v>544</v>
      </c>
      <c r="G2421" s="3" t="s">
        <v>19</v>
      </c>
      <c r="H2421" s="2" t="s">
        <v>20</v>
      </c>
      <c r="I2421" s="2" t="s">
        <v>6078</v>
      </c>
      <c r="J2421" s="3" t="str">
        <f>HYPERLINK("https://www.boe.es/gazeta/dias/1825/01/25/pdfs/GMD-1825-11.pdf#page=4","Abrir facsímil")</f>
        <v>Abrir facsímil</v>
      </c>
      <c r="K2421" s="3" t="s">
        <v>22</v>
      </c>
    </row>
    <row r="2422" spans="1:11" ht="42" customHeight="1">
      <c r="A2422" s="2" t="s">
        <v>6075</v>
      </c>
      <c r="B2422" s="2" t="s">
        <v>6075</v>
      </c>
      <c r="C2422" s="2" t="s">
        <v>46</v>
      </c>
      <c r="D2422" s="2" t="s">
        <v>17</v>
      </c>
      <c r="E2422" s="5">
        <v>-27300</v>
      </c>
      <c r="F2422" s="3" t="s">
        <v>502</v>
      </c>
      <c r="G2422" s="3" t="s">
        <v>19</v>
      </c>
      <c r="H2422" s="2" t="s">
        <v>20</v>
      </c>
      <c r="I2422" s="2" t="s">
        <v>6079</v>
      </c>
      <c r="J2422" s="3" t="str">
        <f>HYPERLINK("https://www.boe.es/gazeta/dias/1825/04/02/pdfs/GMD-1825-40.pdf#page=4","Abrir facsímil")</f>
        <v>Abrir facsímil</v>
      </c>
      <c r="K2422" s="3" t="s">
        <v>22</v>
      </c>
    </row>
    <row r="2423" spans="1:11" ht="42" customHeight="1">
      <c r="A2423" s="2" t="s">
        <v>6075</v>
      </c>
      <c r="B2423" s="2" t="s">
        <v>6075</v>
      </c>
      <c r="C2423" s="2" t="s">
        <v>32</v>
      </c>
      <c r="D2423" s="2" t="s">
        <v>33</v>
      </c>
      <c r="E2423" s="5">
        <v>-27293</v>
      </c>
      <c r="F2423" s="3" t="s">
        <v>267</v>
      </c>
      <c r="G2423" s="3" t="s">
        <v>19</v>
      </c>
      <c r="H2423" s="2" t="s">
        <v>20</v>
      </c>
      <c r="I2423" s="2" t="s">
        <v>6080</v>
      </c>
      <c r="J2423" s="3" t="str">
        <f>HYPERLINK("https://www.boe.es/gazeta/dias/1825/04/09/pdfs/GMD-1825-43.pdf#page=4","Abrir facsímil")</f>
        <v>Abrir facsímil</v>
      </c>
      <c r="K2423" s="3" t="s">
        <v>22</v>
      </c>
    </row>
    <row r="2424" spans="1:11" ht="42" customHeight="1">
      <c r="A2424" s="2" t="s">
        <v>6075</v>
      </c>
      <c r="B2424" s="2" t="s">
        <v>6075</v>
      </c>
      <c r="C2424" s="2" t="s">
        <v>71</v>
      </c>
      <c r="D2424" s="2" t="s">
        <v>72</v>
      </c>
      <c r="E2424" s="5">
        <v>-27211</v>
      </c>
      <c r="F2424" s="3" t="s">
        <v>1286</v>
      </c>
      <c r="G2424" s="3" t="s">
        <v>19</v>
      </c>
      <c r="H2424" s="2" t="s">
        <v>20</v>
      </c>
      <c r="I2424" s="2" t="s">
        <v>6081</v>
      </c>
      <c r="J2424" s="3" t="str">
        <f>HYPERLINK("https://www.boe.es/gazeta/dias/1825/06/30/pdfs/GMD-1825-78.pdf#page=4","Abrir facsímil")</f>
        <v>Abrir facsímil</v>
      </c>
      <c r="K2424" s="3" t="s">
        <v>22</v>
      </c>
    </row>
    <row r="2425" spans="1:11" ht="42" customHeight="1">
      <c r="A2425" s="2" t="s">
        <v>6075</v>
      </c>
      <c r="B2425" s="2" t="s">
        <v>6075</v>
      </c>
      <c r="C2425" s="2" t="s">
        <v>32</v>
      </c>
      <c r="D2425" s="2" t="s">
        <v>33</v>
      </c>
      <c r="E2425" s="5">
        <v>-27178</v>
      </c>
      <c r="F2425" s="3" t="s">
        <v>118</v>
      </c>
      <c r="G2425" s="3" t="s">
        <v>39</v>
      </c>
      <c r="H2425" s="2" t="s">
        <v>20</v>
      </c>
      <c r="I2425" s="2" t="s">
        <v>6082</v>
      </c>
      <c r="J2425" s="3" t="str">
        <f>HYPERLINK("https://www.boe.es/gazeta/dias/1825/08/02/pdfs/GMD-1825-92.pdf#page=3","Abrir facsímil")</f>
        <v>Abrir facsímil</v>
      </c>
      <c r="K2425" s="3" t="s">
        <v>22</v>
      </c>
    </row>
    <row r="2426" spans="1:11" ht="42" customHeight="1">
      <c r="A2426" s="2" t="s">
        <v>6075</v>
      </c>
      <c r="B2426" s="2" t="s">
        <v>6075</v>
      </c>
      <c r="C2426" s="2" t="s">
        <v>71</v>
      </c>
      <c r="D2426" s="2" t="s">
        <v>72</v>
      </c>
      <c r="E2426" s="5">
        <v>-27129</v>
      </c>
      <c r="F2426" s="3" t="s">
        <v>173</v>
      </c>
      <c r="G2426" s="3" t="s">
        <v>39</v>
      </c>
      <c r="H2426" s="2" t="s">
        <v>20</v>
      </c>
      <c r="I2426" s="2" t="s">
        <v>6083</v>
      </c>
      <c r="J2426" s="3" t="str">
        <f>HYPERLINK("https://www.boe.es/gazeta/dias/1825/09/20/pdfs/GMD-1825-114.pdf#page=3","Abrir facsímil")</f>
        <v>Abrir facsímil</v>
      </c>
      <c r="K2426" s="3" t="s">
        <v>22</v>
      </c>
    </row>
    <row r="2427" spans="1:11" ht="42" customHeight="1">
      <c r="A2427" s="2" t="s">
        <v>6075</v>
      </c>
      <c r="B2427" s="2" t="s">
        <v>6075</v>
      </c>
      <c r="C2427" s="2" t="s">
        <v>32</v>
      </c>
      <c r="D2427" s="2" t="s">
        <v>33</v>
      </c>
      <c r="E2427" s="5">
        <v>-27101</v>
      </c>
      <c r="F2427" s="3" t="s">
        <v>83</v>
      </c>
      <c r="G2427" s="3" t="s">
        <v>39</v>
      </c>
      <c r="H2427" s="2" t="s">
        <v>20</v>
      </c>
      <c r="I2427" s="2" t="s">
        <v>6084</v>
      </c>
      <c r="J2427" s="3" t="str">
        <f>HYPERLINK("https://www.boe.es/gazeta/dias/1825/10/18/pdfs/GMD-1825-126.pdf#page=3","Abrir facsímil")</f>
        <v>Abrir facsímil</v>
      </c>
      <c r="K2427" s="3" t="s">
        <v>22</v>
      </c>
    </row>
    <row r="2428" spans="1:11" ht="42" customHeight="1">
      <c r="A2428" s="2" t="s">
        <v>6075</v>
      </c>
      <c r="B2428" s="2" t="s">
        <v>6075</v>
      </c>
      <c r="C2428" s="2" t="s">
        <v>16</v>
      </c>
      <c r="D2428" s="2" t="s">
        <v>17</v>
      </c>
      <c r="E2428" s="5">
        <v>-27090</v>
      </c>
      <c r="F2428" s="3" t="s">
        <v>189</v>
      </c>
      <c r="G2428" s="3" t="s">
        <v>39</v>
      </c>
      <c r="H2428" s="2" t="s">
        <v>20</v>
      </c>
      <c r="I2428" s="2" t="s">
        <v>6085</v>
      </c>
      <c r="J2428" s="3" t="str">
        <f>HYPERLINK("https://www.boe.es/gazeta/dias/1825/10/29/pdfs/GMD-1825-131.pdf#page=3","Abrir facsímil")</f>
        <v>Abrir facsímil</v>
      </c>
      <c r="K2428" s="3" t="s">
        <v>22</v>
      </c>
    </row>
    <row r="2429" spans="1:11" ht="42" customHeight="1">
      <c r="A2429" s="2" t="s">
        <v>6075</v>
      </c>
      <c r="B2429" s="2" t="s">
        <v>6075</v>
      </c>
      <c r="C2429" s="2" t="s">
        <v>32</v>
      </c>
      <c r="D2429" s="2" t="s">
        <v>33</v>
      </c>
      <c r="E2429" s="5">
        <v>-27085</v>
      </c>
      <c r="F2429" s="3" t="s">
        <v>215</v>
      </c>
      <c r="G2429" s="3" t="s">
        <v>19</v>
      </c>
      <c r="H2429" s="2" t="s">
        <v>20</v>
      </c>
      <c r="I2429" s="2" t="s">
        <v>6086</v>
      </c>
      <c r="J2429" s="3" t="str">
        <f>HYPERLINK("https://www.boe.es/gazeta/dias/1825/11/03/pdfs/GMD-1825-133.pdf#page=4","Abrir facsímil")</f>
        <v>Abrir facsímil</v>
      </c>
      <c r="K2429" s="3" t="s">
        <v>22</v>
      </c>
    </row>
    <row r="2430" spans="1:11" ht="42" customHeight="1">
      <c r="A2430" s="2" t="s">
        <v>6087</v>
      </c>
      <c r="B2430" s="2" t="s">
        <v>6088</v>
      </c>
      <c r="C2430" s="2" t="s">
        <v>71</v>
      </c>
      <c r="D2430" s="2" t="s">
        <v>72</v>
      </c>
      <c r="E2430" s="5">
        <v>-27318</v>
      </c>
      <c r="F2430" s="3" t="s">
        <v>193</v>
      </c>
      <c r="G2430" s="3" t="s">
        <v>64</v>
      </c>
      <c r="H2430" s="2" t="s">
        <v>20</v>
      </c>
      <c r="I2430" s="2" t="s">
        <v>6089</v>
      </c>
      <c r="J2430" s="3" t="str">
        <f>HYPERLINK("https://www.boe.es/gazeta/dias/1825/03/15/pdfs/GMD-1825-32.pdf#page=2","Abrir facsímil")</f>
        <v>Abrir facsímil</v>
      </c>
      <c r="K2430" s="3" t="s">
        <v>22</v>
      </c>
    </row>
    <row r="2431" spans="1:11" ht="42" customHeight="1">
      <c r="A2431" s="2" t="s">
        <v>6090</v>
      </c>
      <c r="B2431" s="2" t="s">
        <v>6091</v>
      </c>
      <c r="C2431" s="2" t="s">
        <v>123</v>
      </c>
      <c r="D2431" s="2" t="s">
        <v>17</v>
      </c>
      <c r="E2431" s="5">
        <v>-27293</v>
      </c>
      <c r="F2431" s="3" t="s">
        <v>267</v>
      </c>
      <c r="G2431" s="3" t="s">
        <v>39</v>
      </c>
      <c r="H2431" s="2" t="s">
        <v>20</v>
      </c>
      <c r="I2431" s="2" t="s">
        <v>6092</v>
      </c>
      <c r="J2431" s="3" t="str">
        <f>HYPERLINK("https://www.boe.es/gazeta/dias/1825/04/09/pdfs/GMD-1825-43.pdf#page=3","Abrir facsímil")</f>
        <v>Abrir facsímil</v>
      </c>
      <c r="K2431" s="3" t="s">
        <v>22</v>
      </c>
    </row>
    <row r="2432" spans="1:11" ht="42" customHeight="1">
      <c r="A2432" s="2" t="s">
        <v>6093</v>
      </c>
      <c r="B2432" s="2" t="s">
        <v>6094</v>
      </c>
      <c r="C2432" s="2" t="s">
        <v>32</v>
      </c>
      <c r="D2432" s="2" t="s">
        <v>33</v>
      </c>
      <c r="E2432" s="5">
        <v>-27274</v>
      </c>
      <c r="F2432" s="3" t="s">
        <v>463</v>
      </c>
      <c r="G2432" s="3" t="s">
        <v>464</v>
      </c>
      <c r="H2432" s="2" t="s">
        <v>20</v>
      </c>
      <c r="I2432" s="2" t="s">
        <v>6095</v>
      </c>
      <c r="J2432" s="3" t="str">
        <f>HYPERLINK("https://www.boe.es/gazeta/dias/1825/04/28/pdfs/GMD-1825-51.pdf#page=4","Abrir facsímil")</f>
        <v>Abrir facsímil</v>
      </c>
      <c r="K2432" s="3" t="s">
        <v>22</v>
      </c>
    </row>
    <row r="2433" spans="1:11" ht="42" customHeight="1">
      <c r="A2433" s="2" t="s">
        <v>6096</v>
      </c>
      <c r="B2433" s="2" t="s">
        <v>6097</v>
      </c>
      <c r="C2433" s="2" t="s">
        <v>238</v>
      </c>
      <c r="D2433" s="2" t="s">
        <v>17</v>
      </c>
      <c r="E2433" s="5">
        <v>-27374</v>
      </c>
      <c r="F2433" s="3" t="s">
        <v>87</v>
      </c>
      <c r="G2433" s="3" t="s">
        <v>64</v>
      </c>
      <c r="H2433" s="2" t="s">
        <v>20</v>
      </c>
      <c r="I2433" s="2" t="s">
        <v>6098</v>
      </c>
      <c r="J2433" s="3" t="str">
        <f>HYPERLINK("https://www.boe.es/gazeta/dias/1825/01/18/pdfs/GMD-1825-8.pdf#page=2","Abrir facsímil")</f>
        <v>Abrir facsímil</v>
      </c>
      <c r="K2433" s="3" t="s">
        <v>22</v>
      </c>
    </row>
    <row r="2434" spans="1:11" ht="42" customHeight="1">
      <c r="A2434" s="2" t="s">
        <v>6099</v>
      </c>
      <c r="B2434" s="2" t="s">
        <v>6100</v>
      </c>
      <c r="C2434" s="2" t="s">
        <v>32</v>
      </c>
      <c r="D2434" s="2" t="s">
        <v>33</v>
      </c>
      <c r="E2434" s="5">
        <v>-27374</v>
      </c>
      <c r="F2434" s="3" t="s">
        <v>87</v>
      </c>
      <c r="G2434" s="3" t="s">
        <v>64</v>
      </c>
      <c r="H2434" s="2" t="s">
        <v>20</v>
      </c>
      <c r="I2434" s="2" t="s">
        <v>6101</v>
      </c>
      <c r="J2434" s="3" t="str">
        <f>HYPERLINK("https://www.boe.es/gazeta/dias/1825/01/18/pdfs/GMD-1825-8.pdf#page=2","Abrir facsímil")</f>
        <v>Abrir facsímil</v>
      </c>
      <c r="K2434" s="3" t="s">
        <v>22</v>
      </c>
    </row>
    <row r="2435" spans="1:11" ht="42" customHeight="1">
      <c r="A2435" s="2" t="s">
        <v>6102</v>
      </c>
      <c r="B2435" s="2" t="s">
        <v>6103</v>
      </c>
      <c r="C2435" s="2" t="s">
        <v>25</v>
      </c>
      <c r="D2435" s="2" t="s">
        <v>17</v>
      </c>
      <c r="E2435" s="5">
        <v>-27379</v>
      </c>
      <c r="F2435" s="3" t="s">
        <v>116</v>
      </c>
      <c r="G2435" s="3" t="s">
        <v>39</v>
      </c>
      <c r="H2435" s="2" t="s">
        <v>20</v>
      </c>
      <c r="I2435" s="2" t="s">
        <v>6104</v>
      </c>
      <c r="J2435" s="3" t="str">
        <f>HYPERLINK("https://www.boe.es/gazeta/dias/1825/01/13/pdfs/GMD-1825-6.pdf#page=3","Abrir facsímil")</f>
        <v>Abrir facsímil</v>
      </c>
      <c r="K2435" s="3" t="s">
        <v>22</v>
      </c>
    </row>
    <row r="2436" spans="1:11" ht="42" customHeight="1">
      <c r="A2436" s="2" t="s">
        <v>6105</v>
      </c>
      <c r="B2436" s="2" t="s">
        <v>6106</v>
      </c>
      <c r="C2436" s="2" t="s">
        <v>71</v>
      </c>
      <c r="D2436" s="2" t="s">
        <v>72</v>
      </c>
      <c r="E2436" s="5">
        <v>-27101</v>
      </c>
      <c r="F2436" s="3" t="s">
        <v>83</v>
      </c>
      <c r="G2436" s="3" t="s">
        <v>19</v>
      </c>
      <c r="H2436" s="2" t="s">
        <v>20</v>
      </c>
      <c r="I2436" s="2" t="s">
        <v>6107</v>
      </c>
      <c r="J2436" s="3" t="str">
        <f>HYPERLINK("https://www.boe.es/gazeta/dias/1825/10/18/pdfs/GMD-1825-126.pdf#page=4","Abrir facsímil")</f>
        <v>Abrir facsímil</v>
      </c>
      <c r="K2436" s="3" t="s">
        <v>22</v>
      </c>
    </row>
    <row r="2437" spans="1:11" ht="42" customHeight="1">
      <c r="A2437" s="2" t="s">
        <v>6108</v>
      </c>
      <c r="B2437" s="2" t="s">
        <v>6109</v>
      </c>
      <c r="C2437" s="2" t="s">
        <v>123</v>
      </c>
      <c r="D2437" s="2" t="s">
        <v>17</v>
      </c>
      <c r="E2437" s="5">
        <v>-27197</v>
      </c>
      <c r="F2437" s="3" t="s">
        <v>1065</v>
      </c>
      <c r="G2437" s="3" t="s">
        <v>19</v>
      </c>
      <c r="H2437" s="2" t="s">
        <v>20</v>
      </c>
      <c r="I2437" s="2" t="s">
        <v>6110</v>
      </c>
      <c r="J2437" s="3" t="str">
        <f>HYPERLINK("https://www.boe.es/gazeta/dias/1825/07/14/pdfs/GMD-1825-84.pdf#page=4","Abrir facsímil")</f>
        <v>Abrir facsímil</v>
      </c>
      <c r="K2437" s="3" t="s">
        <v>22</v>
      </c>
    </row>
    <row r="2438" spans="1:11" ht="42" customHeight="1">
      <c r="A2438" s="2" t="s">
        <v>6111</v>
      </c>
      <c r="B2438" s="2" t="s">
        <v>6112</v>
      </c>
      <c r="C2438" s="2" t="s">
        <v>59</v>
      </c>
      <c r="D2438" s="2" t="s">
        <v>17</v>
      </c>
      <c r="E2438" s="5">
        <v>-27351</v>
      </c>
      <c r="F2438" s="3" t="s">
        <v>132</v>
      </c>
      <c r="G2438" s="3" t="s">
        <v>19</v>
      </c>
      <c r="H2438" s="2" t="s">
        <v>20</v>
      </c>
      <c r="I2438" s="2" t="s">
        <v>6113</v>
      </c>
      <c r="J2438" s="3" t="str">
        <f>HYPERLINK("https://www.boe.es/gazeta/dias/1825/02/10/pdfs/GMD-1825-18.pdf#page=4","Abrir facsímil")</f>
        <v>Abrir facsímil</v>
      </c>
      <c r="K2438" s="3" t="s">
        <v>22</v>
      </c>
    </row>
    <row r="2439" spans="1:11" ht="42" customHeight="1">
      <c r="A2439" s="2" t="s">
        <v>6114</v>
      </c>
      <c r="B2439" s="2" t="s">
        <v>6114</v>
      </c>
      <c r="C2439" s="2" t="s">
        <v>32</v>
      </c>
      <c r="D2439" s="2" t="s">
        <v>33</v>
      </c>
      <c r="E2439" s="5">
        <v>-27136</v>
      </c>
      <c r="F2439" s="3" t="s">
        <v>523</v>
      </c>
      <c r="G2439" s="3" t="s">
        <v>95</v>
      </c>
      <c r="H2439" s="2" t="s">
        <v>20</v>
      </c>
      <c r="I2439" s="2" t="s">
        <v>6115</v>
      </c>
      <c r="J2439" s="3" t="str">
        <f>HYPERLINK("https://www.boe.es/gazeta/dias/1825/09/13/pdfs/GMD-1825-111.pdf#page=1","Abrir facsímil")</f>
        <v>Abrir facsímil</v>
      </c>
      <c r="K2439" s="3" t="s">
        <v>22</v>
      </c>
    </row>
    <row r="2440" spans="1:11" ht="42" customHeight="1">
      <c r="A2440" s="2" t="s">
        <v>6116</v>
      </c>
      <c r="B2440" s="2" t="s">
        <v>6117</v>
      </c>
      <c r="C2440" s="2" t="s">
        <v>32</v>
      </c>
      <c r="D2440" s="2" t="s">
        <v>33</v>
      </c>
      <c r="E2440" s="5">
        <v>-27372</v>
      </c>
      <c r="F2440" s="3" t="s">
        <v>51</v>
      </c>
      <c r="G2440" s="3" t="s">
        <v>39</v>
      </c>
      <c r="H2440" s="2" t="s">
        <v>20</v>
      </c>
      <c r="I2440" s="2" t="s">
        <v>6118</v>
      </c>
      <c r="J2440" s="3" t="str">
        <f>HYPERLINK("https://www.boe.es/gazeta/dias/1825/01/20/pdfs/GMD-1825-9.pdf#page=3","Abrir facsímil")</f>
        <v>Abrir facsímil</v>
      </c>
      <c r="K2440" s="3" t="s">
        <v>22</v>
      </c>
    </row>
    <row r="2441" spans="1:11" ht="42" customHeight="1">
      <c r="A2441" s="2" t="s">
        <v>6119</v>
      </c>
      <c r="B2441" s="2" t="s">
        <v>6120</v>
      </c>
      <c r="C2441" s="2" t="s">
        <v>32</v>
      </c>
      <c r="D2441" s="2" t="s">
        <v>33</v>
      </c>
      <c r="E2441" s="5">
        <v>-27384</v>
      </c>
      <c r="F2441" s="3" t="s">
        <v>143</v>
      </c>
      <c r="G2441" s="3" t="s">
        <v>64</v>
      </c>
      <c r="H2441" s="2" t="s">
        <v>20</v>
      </c>
      <c r="I2441" s="2" t="s">
        <v>6121</v>
      </c>
      <c r="J2441" s="3" t="str">
        <f>HYPERLINK("https://www.boe.es/gazeta/dias/1825/01/08/pdfs/GMD-1825-4.pdf#page=2","Abrir facsímil")</f>
        <v>Abrir facsímil</v>
      </c>
      <c r="K2441" s="3" t="s">
        <v>22</v>
      </c>
    </row>
    <row r="2442" spans="1:11" ht="42" customHeight="1">
      <c r="A2442" s="2" t="s">
        <v>6122</v>
      </c>
      <c r="B2442" s="2" t="s">
        <v>6123</v>
      </c>
      <c r="C2442" s="2" t="s">
        <v>46</v>
      </c>
      <c r="D2442" s="2" t="s">
        <v>17</v>
      </c>
      <c r="E2442" s="5">
        <v>-27302</v>
      </c>
      <c r="F2442" s="3" t="s">
        <v>369</v>
      </c>
      <c r="G2442" s="3" t="s">
        <v>19</v>
      </c>
      <c r="H2442" s="2" t="s">
        <v>20</v>
      </c>
      <c r="I2442" s="2" t="s">
        <v>6124</v>
      </c>
      <c r="J2442" s="3" t="str">
        <f>HYPERLINK("https://www.boe.es/gazeta/dias/1825/03/31/pdfs/GMD-1825-39.pdf#page=4","Abrir facsímil")</f>
        <v>Abrir facsímil</v>
      </c>
      <c r="K2442" s="3" t="s">
        <v>22</v>
      </c>
    </row>
    <row r="2443" spans="1:11" ht="42" customHeight="1">
      <c r="A2443" s="2" t="s">
        <v>6125</v>
      </c>
      <c r="B2443" s="2" t="s">
        <v>6126</v>
      </c>
      <c r="C2443" s="2" t="s">
        <v>16</v>
      </c>
      <c r="D2443" s="2" t="s">
        <v>17</v>
      </c>
      <c r="E2443" s="5">
        <v>-27381</v>
      </c>
      <c r="F2443" s="3" t="s">
        <v>586</v>
      </c>
      <c r="G2443" s="3" t="s">
        <v>39</v>
      </c>
      <c r="H2443" s="2" t="s">
        <v>20</v>
      </c>
      <c r="I2443" s="2" t="s">
        <v>6127</v>
      </c>
      <c r="J2443" s="3" t="str">
        <f>HYPERLINK("https://www.boe.es/gazeta/dias/1825/01/11/pdfs/GMD-1825-5.pdf#page=3","Abrir facsímil")</f>
        <v>Abrir facsímil</v>
      </c>
      <c r="K2443" s="3" t="s">
        <v>22</v>
      </c>
    </row>
    <row r="2444" spans="1:11" ht="42" customHeight="1">
      <c r="A2444" s="2" t="s">
        <v>6128</v>
      </c>
      <c r="B2444" s="2" t="s">
        <v>6128</v>
      </c>
      <c r="C2444" s="2" t="s">
        <v>32</v>
      </c>
      <c r="D2444" s="2" t="s">
        <v>33</v>
      </c>
      <c r="E2444" s="5">
        <v>-27391</v>
      </c>
      <c r="F2444" s="3" t="s">
        <v>295</v>
      </c>
      <c r="G2444" s="3" t="s">
        <v>39</v>
      </c>
      <c r="H2444" s="2" t="s">
        <v>20</v>
      </c>
      <c r="I2444" s="2" t="s">
        <v>6129</v>
      </c>
      <c r="J2444" s="3" t="str">
        <f>HYPERLINK("https://www.boe.es/gazeta/dias/1825/01/01/pdfs/GMD-1825-1.pdf#page=3","Abrir facsímil")</f>
        <v>Abrir facsímil</v>
      </c>
      <c r="K2444" s="3" t="s">
        <v>22</v>
      </c>
    </row>
    <row r="2445" spans="1:11" ht="42" customHeight="1">
      <c r="A2445" s="2" t="s">
        <v>6130</v>
      </c>
      <c r="B2445" s="2" t="s">
        <v>6131</v>
      </c>
      <c r="C2445" s="2" t="s">
        <v>25</v>
      </c>
      <c r="D2445" s="2" t="s">
        <v>17</v>
      </c>
      <c r="E2445" s="5">
        <v>-27246</v>
      </c>
      <c r="F2445" s="3" t="s">
        <v>79</v>
      </c>
      <c r="G2445" s="3" t="s">
        <v>19</v>
      </c>
      <c r="H2445" s="2" t="s">
        <v>20</v>
      </c>
      <c r="I2445" s="2" t="s">
        <v>6132</v>
      </c>
      <c r="J2445" s="3" t="str">
        <f>HYPERLINK("https://www.boe.es/gazeta/dias/1825/05/26/pdfs/GMD-1825-63.pdf#page=4","Abrir facsímil")</f>
        <v>Abrir facsímil</v>
      </c>
      <c r="K2445" s="3" t="s">
        <v>22</v>
      </c>
    </row>
    <row r="2446" spans="1:11" ht="42" customHeight="1">
      <c r="A2446" s="2" t="s">
        <v>6133</v>
      </c>
      <c r="B2446" s="2" t="s">
        <v>6134</v>
      </c>
      <c r="C2446" s="2" t="s">
        <v>71</v>
      </c>
      <c r="D2446" s="2" t="s">
        <v>72</v>
      </c>
      <c r="E2446" s="5">
        <v>-27290</v>
      </c>
      <c r="F2446" s="3" t="s">
        <v>443</v>
      </c>
      <c r="G2446" s="3" t="s">
        <v>95</v>
      </c>
      <c r="H2446" s="2" t="s">
        <v>20</v>
      </c>
      <c r="I2446" s="2" t="s">
        <v>6135</v>
      </c>
      <c r="J2446" s="3" t="str">
        <f>HYPERLINK("https://www.boe.es/gazeta/dias/1825/04/12/pdfs/GMD-1825-44.pdf#page=1","Abrir facsímil")</f>
        <v>Abrir facsímil</v>
      </c>
      <c r="K2446" s="3" t="s">
        <v>22</v>
      </c>
    </row>
    <row r="2447" spans="1:11" ht="42" customHeight="1">
      <c r="A2447" s="2" t="s">
        <v>6136</v>
      </c>
      <c r="B2447" s="2" t="s">
        <v>6137</v>
      </c>
      <c r="C2447" s="2" t="s">
        <v>32</v>
      </c>
      <c r="D2447" s="2" t="s">
        <v>33</v>
      </c>
      <c r="E2447" s="5">
        <v>-27134</v>
      </c>
      <c r="F2447" s="3" t="s">
        <v>308</v>
      </c>
      <c r="G2447" s="3" t="s">
        <v>95</v>
      </c>
      <c r="H2447" s="2" t="s">
        <v>20</v>
      </c>
      <c r="I2447" s="2" t="s">
        <v>6138</v>
      </c>
      <c r="J2447" s="3" t="str">
        <f>HYPERLINK("https://www.boe.es/gazeta/dias/1825/09/15/pdfs/GMD-1825-112.pdf#page=1","Abrir facsímil")</f>
        <v>Abrir facsímil</v>
      </c>
      <c r="K2447" s="3" t="s">
        <v>22</v>
      </c>
    </row>
    <row r="2448" spans="1:11" ht="42" customHeight="1">
      <c r="A2448" s="2" t="s">
        <v>6139</v>
      </c>
      <c r="B2448" s="2" t="s">
        <v>6140</v>
      </c>
      <c r="C2448" s="2" t="s">
        <v>32</v>
      </c>
      <c r="D2448" s="2" t="s">
        <v>33</v>
      </c>
      <c r="E2448" s="5">
        <v>-27360</v>
      </c>
      <c r="F2448" s="3" t="s">
        <v>468</v>
      </c>
      <c r="G2448" s="3" t="s">
        <v>19</v>
      </c>
      <c r="H2448" s="2" t="s">
        <v>20</v>
      </c>
      <c r="I2448" s="2" t="s">
        <v>6141</v>
      </c>
      <c r="J2448" s="3" t="str">
        <f>HYPERLINK("https://www.boe.es/gazeta/dias/1825/02/01/pdfs/GMD-1825-14.pdf#page=4","Abrir facsímil")</f>
        <v>Abrir facsímil</v>
      </c>
      <c r="K2448" s="3" t="s">
        <v>22</v>
      </c>
    </row>
    <row r="2449" spans="1:11" ht="42" customHeight="1">
      <c r="A2449" s="2" t="s">
        <v>6142</v>
      </c>
      <c r="B2449" s="2" t="s">
        <v>6143</v>
      </c>
      <c r="C2449" s="2" t="s">
        <v>71</v>
      </c>
      <c r="D2449" s="2" t="s">
        <v>72</v>
      </c>
      <c r="E2449" s="5">
        <v>-27027</v>
      </c>
      <c r="F2449" s="3" t="s">
        <v>181</v>
      </c>
      <c r="G2449" s="3" t="s">
        <v>95</v>
      </c>
      <c r="H2449" s="2" t="s">
        <v>20</v>
      </c>
      <c r="I2449" s="2" t="s">
        <v>6144</v>
      </c>
      <c r="J2449" s="3" t="str">
        <f>HYPERLINK("https://www.boe.es/gazeta/dias/1825/12/31/pdfs/GMD-1825-158.pdf#page=1","Abrir facsímil")</f>
        <v>Abrir facsímil</v>
      </c>
      <c r="K2449" s="3" t="s">
        <v>22</v>
      </c>
    </row>
    <row r="2450" spans="1:11" ht="42" customHeight="1">
      <c r="A2450" s="2" t="s">
        <v>6145</v>
      </c>
      <c r="B2450" s="2" t="s">
        <v>6146</v>
      </c>
      <c r="C2450" s="2" t="s">
        <v>32</v>
      </c>
      <c r="D2450" s="2" t="s">
        <v>245</v>
      </c>
      <c r="E2450" s="5">
        <v>-27152</v>
      </c>
      <c r="F2450" s="3" t="s">
        <v>246</v>
      </c>
      <c r="G2450" s="3" t="s">
        <v>95</v>
      </c>
      <c r="H2450" s="2" t="s">
        <v>20</v>
      </c>
      <c r="I2450" s="2" t="s">
        <v>6147</v>
      </c>
      <c r="J2450" s="3" t="str">
        <f>HYPERLINK("https://www.boe.es/gazeta/dias/1825/08/28/pdfs/GMD-1825-104E.pdf#page=1","Abrir facsímil")</f>
        <v>Abrir facsímil</v>
      </c>
      <c r="K2450" s="3" t="s">
        <v>22</v>
      </c>
    </row>
    <row r="2451" spans="1:11" ht="42" customHeight="1">
      <c r="A2451" s="2" t="s">
        <v>6148</v>
      </c>
      <c r="B2451" s="2" t="s">
        <v>6149</v>
      </c>
      <c r="C2451" s="2" t="s">
        <v>32</v>
      </c>
      <c r="D2451" s="2" t="s">
        <v>33</v>
      </c>
      <c r="E2451" s="5">
        <v>-27293</v>
      </c>
      <c r="F2451" s="3" t="s">
        <v>267</v>
      </c>
      <c r="G2451" s="3" t="s">
        <v>39</v>
      </c>
      <c r="H2451" s="2" t="s">
        <v>20</v>
      </c>
      <c r="I2451" s="2" t="s">
        <v>6150</v>
      </c>
      <c r="J2451" s="3" t="str">
        <f>HYPERLINK("https://www.boe.es/gazeta/dias/1825/04/09/pdfs/GMD-1825-43.pdf#page=3","Abrir facsímil")</f>
        <v>Abrir facsímil</v>
      </c>
      <c r="K2451" s="3" t="s">
        <v>22</v>
      </c>
    </row>
    <row r="2452" spans="1:11" ht="42" customHeight="1">
      <c r="A2452" s="2" t="s">
        <v>6151</v>
      </c>
      <c r="B2452" s="2" t="s">
        <v>6152</v>
      </c>
      <c r="C2452" s="2" t="s">
        <v>32</v>
      </c>
      <c r="D2452" s="2" t="s">
        <v>33</v>
      </c>
      <c r="E2452" s="5">
        <v>-27318</v>
      </c>
      <c r="F2452" s="3" t="s">
        <v>193</v>
      </c>
      <c r="G2452" s="3" t="s">
        <v>39</v>
      </c>
      <c r="H2452" s="2" t="s">
        <v>20</v>
      </c>
      <c r="I2452" s="2" t="s">
        <v>6153</v>
      </c>
      <c r="J2452" s="3" t="str">
        <f>HYPERLINK("https://www.boe.es/gazeta/dias/1825/03/15/pdfs/GMD-1825-32.pdf#page=3","Abrir facsímil")</f>
        <v>Abrir facsímil</v>
      </c>
      <c r="K2452" s="3" t="s">
        <v>22</v>
      </c>
    </row>
    <row r="2453" spans="1:11" ht="42" customHeight="1">
      <c r="A2453" s="2" t="s">
        <v>6154</v>
      </c>
      <c r="B2453" s="2" t="s">
        <v>6154</v>
      </c>
      <c r="C2453" s="2" t="s">
        <v>46</v>
      </c>
      <c r="D2453" s="2" t="s">
        <v>17</v>
      </c>
      <c r="E2453" s="5">
        <v>-27167</v>
      </c>
      <c r="F2453" s="3" t="s">
        <v>953</v>
      </c>
      <c r="G2453" s="3" t="s">
        <v>95</v>
      </c>
      <c r="H2453" s="2" t="s">
        <v>20</v>
      </c>
      <c r="I2453" s="2" t="s">
        <v>6155</v>
      </c>
      <c r="J2453" s="3" t="str">
        <f>HYPERLINK("https://www.boe.es/gazeta/dias/1825/08/13/pdfs/GMD-1825-97.pdf#page=1","Abrir facsímil")</f>
        <v>Abrir facsímil</v>
      </c>
      <c r="K2453" s="3" t="s">
        <v>22</v>
      </c>
    </row>
    <row r="2454" spans="1:11" ht="42" customHeight="1">
      <c r="A2454" s="2" t="s">
        <v>6156</v>
      </c>
      <c r="B2454" s="2" t="s">
        <v>6157</v>
      </c>
      <c r="C2454" s="2" t="s">
        <v>238</v>
      </c>
      <c r="D2454" s="2" t="s">
        <v>17</v>
      </c>
      <c r="E2454" s="5">
        <v>-27386</v>
      </c>
      <c r="F2454" s="3" t="s">
        <v>99</v>
      </c>
      <c r="G2454" s="3" t="s">
        <v>39</v>
      </c>
      <c r="H2454" s="2" t="s">
        <v>20</v>
      </c>
      <c r="I2454" s="2" t="s">
        <v>6158</v>
      </c>
      <c r="J2454" s="3" t="str">
        <f>HYPERLINK("https://www.boe.es/gazeta/dias/1825/01/06/pdfs/GMD-1825-3.pdf#page=3","Abrir facsímil")</f>
        <v>Abrir facsímil</v>
      </c>
      <c r="K2454" s="3" t="s">
        <v>22</v>
      </c>
    </row>
    <row r="2455" spans="1:11" ht="42" customHeight="1">
      <c r="A2455" s="2" t="s">
        <v>6156</v>
      </c>
      <c r="B2455" s="2" t="s">
        <v>6157</v>
      </c>
      <c r="C2455" s="2" t="s">
        <v>32</v>
      </c>
      <c r="D2455" s="2" t="s">
        <v>33</v>
      </c>
      <c r="E2455" s="5">
        <v>-27377</v>
      </c>
      <c r="F2455" s="3" t="s">
        <v>652</v>
      </c>
      <c r="G2455" s="3" t="s">
        <v>39</v>
      </c>
      <c r="H2455" s="2" t="s">
        <v>20</v>
      </c>
      <c r="I2455" s="2" t="s">
        <v>6159</v>
      </c>
      <c r="J2455" s="3" t="str">
        <f>HYPERLINK("https://www.boe.es/gazeta/dias/1825/01/15/pdfs/GMD-1825-7.pdf#page=3","Abrir facsímil")</f>
        <v>Abrir facsímil</v>
      </c>
      <c r="K2455" s="3" t="s">
        <v>22</v>
      </c>
    </row>
    <row r="2456" spans="1:11" ht="42" customHeight="1">
      <c r="A2456" s="2" t="s">
        <v>6160</v>
      </c>
      <c r="B2456" s="2" t="s">
        <v>6161</v>
      </c>
      <c r="C2456" s="2" t="s">
        <v>32</v>
      </c>
      <c r="D2456" s="2" t="s">
        <v>33</v>
      </c>
      <c r="E2456" s="5">
        <v>-27374</v>
      </c>
      <c r="F2456" s="3" t="s">
        <v>87</v>
      </c>
      <c r="G2456" s="3" t="s">
        <v>64</v>
      </c>
      <c r="H2456" s="2" t="s">
        <v>20</v>
      </c>
      <c r="I2456" s="2" t="s">
        <v>6162</v>
      </c>
      <c r="J2456" s="3" t="str">
        <f>HYPERLINK("https://www.boe.es/gazeta/dias/1825/01/18/pdfs/GMD-1825-8.pdf#page=2","Abrir facsímil")</f>
        <v>Abrir facsímil</v>
      </c>
      <c r="K2456" s="3" t="s">
        <v>22</v>
      </c>
    </row>
    <row r="2457" spans="1:11" ht="42" customHeight="1">
      <c r="A2457" s="2" t="s">
        <v>6163</v>
      </c>
      <c r="B2457" s="2" t="s">
        <v>6164</v>
      </c>
      <c r="C2457" s="2" t="s">
        <v>32</v>
      </c>
      <c r="D2457" s="2" t="s">
        <v>33</v>
      </c>
      <c r="E2457" s="5">
        <v>-27360</v>
      </c>
      <c r="F2457" s="3" t="s">
        <v>468</v>
      </c>
      <c r="G2457" s="3" t="s">
        <v>39</v>
      </c>
      <c r="H2457" s="2" t="s">
        <v>20</v>
      </c>
      <c r="I2457" s="2" t="s">
        <v>6165</v>
      </c>
      <c r="J2457" s="3" t="str">
        <f>HYPERLINK("https://www.boe.es/gazeta/dias/1825/02/01/pdfs/GMD-1825-14.pdf#page=3","Abrir facsímil")</f>
        <v>Abrir facsímil</v>
      </c>
      <c r="K2457" s="3" t="s">
        <v>22</v>
      </c>
    </row>
    <row r="2458" spans="1:11" ht="42" customHeight="1">
      <c r="A2458" s="2" t="s">
        <v>6166</v>
      </c>
      <c r="B2458" s="2" t="s">
        <v>6167</v>
      </c>
      <c r="C2458" s="2" t="s">
        <v>46</v>
      </c>
      <c r="D2458" s="2" t="s">
        <v>17</v>
      </c>
      <c r="E2458" s="5">
        <v>-27381</v>
      </c>
      <c r="F2458" s="3" t="s">
        <v>586</v>
      </c>
      <c r="G2458" s="3" t="s">
        <v>19</v>
      </c>
      <c r="H2458" s="2" t="s">
        <v>20</v>
      </c>
      <c r="I2458" s="2" t="s">
        <v>6168</v>
      </c>
      <c r="J2458" s="3" t="str">
        <f>HYPERLINK("https://www.boe.es/gazeta/dias/1825/01/11/pdfs/GMD-1825-5.pdf#page=4","Abrir facsímil")</f>
        <v>Abrir facsímil</v>
      </c>
      <c r="K2458" s="3" t="s">
        <v>22</v>
      </c>
    </row>
    <row r="2459" spans="1:11" ht="42" customHeight="1">
      <c r="A2459" s="2" t="s">
        <v>6169</v>
      </c>
      <c r="B2459" s="2" t="s">
        <v>6170</v>
      </c>
      <c r="C2459" s="2" t="s">
        <v>16</v>
      </c>
      <c r="D2459" s="2" t="s">
        <v>17</v>
      </c>
      <c r="E2459" s="5">
        <v>-27318</v>
      </c>
      <c r="F2459" s="3" t="s">
        <v>193</v>
      </c>
      <c r="G2459" s="3" t="s">
        <v>64</v>
      </c>
      <c r="H2459" s="2" t="s">
        <v>20</v>
      </c>
      <c r="I2459" s="2" t="s">
        <v>6171</v>
      </c>
      <c r="J2459" s="3" t="str">
        <f>HYPERLINK("https://www.boe.es/gazeta/dias/1825/03/15/pdfs/GMD-1825-32.pdf#page=2","Abrir facsímil")</f>
        <v>Abrir facsímil</v>
      </c>
      <c r="K2459" s="3" t="s">
        <v>22</v>
      </c>
    </row>
    <row r="2460" spans="1:11" ht="42" customHeight="1">
      <c r="A2460" s="2" t="s">
        <v>6172</v>
      </c>
      <c r="B2460" s="2" t="s">
        <v>6173</v>
      </c>
      <c r="C2460" s="2" t="s">
        <v>59</v>
      </c>
      <c r="D2460" s="2" t="s">
        <v>17</v>
      </c>
      <c r="E2460" s="5">
        <v>-27281</v>
      </c>
      <c r="F2460" s="3" t="s">
        <v>306</v>
      </c>
      <c r="G2460" s="3" t="s">
        <v>19</v>
      </c>
      <c r="H2460" s="2" t="s">
        <v>20</v>
      </c>
      <c r="I2460" s="2" t="s">
        <v>6174</v>
      </c>
      <c r="J2460" s="3" t="str">
        <f>HYPERLINK("https://www.boe.es/gazeta/dias/1825/04/21/pdfs/GMD-1825-48.pdf#page=4","Abrir facsímil")</f>
        <v>Abrir facsímil</v>
      </c>
      <c r="K2460" s="3" t="s">
        <v>22</v>
      </c>
    </row>
    <row r="2461" spans="1:11" ht="42" customHeight="1">
      <c r="A2461" s="2" t="s">
        <v>6172</v>
      </c>
      <c r="B2461" s="2" t="s">
        <v>6173</v>
      </c>
      <c r="C2461" s="2" t="s">
        <v>32</v>
      </c>
      <c r="D2461" s="2" t="s">
        <v>33</v>
      </c>
      <c r="E2461" s="5">
        <v>-27253</v>
      </c>
      <c r="F2461" s="3" t="s">
        <v>409</v>
      </c>
      <c r="G2461" s="3" t="s">
        <v>39</v>
      </c>
      <c r="H2461" s="2" t="s">
        <v>20</v>
      </c>
      <c r="I2461" s="2" t="s">
        <v>6175</v>
      </c>
      <c r="J2461" s="3" t="str">
        <f>HYPERLINK("https://www.boe.es/gazeta/dias/1825/05/19/pdfs/GMD-1825-60.pdf#page=3","Abrir facsímil")</f>
        <v>Abrir facsímil</v>
      </c>
      <c r="K2461" s="3" t="s">
        <v>22</v>
      </c>
    </row>
    <row r="2462" spans="1:11" ht="42" customHeight="1">
      <c r="A2462" s="2" t="s">
        <v>6176</v>
      </c>
      <c r="B2462" s="2" t="s">
        <v>6177</v>
      </c>
      <c r="C2462" s="2" t="s">
        <v>32</v>
      </c>
      <c r="D2462" s="2" t="s">
        <v>33</v>
      </c>
      <c r="E2462" s="5">
        <v>-27150</v>
      </c>
      <c r="F2462" s="3" t="s">
        <v>392</v>
      </c>
      <c r="G2462" s="3" t="s">
        <v>39</v>
      </c>
      <c r="H2462" s="2" t="s">
        <v>20</v>
      </c>
      <c r="I2462" s="2" t="s">
        <v>6178</v>
      </c>
      <c r="J2462" s="3" t="str">
        <f>HYPERLINK("https://www.boe.es/gazeta/dias/1825/08/30/pdfs/GMD-1825-105.pdf#page=3","Abrir facsímil")</f>
        <v>Abrir facsímil</v>
      </c>
      <c r="K2462" s="3" t="s">
        <v>22</v>
      </c>
    </row>
    <row r="2463" spans="1:11" ht="42" customHeight="1">
      <c r="A2463" s="2" t="s">
        <v>6179</v>
      </c>
      <c r="B2463" s="2" t="s">
        <v>6180</v>
      </c>
      <c r="C2463" s="2" t="s">
        <v>32</v>
      </c>
      <c r="D2463" s="2" t="s">
        <v>33</v>
      </c>
      <c r="E2463" s="5">
        <v>-27360</v>
      </c>
      <c r="F2463" s="3" t="s">
        <v>468</v>
      </c>
      <c r="G2463" s="3" t="s">
        <v>39</v>
      </c>
      <c r="H2463" s="2" t="s">
        <v>20</v>
      </c>
      <c r="I2463" s="2" t="s">
        <v>6181</v>
      </c>
      <c r="J2463" s="3" t="str">
        <f>HYPERLINK("https://www.boe.es/gazeta/dias/1825/02/01/pdfs/GMD-1825-14.pdf#page=3","Abrir facsímil")</f>
        <v>Abrir facsímil</v>
      </c>
      <c r="K2463" s="3" t="s">
        <v>22</v>
      </c>
    </row>
    <row r="2464" spans="1:11" ht="42" customHeight="1">
      <c r="A2464" s="2" t="s">
        <v>6182</v>
      </c>
      <c r="B2464" s="2" t="s">
        <v>6183</v>
      </c>
      <c r="C2464" s="2" t="s">
        <v>123</v>
      </c>
      <c r="D2464" s="2" t="s">
        <v>17</v>
      </c>
      <c r="E2464" s="5">
        <v>-27085</v>
      </c>
      <c r="F2464" s="3" t="s">
        <v>215</v>
      </c>
      <c r="G2464" s="3" t="s">
        <v>19</v>
      </c>
      <c r="H2464" s="2" t="s">
        <v>20</v>
      </c>
      <c r="I2464" s="2" t="s">
        <v>6184</v>
      </c>
      <c r="J2464" s="3" t="str">
        <f>HYPERLINK("https://www.boe.es/gazeta/dias/1825/11/03/pdfs/GMD-1825-133.pdf#page=4","Abrir facsímil")</f>
        <v>Abrir facsímil</v>
      </c>
      <c r="K2464" s="3" t="s">
        <v>22</v>
      </c>
    </row>
    <row r="2465" spans="1:11" ht="42" customHeight="1">
      <c r="A2465" s="2" t="s">
        <v>6185</v>
      </c>
      <c r="B2465" s="2" t="s">
        <v>6186</v>
      </c>
      <c r="C2465" s="2" t="s">
        <v>16</v>
      </c>
      <c r="D2465" s="2" t="s">
        <v>17</v>
      </c>
      <c r="E2465" s="5">
        <v>-27374</v>
      </c>
      <c r="F2465" s="3" t="s">
        <v>87</v>
      </c>
      <c r="G2465" s="3" t="s">
        <v>19</v>
      </c>
      <c r="H2465" s="2" t="s">
        <v>20</v>
      </c>
      <c r="I2465" s="2" t="s">
        <v>6187</v>
      </c>
      <c r="J2465" s="3" t="str">
        <f>HYPERLINK("https://www.boe.es/gazeta/dias/1825/01/18/pdfs/GMD-1825-8.pdf#page=4","Abrir facsímil")</f>
        <v>Abrir facsímil</v>
      </c>
      <c r="K2465" s="3" t="s">
        <v>22</v>
      </c>
    </row>
    <row r="2466" spans="1:11" ht="42" customHeight="1">
      <c r="A2466" s="2" t="s">
        <v>6185</v>
      </c>
      <c r="B2466" s="2" t="s">
        <v>6186</v>
      </c>
      <c r="C2466" s="2" t="s">
        <v>59</v>
      </c>
      <c r="D2466" s="2" t="s">
        <v>17</v>
      </c>
      <c r="E2466" s="5">
        <v>-27293</v>
      </c>
      <c r="F2466" s="3" t="s">
        <v>267</v>
      </c>
      <c r="G2466" s="3" t="s">
        <v>19</v>
      </c>
      <c r="H2466" s="2" t="s">
        <v>20</v>
      </c>
      <c r="I2466" s="2" t="s">
        <v>6188</v>
      </c>
      <c r="J2466" s="3" t="str">
        <f>HYPERLINK("https://www.boe.es/gazeta/dias/1825/04/09/pdfs/GMD-1825-43.pdf#page=4","Abrir facsímil")</f>
        <v>Abrir facsímil</v>
      </c>
      <c r="K2466" s="3" t="s">
        <v>22</v>
      </c>
    </row>
    <row r="2467" spans="1:11" ht="42" customHeight="1">
      <c r="A2467" s="2" t="s">
        <v>6189</v>
      </c>
      <c r="B2467" s="2" t="s">
        <v>6190</v>
      </c>
      <c r="C2467" s="2" t="s">
        <v>46</v>
      </c>
      <c r="D2467" s="2" t="s">
        <v>17</v>
      </c>
      <c r="E2467" s="5">
        <v>-27220</v>
      </c>
      <c r="F2467" s="3" t="s">
        <v>1690</v>
      </c>
      <c r="G2467" s="3" t="s">
        <v>39</v>
      </c>
      <c r="H2467" s="2" t="s">
        <v>20</v>
      </c>
      <c r="I2467" s="2" t="s">
        <v>6191</v>
      </c>
      <c r="J2467" s="3" t="str">
        <f>HYPERLINK("https://www.boe.es/gazeta/dias/1825/06/21/pdfs/GMD-1825-74.pdf#page=3","Abrir facsímil")</f>
        <v>Abrir facsímil</v>
      </c>
      <c r="K2467" s="3" t="s">
        <v>22</v>
      </c>
    </row>
    <row r="2468" spans="1:11" ht="42" customHeight="1">
      <c r="A2468" s="2" t="s">
        <v>6192</v>
      </c>
      <c r="B2468" s="2" t="s">
        <v>6193</v>
      </c>
      <c r="C2468" s="2" t="s">
        <v>16</v>
      </c>
      <c r="D2468" s="2" t="s">
        <v>17</v>
      </c>
      <c r="E2468" s="5">
        <v>-27363</v>
      </c>
      <c r="F2468" s="3" t="s">
        <v>152</v>
      </c>
      <c r="G2468" s="3" t="s">
        <v>19</v>
      </c>
      <c r="H2468" s="2" t="s">
        <v>20</v>
      </c>
      <c r="I2468" s="2" t="s">
        <v>6194</v>
      </c>
      <c r="J2468" s="3" t="str">
        <f>HYPERLINK("https://www.boe.es/gazeta/dias/1825/01/29/pdfs/GMD-1825-13.pdf#page=4","Abrir facsímil")</f>
        <v>Abrir facsímil</v>
      </c>
      <c r="K2468" s="3" t="s">
        <v>22</v>
      </c>
    </row>
    <row r="2469" spans="1:11" ht="42" customHeight="1">
      <c r="A2469" s="2" t="s">
        <v>6195</v>
      </c>
      <c r="B2469" s="2" t="s">
        <v>6196</v>
      </c>
      <c r="C2469" s="2" t="s">
        <v>59</v>
      </c>
      <c r="D2469" s="2" t="s">
        <v>17</v>
      </c>
      <c r="E2469" s="5">
        <v>-27314</v>
      </c>
      <c r="F2469" s="3" t="s">
        <v>60</v>
      </c>
      <c r="G2469" s="3" t="s">
        <v>1756</v>
      </c>
      <c r="H2469" s="2" t="s">
        <v>20</v>
      </c>
      <c r="I2469" s="2" t="s">
        <v>6197</v>
      </c>
      <c r="J2469" s="3" t="str">
        <f>HYPERLINK("https://www.boe.es/gazeta/dias/1825/03/19/pdfs/GMD-1825-34.pdf#page=3","Abrir facsímil")</f>
        <v>Abrir facsímil</v>
      </c>
      <c r="K2469" s="3" t="s">
        <v>22</v>
      </c>
    </row>
    <row r="2470" spans="1:11" ht="42" customHeight="1">
      <c r="A2470" s="2" t="s">
        <v>6198</v>
      </c>
      <c r="B2470" s="2" t="s">
        <v>6199</v>
      </c>
      <c r="C2470" s="2" t="s">
        <v>16</v>
      </c>
      <c r="D2470" s="2" t="s">
        <v>17</v>
      </c>
      <c r="E2470" s="5">
        <v>-27363</v>
      </c>
      <c r="F2470" s="3" t="s">
        <v>152</v>
      </c>
      <c r="G2470" s="3" t="s">
        <v>19</v>
      </c>
      <c r="H2470" s="2" t="s">
        <v>20</v>
      </c>
      <c r="I2470" s="2" t="s">
        <v>6200</v>
      </c>
      <c r="J2470" s="3" t="str">
        <f>HYPERLINK("https://www.boe.es/gazeta/dias/1825/01/29/pdfs/GMD-1825-13.pdf#page=4","Abrir facsímil")</f>
        <v>Abrir facsímil</v>
      </c>
      <c r="K2470" s="3" t="s">
        <v>22</v>
      </c>
    </row>
    <row r="2471" spans="1:11" ht="42" customHeight="1">
      <c r="A2471" s="2" t="s">
        <v>6201</v>
      </c>
      <c r="B2471" s="2" t="s">
        <v>6202</v>
      </c>
      <c r="C2471" s="2" t="s">
        <v>59</v>
      </c>
      <c r="D2471" s="2" t="s">
        <v>17</v>
      </c>
      <c r="E2471" s="5">
        <v>-27153</v>
      </c>
      <c r="F2471" s="3" t="s">
        <v>1007</v>
      </c>
      <c r="G2471" s="3" t="s">
        <v>19</v>
      </c>
      <c r="H2471" s="2" t="s">
        <v>20</v>
      </c>
      <c r="I2471" s="2" t="s">
        <v>6203</v>
      </c>
      <c r="J2471" s="3" t="str">
        <f>HYPERLINK("https://www.boe.es/gazeta/dias/1825/08/27/pdfs/GMD-1825-103.pdf#page=4","Abrir facsímil")</f>
        <v>Abrir facsímil</v>
      </c>
      <c r="K2471" s="3" t="s">
        <v>22</v>
      </c>
    </row>
    <row r="2472" spans="1:11" ht="42" customHeight="1">
      <c r="A2472" s="2" t="s">
        <v>6201</v>
      </c>
      <c r="B2472" s="2" t="s">
        <v>6202</v>
      </c>
      <c r="C2472" s="2" t="s">
        <v>46</v>
      </c>
      <c r="D2472" s="2" t="s">
        <v>17</v>
      </c>
      <c r="E2472" s="5">
        <v>-27122</v>
      </c>
      <c r="F2472" s="3" t="s">
        <v>55</v>
      </c>
      <c r="G2472" s="3" t="s">
        <v>19</v>
      </c>
      <c r="H2472" s="2" t="s">
        <v>20</v>
      </c>
      <c r="I2472" s="2" t="s">
        <v>6204</v>
      </c>
      <c r="J2472" s="3" t="str">
        <f>HYPERLINK("https://www.boe.es/gazeta/dias/1825/09/27/pdfs/GMD-1825-117.pdf#page=4","Abrir facsímil")</f>
        <v>Abrir facsímil</v>
      </c>
      <c r="K2472" s="3" t="s">
        <v>22</v>
      </c>
    </row>
    <row r="2473" spans="1:11" ht="42" customHeight="1">
      <c r="A2473" s="2" t="s">
        <v>6205</v>
      </c>
      <c r="B2473" s="2" t="s">
        <v>6206</v>
      </c>
      <c r="C2473" s="2" t="s">
        <v>32</v>
      </c>
      <c r="D2473" s="2" t="s">
        <v>33</v>
      </c>
      <c r="E2473" s="5">
        <v>-27374</v>
      </c>
      <c r="F2473" s="3" t="s">
        <v>87</v>
      </c>
      <c r="G2473" s="3" t="s">
        <v>64</v>
      </c>
      <c r="H2473" s="2" t="s">
        <v>20</v>
      </c>
      <c r="I2473" s="2" t="s">
        <v>6207</v>
      </c>
      <c r="J2473" s="3" t="str">
        <f>HYPERLINK("https://www.boe.es/gazeta/dias/1825/01/18/pdfs/GMD-1825-8.pdf#page=2","Abrir facsímil")</f>
        <v>Abrir facsímil</v>
      </c>
      <c r="K2473" s="3" t="s">
        <v>22</v>
      </c>
    </row>
    <row r="2474" spans="1:11" ht="42" customHeight="1">
      <c r="A2474" s="2" t="s">
        <v>6208</v>
      </c>
      <c r="B2474" s="2" t="s">
        <v>6209</v>
      </c>
      <c r="C2474" s="2" t="s">
        <v>59</v>
      </c>
      <c r="D2474" s="2" t="s">
        <v>17</v>
      </c>
      <c r="E2474" s="5">
        <v>-27372</v>
      </c>
      <c r="F2474" s="3" t="s">
        <v>51</v>
      </c>
      <c r="G2474" s="3" t="s">
        <v>39</v>
      </c>
      <c r="H2474" s="2" t="s">
        <v>20</v>
      </c>
      <c r="I2474" s="2" t="s">
        <v>6210</v>
      </c>
      <c r="J2474" s="3" t="str">
        <f>HYPERLINK("https://www.boe.es/gazeta/dias/1825/01/20/pdfs/GMD-1825-9.pdf#page=3","Abrir facsímil")</f>
        <v>Abrir facsímil</v>
      </c>
      <c r="K2474" s="3" t="s">
        <v>22</v>
      </c>
    </row>
    <row r="2475" spans="1:11" ht="42" customHeight="1">
      <c r="A2475" s="2" t="s">
        <v>6211</v>
      </c>
      <c r="B2475" s="2" t="s">
        <v>6212</v>
      </c>
      <c r="C2475" s="2" t="s">
        <v>59</v>
      </c>
      <c r="D2475" s="2" t="s">
        <v>17</v>
      </c>
      <c r="E2475" s="5">
        <v>-27309</v>
      </c>
      <c r="F2475" s="3" t="s">
        <v>459</v>
      </c>
      <c r="G2475" s="3" t="s">
        <v>39</v>
      </c>
      <c r="H2475" s="2" t="s">
        <v>20</v>
      </c>
      <c r="I2475" s="2" t="s">
        <v>6213</v>
      </c>
      <c r="J2475" s="3" t="str">
        <f>HYPERLINK("https://www.boe.es/gazeta/dias/1825/03/24/pdfs/GMD-1825-36.pdf#page=3","Abrir facsímil")</f>
        <v>Abrir facsímil</v>
      </c>
      <c r="K2475" s="3" t="s">
        <v>22</v>
      </c>
    </row>
    <row r="2476" spans="1:11" ht="42" customHeight="1">
      <c r="A2476" s="2" t="s">
        <v>6214</v>
      </c>
      <c r="B2476" s="2" t="s">
        <v>6215</v>
      </c>
      <c r="C2476" s="2" t="s">
        <v>32</v>
      </c>
      <c r="D2476" s="2" t="s">
        <v>33</v>
      </c>
      <c r="E2476" s="5">
        <v>-27307</v>
      </c>
      <c r="F2476" s="3" t="s">
        <v>139</v>
      </c>
      <c r="G2476" s="3" t="s">
        <v>39</v>
      </c>
      <c r="H2476" s="2" t="s">
        <v>27</v>
      </c>
      <c r="I2476" s="2" t="s">
        <v>6216</v>
      </c>
      <c r="J2476" s="3" t="str">
        <f>HYPERLINK("https://www.boe.es/gazeta/dias/1825/03/26/pdfs/GMD-1825-37.pdf#page=3","Abrir facsímil")</f>
        <v>Abrir facsímil</v>
      </c>
      <c r="K2476" s="3" t="s">
        <v>29</v>
      </c>
    </row>
    <row r="2477" spans="1:11" ht="42" customHeight="1">
      <c r="A2477" s="2" t="s">
        <v>6217</v>
      </c>
      <c r="B2477" s="2" t="s">
        <v>6218</v>
      </c>
      <c r="C2477" s="2" t="s">
        <v>71</v>
      </c>
      <c r="D2477" s="2" t="s">
        <v>72</v>
      </c>
      <c r="E2477" s="5">
        <v>-27178</v>
      </c>
      <c r="F2477" s="3" t="s">
        <v>118</v>
      </c>
      <c r="G2477" s="3" t="s">
        <v>119</v>
      </c>
      <c r="H2477" s="2" t="s">
        <v>20</v>
      </c>
      <c r="I2477" s="2" t="s">
        <v>6219</v>
      </c>
      <c r="J2477" s="3" t="str">
        <f>HYPERLINK("https://www.boe.es/gazeta/dias/1825/08/02/pdfs/GMD-1825-92.pdf#page=4","Abrir facsímil")</f>
        <v>Abrir facsímil</v>
      </c>
      <c r="K2477" s="3" t="s">
        <v>22</v>
      </c>
    </row>
    <row r="2478" spans="1:11" ht="42" customHeight="1">
      <c r="A2478" s="2" t="s">
        <v>6220</v>
      </c>
      <c r="B2478" s="2" t="s">
        <v>6221</v>
      </c>
      <c r="C2478" s="2" t="s">
        <v>123</v>
      </c>
      <c r="D2478" s="2" t="s">
        <v>17</v>
      </c>
      <c r="E2478" s="5">
        <v>-27262</v>
      </c>
      <c r="F2478" s="3" t="s">
        <v>551</v>
      </c>
      <c r="G2478" s="3" t="s">
        <v>552</v>
      </c>
      <c r="H2478" s="2" t="s">
        <v>20</v>
      </c>
      <c r="I2478" s="2" t="s">
        <v>6222</v>
      </c>
      <c r="J2478" s="3" t="str">
        <f>HYPERLINK("https://www.boe.es/gazeta/dias/1825/05/10/pdfs/GMD-1825-56.pdf#page=4","Abrir facsímil")</f>
        <v>Abrir facsímil</v>
      </c>
      <c r="K2478" s="3" t="s">
        <v>22</v>
      </c>
    </row>
    <row r="2479" spans="1:11" ht="42" customHeight="1">
      <c r="A2479" s="2" t="s">
        <v>6223</v>
      </c>
      <c r="B2479" s="2" t="s">
        <v>6224</v>
      </c>
      <c r="C2479" s="2" t="s">
        <v>59</v>
      </c>
      <c r="D2479" s="2" t="s">
        <v>17</v>
      </c>
      <c r="E2479" s="5">
        <v>-27293</v>
      </c>
      <c r="F2479" s="3" t="s">
        <v>267</v>
      </c>
      <c r="G2479" s="3" t="s">
        <v>19</v>
      </c>
      <c r="H2479" s="2" t="s">
        <v>20</v>
      </c>
      <c r="I2479" s="2" t="s">
        <v>6225</v>
      </c>
      <c r="J2479" s="3" t="str">
        <f>HYPERLINK("https://www.boe.es/gazeta/dias/1825/04/09/pdfs/GMD-1825-43.pdf#page=4","Abrir facsímil")</f>
        <v>Abrir facsímil</v>
      </c>
      <c r="K2479" s="3" t="s">
        <v>22</v>
      </c>
    </row>
    <row r="2480" spans="1:11" ht="42" customHeight="1">
      <c r="A2480" s="2" t="s">
        <v>6226</v>
      </c>
      <c r="B2480" s="2" t="s">
        <v>6227</v>
      </c>
      <c r="C2480" s="2" t="s">
        <v>32</v>
      </c>
      <c r="D2480" s="2" t="s">
        <v>33</v>
      </c>
      <c r="E2480" s="5">
        <v>-27307</v>
      </c>
      <c r="F2480" s="3" t="s">
        <v>139</v>
      </c>
      <c r="G2480" s="3" t="s">
        <v>39</v>
      </c>
      <c r="H2480" s="2" t="s">
        <v>20</v>
      </c>
      <c r="I2480" s="2" t="s">
        <v>6228</v>
      </c>
      <c r="J2480" s="3" t="str">
        <f>HYPERLINK("https://www.boe.es/gazeta/dias/1825/03/26/pdfs/GMD-1825-37.pdf#page=3","Abrir facsímil")</f>
        <v>Abrir facsímil</v>
      </c>
      <c r="K2480" s="3" t="s">
        <v>22</v>
      </c>
    </row>
    <row r="2481" spans="1:11" ht="42" customHeight="1">
      <c r="A2481" s="2" t="s">
        <v>6229</v>
      </c>
      <c r="B2481" s="2" t="s">
        <v>6230</v>
      </c>
      <c r="C2481" s="2" t="s">
        <v>32</v>
      </c>
      <c r="D2481" s="2" t="s">
        <v>33</v>
      </c>
      <c r="E2481" s="5">
        <v>-27379</v>
      </c>
      <c r="F2481" s="3" t="s">
        <v>116</v>
      </c>
      <c r="G2481" s="3" t="s">
        <v>39</v>
      </c>
      <c r="H2481" s="2" t="s">
        <v>20</v>
      </c>
      <c r="I2481" s="2" t="s">
        <v>6231</v>
      </c>
      <c r="J2481" s="3" t="str">
        <f>HYPERLINK("https://www.boe.es/gazeta/dias/1825/01/13/pdfs/GMD-1825-6.pdf#page=3","Abrir facsímil")</f>
        <v>Abrir facsímil</v>
      </c>
      <c r="K2481" s="3" t="s">
        <v>22</v>
      </c>
    </row>
    <row r="2482" spans="1:11" ht="42" customHeight="1">
      <c r="A2482" s="2" t="s">
        <v>6232</v>
      </c>
      <c r="B2482" s="2" t="s">
        <v>6233</v>
      </c>
      <c r="C2482" s="2" t="s">
        <v>59</v>
      </c>
      <c r="D2482" s="2" t="s">
        <v>17</v>
      </c>
      <c r="E2482" s="5">
        <v>-27314</v>
      </c>
      <c r="F2482" s="3" t="s">
        <v>60</v>
      </c>
      <c r="G2482" s="3" t="s">
        <v>1756</v>
      </c>
      <c r="H2482" s="2" t="s">
        <v>27</v>
      </c>
      <c r="I2482" s="2" t="s">
        <v>6234</v>
      </c>
      <c r="J2482" s="3" t="str">
        <f>HYPERLINK("https://www.boe.es/gazeta/dias/1825/03/19/pdfs/GMD-1825-34.pdf#page=3","Abrir facsímil")</f>
        <v>Abrir facsímil</v>
      </c>
      <c r="K2482" s="3" t="s">
        <v>29</v>
      </c>
    </row>
    <row r="2483" spans="1:11" ht="42" customHeight="1">
      <c r="A2483" s="2" t="s">
        <v>6232</v>
      </c>
      <c r="B2483" s="2" t="s">
        <v>6233</v>
      </c>
      <c r="C2483" s="2" t="s">
        <v>16</v>
      </c>
      <c r="D2483" s="2" t="s">
        <v>17</v>
      </c>
      <c r="E2483" s="5">
        <v>-27034</v>
      </c>
      <c r="F2483" s="3" t="s">
        <v>526</v>
      </c>
      <c r="G2483" s="3" t="s">
        <v>39</v>
      </c>
      <c r="H2483" s="2" t="s">
        <v>27</v>
      </c>
      <c r="I2483" s="2" t="s">
        <v>6235</v>
      </c>
      <c r="J2483" s="3" t="str">
        <f>HYPERLINK("https://www.boe.es/gazeta/dias/1825/12/24/pdfs/GMD-1825-155.pdf#page=3","Abrir facsímil")</f>
        <v>Abrir facsímil</v>
      </c>
      <c r="K2483" s="3" t="s">
        <v>29</v>
      </c>
    </row>
    <row r="2484" spans="1:11" ht="42" customHeight="1">
      <c r="A2484" s="2" t="s">
        <v>6236</v>
      </c>
      <c r="B2484" s="2" t="s">
        <v>6237</v>
      </c>
      <c r="C2484" s="2" t="s">
        <v>46</v>
      </c>
      <c r="D2484" s="2" t="s">
        <v>17</v>
      </c>
      <c r="E2484" s="5">
        <v>-27374</v>
      </c>
      <c r="F2484" s="3" t="s">
        <v>87</v>
      </c>
      <c r="G2484" s="3" t="s">
        <v>64</v>
      </c>
      <c r="H2484" s="2" t="s">
        <v>20</v>
      </c>
      <c r="I2484" s="2" t="s">
        <v>6238</v>
      </c>
      <c r="J2484" s="3" t="str">
        <f>HYPERLINK("https://www.boe.es/gazeta/dias/1825/01/18/pdfs/GMD-1825-8.pdf#page=2","Abrir facsímil")</f>
        <v>Abrir facsímil</v>
      </c>
      <c r="K2484" s="3" t="s">
        <v>22</v>
      </c>
    </row>
    <row r="2485" spans="1:11" ht="42" customHeight="1">
      <c r="A2485" s="2" t="s">
        <v>6239</v>
      </c>
      <c r="B2485" s="2" t="s">
        <v>6240</v>
      </c>
      <c r="C2485" s="2" t="s">
        <v>32</v>
      </c>
      <c r="D2485" s="2" t="s">
        <v>33</v>
      </c>
      <c r="E2485" s="5">
        <v>-27384</v>
      </c>
      <c r="F2485" s="3" t="s">
        <v>143</v>
      </c>
      <c r="G2485" s="3" t="s">
        <v>64</v>
      </c>
      <c r="H2485" s="2" t="s">
        <v>20</v>
      </c>
      <c r="I2485" s="2" t="s">
        <v>6241</v>
      </c>
      <c r="J2485" s="3" t="str">
        <f>HYPERLINK("https://www.boe.es/gazeta/dias/1825/01/08/pdfs/GMD-1825-4.pdf#page=2","Abrir facsímil")</f>
        <v>Abrir facsímil</v>
      </c>
      <c r="K2485" s="3" t="s">
        <v>22</v>
      </c>
    </row>
    <row r="2486" spans="1:11" ht="42" customHeight="1">
      <c r="A2486" s="2" t="s">
        <v>6239</v>
      </c>
      <c r="B2486" s="2" t="s">
        <v>6240</v>
      </c>
      <c r="C2486" s="2" t="s">
        <v>32</v>
      </c>
      <c r="D2486" s="2" t="s">
        <v>33</v>
      </c>
      <c r="E2486" s="5">
        <v>-27134</v>
      </c>
      <c r="F2486" s="3" t="s">
        <v>308</v>
      </c>
      <c r="G2486" s="3" t="s">
        <v>95</v>
      </c>
      <c r="H2486" s="2" t="s">
        <v>20</v>
      </c>
      <c r="I2486" s="2" t="s">
        <v>6242</v>
      </c>
      <c r="J2486" s="3" t="str">
        <f>HYPERLINK("https://www.boe.es/gazeta/dias/1825/09/15/pdfs/GMD-1825-112.pdf#page=1","Abrir facsímil")</f>
        <v>Abrir facsímil</v>
      </c>
      <c r="K2486" s="3" t="s">
        <v>22</v>
      </c>
    </row>
    <row r="2487" spans="1:11" ht="42" customHeight="1">
      <c r="A2487" s="2" t="s">
        <v>6243</v>
      </c>
      <c r="B2487" s="2" t="s">
        <v>6244</v>
      </c>
      <c r="C2487" s="2" t="s">
        <v>32</v>
      </c>
      <c r="D2487" s="2" t="s">
        <v>33</v>
      </c>
      <c r="E2487" s="5">
        <v>-27237</v>
      </c>
      <c r="F2487" s="3" t="s">
        <v>633</v>
      </c>
      <c r="G2487" s="3" t="s">
        <v>634</v>
      </c>
      <c r="H2487" s="2" t="s">
        <v>20</v>
      </c>
      <c r="I2487" s="2" t="s">
        <v>6245</v>
      </c>
      <c r="J2487" s="3" t="str">
        <f>HYPERLINK("https://www.boe.es/gazeta/dias/1825/06/04/pdfs/GMD-1825-67.pdf#page=4","Abrir facsímil")</f>
        <v>Abrir facsímil</v>
      </c>
      <c r="K2487" s="3" t="s">
        <v>22</v>
      </c>
    </row>
    <row r="2488" spans="1:11" ht="42" customHeight="1">
      <c r="A2488" s="2" t="s">
        <v>6246</v>
      </c>
      <c r="B2488" s="2" t="s">
        <v>6247</v>
      </c>
      <c r="C2488" s="2" t="s">
        <v>25</v>
      </c>
      <c r="D2488" s="2" t="s">
        <v>17</v>
      </c>
      <c r="E2488" s="5">
        <v>-27241</v>
      </c>
      <c r="F2488" s="3" t="s">
        <v>472</v>
      </c>
      <c r="G2488" s="3" t="s">
        <v>39</v>
      </c>
      <c r="H2488" s="2" t="s">
        <v>20</v>
      </c>
      <c r="I2488" s="2" t="s">
        <v>6248</v>
      </c>
      <c r="J2488" s="3" t="str">
        <f>HYPERLINK("https://www.boe.es/gazeta/dias/1825/05/31/pdfs/GMD-1825-65.pdf#page=3","Abrir facsímil")</f>
        <v>Abrir facsímil</v>
      </c>
      <c r="K2488" s="3" t="s">
        <v>22</v>
      </c>
    </row>
    <row r="2489" spans="1:11" ht="42" customHeight="1">
      <c r="A2489" s="2" t="s">
        <v>6249</v>
      </c>
      <c r="B2489" s="2" t="s">
        <v>6250</v>
      </c>
      <c r="C2489" s="2" t="s">
        <v>32</v>
      </c>
      <c r="D2489" s="2" t="s">
        <v>33</v>
      </c>
      <c r="E2489" s="5">
        <v>-27241</v>
      </c>
      <c r="F2489" s="3" t="s">
        <v>472</v>
      </c>
      <c r="G2489" s="3" t="s">
        <v>39</v>
      </c>
      <c r="H2489" s="2" t="s">
        <v>20</v>
      </c>
      <c r="I2489" s="2" t="s">
        <v>6251</v>
      </c>
      <c r="J2489" s="3" t="str">
        <f>HYPERLINK("https://www.boe.es/gazeta/dias/1825/05/31/pdfs/GMD-1825-65.pdf#page=3","Abrir facsímil")</f>
        <v>Abrir facsímil</v>
      </c>
      <c r="K2489" s="3" t="s">
        <v>22</v>
      </c>
    </row>
    <row r="2490" spans="1:11" ht="42" customHeight="1">
      <c r="A2490" s="2" t="s">
        <v>6252</v>
      </c>
      <c r="B2490" s="2" t="s">
        <v>6253</v>
      </c>
      <c r="C2490" s="2" t="s">
        <v>32</v>
      </c>
      <c r="D2490" s="2" t="s">
        <v>33</v>
      </c>
      <c r="E2490" s="5">
        <v>-27085</v>
      </c>
      <c r="F2490" s="3" t="s">
        <v>215</v>
      </c>
      <c r="G2490" s="3" t="s">
        <v>19</v>
      </c>
      <c r="H2490" s="2" t="s">
        <v>20</v>
      </c>
      <c r="I2490" s="2" t="s">
        <v>6254</v>
      </c>
      <c r="J2490" s="3" t="str">
        <f>HYPERLINK("https://www.boe.es/gazeta/dias/1825/11/03/pdfs/GMD-1825-133.pdf#page=4","Abrir facsímil")</f>
        <v>Abrir facsímil</v>
      </c>
      <c r="K2490" s="3" t="s">
        <v>22</v>
      </c>
    </row>
    <row r="2491" spans="1:11" ht="42" customHeight="1">
      <c r="A2491" s="2" t="s">
        <v>6255</v>
      </c>
      <c r="B2491" s="2" t="s">
        <v>6256</v>
      </c>
      <c r="C2491" s="2" t="s">
        <v>32</v>
      </c>
      <c r="D2491" s="2" t="s">
        <v>33</v>
      </c>
      <c r="E2491" s="5">
        <v>-27374</v>
      </c>
      <c r="F2491" s="3" t="s">
        <v>87</v>
      </c>
      <c r="G2491" s="3" t="s">
        <v>39</v>
      </c>
      <c r="H2491" s="2" t="s">
        <v>20</v>
      </c>
      <c r="I2491" s="2" t="s">
        <v>6257</v>
      </c>
      <c r="J2491" s="3" t="str">
        <f>HYPERLINK("https://www.boe.es/gazeta/dias/1825/01/18/pdfs/GMD-1825-8.pdf#page=3","Abrir facsímil")</f>
        <v>Abrir facsímil</v>
      </c>
      <c r="K2491" s="3" t="s">
        <v>22</v>
      </c>
    </row>
    <row r="2492" spans="1:11" ht="42" customHeight="1">
      <c r="A2492" s="2" t="s">
        <v>6258</v>
      </c>
      <c r="B2492" s="2" t="s">
        <v>6259</v>
      </c>
      <c r="C2492" s="2" t="s">
        <v>71</v>
      </c>
      <c r="D2492" s="2" t="s">
        <v>72</v>
      </c>
      <c r="E2492" s="5">
        <v>-27127</v>
      </c>
      <c r="F2492" s="3" t="s">
        <v>827</v>
      </c>
      <c r="G2492" s="3" t="s">
        <v>19</v>
      </c>
      <c r="H2492" s="2" t="s">
        <v>20</v>
      </c>
      <c r="I2492" s="2" t="s">
        <v>6260</v>
      </c>
      <c r="J2492" s="3" t="str">
        <f>HYPERLINK("https://www.boe.es/gazeta/dias/1825/09/22/pdfs/GMD-1825-115.pdf#page=4","Abrir facsímil")</f>
        <v>Abrir facsímil</v>
      </c>
      <c r="K2492" s="3" t="s">
        <v>22</v>
      </c>
    </row>
    <row r="2493" spans="1:11" ht="42" customHeight="1">
      <c r="A2493" s="2" t="s">
        <v>6261</v>
      </c>
      <c r="B2493" s="2" t="s">
        <v>6262</v>
      </c>
      <c r="C2493" s="2" t="s">
        <v>32</v>
      </c>
      <c r="D2493" s="2" t="s">
        <v>33</v>
      </c>
      <c r="E2493" s="5">
        <v>-27146</v>
      </c>
      <c r="F2493" s="3" t="s">
        <v>2026</v>
      </c>
      <c r="G2493" s="3" t="s">
        <v>19</v>
      </c>
      <c r="H2493" s="2" t="s">
        <v>20</v>
      </c>
      <c r="I2493" s="2" t="s">
        <v>6263</v>
      </c>
      <c r="J2493" s="3" t="str">
        <f>HYPERLINK("https://www.boe.es/gazeta/dias/1825/09/03/pdfs/GMD-1825-107.pdf#page=4","Abrir facsímil")</f>
        <v>Abrir facsímil</v>
      </c>
      <c r="K2493" s="3" t="s">
        <v>22</v>
      </c>
    </row>
    <row r="2494" spans="1:11" ht="42" customHeight="1">
      <c r="A2494" s="2" t="s">
        <v>6261</v>
      </c>
      <c r="B2494" s="2" t="s">
        <v>6262</v>
      </c>
      <c r="C2494" s="2" t="s">
        <v>32</v>
      </c>
      <c r="D2494" s="2" t="s">
        <v>33</v>
      </c>
      <c r="E2494" s="5">
        <v>-27141</v>
      </c>
      <c r="F2494" s="3" t="s">
        <v>1218</v>
      </c>
      <c r="G2494" s="3" t="s">
        <v>19</v>
      </c>
      <c r="H2494" s="2" t="s">
        <v>20</v>
      </c>
      <c r="I2494" s="2" t="s">
        <v>6264</v>
      </c>
      <c r="J2494" s="3" t="str">
        <f>HYPERLINK("https://www.boe.es/gazeta/dias/1825/09/08/pdfs/GMD-1825-109.pdf#page=4","Abrir facsímil")</f>
        <v>Abrir facsímil</v>
      </c>
      <c r="K2494" s="3" t="s">
        <v>22</v>
      </c>
    </row>
    <row r="2495" spans="1:11" ht="42" customHeight="1">
      <c r="A2495" s="2" t="s">
        <v>6261</v>
      </c>
      <c r="B2495" s="2" t="s">
        <v>6262</v>
      </c>
      <c r="C2495" s="2" t="s">
        <v>71</v>
      </c>
      <c r="D2495" s="2" t="s">
        <v>72</v>
      </c>
      <c r="E2495" s="5">
        <v>-27136</v>
      </c>
      <c r="F2495" s="3" t="s">
        <v>523</v>
      </c>
      <c r="G2495" s="3" t="s">
        <v>19</v>
      </c>
      <c r="H2495" s="2" t="s">
        <v>20</v>
      </c>
      <c r="I2495" s="2" t="s">
        <v>6265</v>
      </c>
      <c r="J2495" s="3" t="str">
        <f>HYPERLINK("https://www.boe.es/gazeta/dias/1825/09/13/pdfs/GMD-1825-111.pdf#page=4","Abrir facsímil")</f>
        <v>Abrir facsímil</v>
      </c>
      <c r="K2495" s="3" t="s">
        <v>22</v>
      </c>
    </row>
    <row r="2496" spans="1:11" ht="42" customHeight="1">
      <c r="A2496" s="2" t="s">
        <v>6261</v>
      </c>
      <c r="B2496" s="2" t="s">
        <v>6262</v>
      </c>
      <c r="C2496" s="2" t="s">
        <v>16</v>
      </c>
      <c r="D2496" s="2" t="s">
        <v>17</v>
      </c>
      <c r="E2496" s="5">
        <v>-27127</v>
      </c>
      <c r="F2496" s="3" t="s">
        <v>827</v>
      </c>
      <c r="G2496" s="3" t="s">
        <v>19</v>
      </c>
      <c r="H2496" s="2" t="s">
        <v>20</v>
      </c>
      <c r="I2496" s="2" t="s">
        <v>6266</v>
      </c>
      <c r="J2496" s="3" t="str">
        <f>HYPERLINK("https://www.boe.es/gazeta/dias/1825/09/22/pdfs/GMD-1825-115.pdf#page=4","Abrir facsímil")</f>
        <v>Abrir facsímil</v>
      </c>
      <c r="K2496" s="3" t="s">
        <v>22</v>
      </c>
    </row>
    <row r="2497" spans="1:11" ht="42" customHeight="1">
      <c r="A2497" s="2" t="s">
        <v>6267</v>
      </c>
      <c r="B2497" s="2" t="s">
        <v>6268</v>
      </c>
      <c r="C2497" s="2" t="s">
        <v>32</v>
      </c>
      <c r="D2497" s="2" t="s">
        <v>33</v>
      </c>
      <c r="E2497" s="5">
        <v>-27134</v>
      </c>
      <c r="F2497" s="3" t="s">
        <v>308</v>
      </c>
      <c r="G2497" s="3" t="s">
        <v>95</v>
      </c>
      <c r="H2497" s="2" t="s">
        <v>20</v>
      </c>
      <c r="I2497" s="2" t="s">
        <v>6269</v>
      </c>
      <c r="J2497" s="3" t="str">
        <f>HYPERLINK("https://www.boe.es/gazeta/dias/1825/09/15/pdfs/GMD-1825-112.pdf#page=1","Abrir facsímil")</f>
        <v>Abrir facsímil</v>
      </c>
      <c r="K2497" s="3" t="s">
        <v>22</v>
      </c>
    </row>
    <row r="2498" spans="1:11" ht="42" customHeight="1">
      <c r="A2498" s="2" t="s">
        <v>6270</v>
      </c>
      <c r="B2498" s="2" t="s">
        <v>6271</v>
      </c>
      <c r="C2498" s="2" t="s">
        <v>32</v>
      </c>
      <c r="D2498" s="2" t="s">
        <v>33</v>
      </c>
      <c r="E2498" s="5">
        <v>-27197</v>
      </c>
      <c r="F2498" s="3" t="s">
        <v>1065</v>
      </c>
      <c r="G2498" s="3" t="s">
        <v>19</v>
      </c>
      <c r="H2498" s="2" t="s">
        <v>20</v>
      </c>
      <c r="I2498" s="2" t="s">
        <v>6272</v>
      </c>
      <c r="J2498" s="3" t="str">
        <f>HYPERLINK("https://www.boe.es/gazeta/dias/1825/07/14/pdfs/GMD-1825-84.pdf#page=4","Abrir facsímil")</f>
        <v>Abrir facsímil</v>
      </c>
      <c r="K2498" s="3" t="s">
        <v>22</v>
      </c>
    </row>
    <row r="2499" spans="1:11" ht="42" customHeight="1">
      <c r="A2499" s="2" t="s">
        <v>6273</v>
      </c>
      <c r="B2499" s="2" t="s">
        <v>6274</v>
      </c>
      <c r="C2499" s="2" t="s">
        <v>32</v>
      </c>
      <c r="D2499" s="2" t="s">
        <v>33</v>
      </c>
      <c r="E2499" s="5">
        <v>-27300</v>
      </c>
      <c r="F2499" s="3" t="s">
        <v>502</v>
      </c>
      <c r="G2499" s="3" t="s">
        <v>64</v>
      </c>
      <c r="H2499" s="2" t="s">
        <v>20</v>
      </c>
      <c r="I2499" s="2" t="s">
        <v>6275</v>
      </c>
      <c r="J2499" s="3" t="str">
        <f>HYPERLINK("https://www.boe.es/gazeta/dias/1825/04/02/pdfs/GMD-1825-40.pdf#page=2","Abrir facsímil")</f>
        <v>Abrir facsímil</v>
      </c>
      <c r="K2499" s="3" t="s">
        <v>22</v>
      </c>
    </row>
    <row r="2500" spans="1:11" ht="42" customHeight="1">
      <c r="A2500" s="2" t="s">
        <v>6273</v>
      </c>
      <c r="B2500" s="2" t="s">
        <v>6274</v>
      </c>
      <c r="C2500" s="2" t="s">
        <v>71</v>
      </c>
      <c r="D2500" s="2" t="s">
        <v>72</v>
      </c>
      <c r="E2500" s="5">
        <v>-27244</v>
      </c>
      <c r="F2500" s="3" t="s">
        <v>613</v>
      </c>
      <c r="G2500" s="3" t="s">
        <v>64</v>
      </c>
      <c r="H2500" s="2" t="s">
        <v>20</v>
      </c>
      <c r="I2500" s="2" t="s">
        <v>6276</v>
      </c>
      <c r="J2500" s="3" t="str">
        <f>HYPERLINK("https://www.boe.es/gazeta/dias/1825/05/28/pdfs/GMD-1825-64.pdf#page=2","Abrir facsímil")</f>
        <v>Abrir facsímil</v>
      </c>
      <c r="K2500" s="3" t="s">
        <v>22</v>
      </c>
    </row>
    <row r="2501" spans="1:11" ht="42" customHeight="1">
      <c r="A2501" s="2" t="s">
        <v>6277</v>
      </c>
      <c r="B2501" s="2" t="s">
        <v>6277</v>
      </c>
      <c r="C2501" s="2" t="s">
        <v>16</v>
      </c>
      <c r="D2501" s="2" t="s">
        <v>17</v>
      </c>
      <c r="E2501" s="5">
        <v>-27274</v>
      </c>
      <c r="F2501" s="3" t="s">
        <v>463</v>
      </c>
      <c r="G2501" s="3" t="s">
        <v>64</v>
      </c>
      <c r="H2501" s="2" t="s">
        <v>20</v>
      </c>
      <c r="I2501" s="2" t="s">
        <v>6278</v>
      </c>
      <c r="J2501" s="3" t="str">
        <f>HYPERLINK("https://www.boe.es/gazeta/dias/1825/04/28/pdfs/GMD-1825-51.pdf#page=2","Abrir facsímil")</f>
        <v>Abrir facsímil</v>
      </c>
      <c r="K2501" s="3" t="s">
        <v>22</v>
      </c>
    </row>
    <row r="2502" spans="1:11" ht="42" customHeight="1">
      <c r="A2502" s="2" t="s">
        <v>6279</v>
      </c>
      <c r="B2502" s="2" t="s">
        <v>6280</v>
      </c>
      <c r="C2502" s="2" t="s">
        <v>32</v>
      </c>
      <c r="D2502" s="2" t="s">
        <v>33</v>
      </c>
      <c r="E2502" s="5">
        <v>-27304</v>
      </c>
      <c r="F2502" s="3" t="s">
        <v>128</v>
      </c>
      <c r="G2502" s="3" t="s">
        <v>39</v>
      </c>
      <c r="H2502" s="2" t="s">
        <v>20</v>
      </c>
      <c r="I2502" s="2" t="s">
        <v>6281</v>
      </c>
      <c r="J2502" s="3" t="str">
        <f>HYPERLINK("https://www.boe.es/gazeta/dias/1825/03/29/pdfs/GMD-1825-38.pdf#page=3","Abrir facsímil")</f>
        <v>Abrir facsímil</v>
      </c>
      <c r="K2502" s="3" t="s">
        <v>22</v>
      </c>
    </row>
    <row r="2503" spans="1:11" ht="42" customHeight="1">
      <c r="A2503" s="2" t="s">
        <v>6282</v>
      </c>
      <c r="B2503" s="2" t="s">
        <v>6283</v>
      </c>
      <c r="C2503" s="2" t="s">
        <v>25</v>
      </c>
      <c r="D2503" s="2" t="s">
        <v>17</v>
      </c>
      <c r="E2503" s="5">
        <v>-27260</v>
      </c>
      <c r="F2503" s="3" t="s">
        <v>424</v>
      </c>
      <c r="G2503" s="3" t="s">
        <v>19</v>
      </c>
      <c r="H2503" s="2" t="s">
        <v>20</v>
      </c>
      <c r="I2503" s="2" t="s">
        <v>6284</v>
      </c>
      <c r="J2503" s="3" t="str">
        <f>HYPERLINK("https://www.boe.es/gazeta/dias/1825/05/12/pdfs/GMD-1825-57.pdf#page=4","Abrir facsímil")</f>
        <v>Abrir facsímil</v>
      </c>
      <c r="K2503" s="3" t="s">
        <v>22</v>
      </c>
    </row>
    <row r="2504" spans="1:11" ht="42" customHeight="1">
      <c r="A2504" s="2" t="s">
        <v>6285</v>
      </c>
      <c r="B2504" s="2" t="s">
        <v>6286</v>
      </c>
      <c r="C2504" s="2" t="s">
        <v>32</v>
      </c>
      <c r="D2504" s="2" t="s">
        <v>33</v>
      </c>
      <c r="E2504" s="5">
        <v>-27384</v>
      </c>
      <c r="F2504" s="3" t="s">
        <v>143</v>
      </c>
      <c r="G2504" s="3" t="s">
        <v>64</v>
      </c>
      <c r="H2504" s="2" t="s">
        <v>20</v>
      </c>
      <c r="I2504" s="2" t="s">
        <v>6287</v>
      </c>
      <c r="J2504" s="3" t="str">
        <f>HYPERLINK("https://www.boe.es/gazeta/dias/1825/01/08/pdfs/GMD-1825-4.pdf#page=2","Abrir facsímil")</f>
        <v>Abrir facsímil</v>
      </c>
      <c r="K2504" s="3" t="s">
        <v>22</v>
      </c>
    </row>
    <row r="2505" spans="1:11" ht="42" customHeight="1">
      <c r="A2505" s="2" t="s">
        <v>6288</v>
      </c>
      <c r="B2505" s="2" t="s">
        <v>6289</v>
      </c>
      <c r="C2505" s="2" t="s">
        <v>32</v>
      </c>
      <c r="D2505" s="2" t="s">
        <v>33</v>
      </c>
      <c r="E2505" s="5">
        <v>-27307</v>
      </c>
      <c r="F2505" s="3" t="s">
        <v>139</v>
      </c>
      <c r="G2505" s="3" t="s">
        <v>39</v>
      </c>
      <c r="H2505" s="2" t="s">
        <v>20</v>
      </c>
      <c r="I2505" s="2" t="s">
        <v>6290</v>
      </c>
      <c r="J2505" s="3" t="str">
        <f>HYPERLINK("https://www.boe.es/gazeta/dias/1825/03/26/pdfs/GMD-1825-37.pdf#page=3","Abrir facsímil")</f>
        <v>Abrir facsímil</v>
      </c>
      <c r="K2505" s="3" t="s">
        <v>22</v>
      </c>
    </row>
    <row r="2506" spans="1:11" ht="42" customHeight="1">
      <c r="A2506" s="2" t="s">
        <v>6291</v>
      </c>
      <c r="B2506" s="2" t="s">
        <v>6292</v>
      </c>
      <c r="C2506" s="2" t="s">
        <v>32</v>
      </c>
      <c r="D2506" s="2" t="s">
        <v>33</v>
      </c>
      <c r="E2506" s="5">
        <v>-27379</v>
      </c>
      <c r="F2506" s="3" t="s">
        <v>116</v>
      </c>
      <c r="G2506" s="3" t="s">
        <v>39</v>
      </c>
      <c r="H2506" s="2" t="s">
        <v>20</v>
      </c>
      <c r="I2506" s="2" t="s">
        <v>6293</v>
      </c>
      <c r="J2506" s="3" t="str">
        <f>HYPERLINK("https://www.boe.es/gazeta/dias/1825/01/13/pdfs/GMD-1825-6.pdf#page=3","Abrir facsímil")</f>
        <v>Abrir facsímil</v>
      </c>
      <c r="K2506" s="3" t="s">
        <v>22</v>
      </c>
    </row>
    <row r="2507" spans="1:11" ht="42" customHeight="1">
      <c r="A2507" s="2" t="s">
        <v>6294</v>
      </c>
      <c r="B2507" s="2" t="s">
        <v>6295</v>
      </c>
      <c r="C2507" s="2" t="s">
        <v>25</v>
      </c>
      <c r="D2507" s="2" t="s">
        <v>17</v>
      </c>
      <c r="E2507" s="5">
        <v>-27304</v>
      </c>
      <c r="F2507" s="3" t="s">
        <v>128</v>
      </c>
      <c r="G2507" s="3" t="s">
        <v>19</v>
      </c>
      <c r="H2507" s="2" t="s">
        <v>20</v>
      </c>
      <c r="I2507" s="2" t="s">
        <v>6296</v>
      </c>
      <c r="J2507" s="3" t="str">
        <f>HYPERLINK("https://www.boe.es/gazeta/dias/1825/03/29/pdfs/GMD-1825-38.pdf#page=4","Abrir facsímil")</f>
        <v>Abrir facsímil</v>
      </c>
      <c r="K2507" s="3" t="s">
        <v>22</v>
      </c>
    </row>
    <row r="2508" spans="1:11" ht="42" customHeight="1">
      <c r="A2508" s="2" t="s">
        <v>6297</v>
      </c>
      <c r="B2508" s="2" t="s">
        <v>6298</v>
      </c>
      <c r="C2508" s="2" t="s">
        <v>238</v>
      </c>
      <c r="D2508" s="2" t="s">
        <v>17</v>
      </c>
      <c r="E2508" s="5">
        <v>-27085</v>
      </c>
      <c r="F2508" s="3" t="s">
        <v>215</v>
      </c>
      <c r="G2508" s="3" t="s">
        <v>39</v>
      </c>
      <c r="H2508" s="2" t="s">
        <v>20</v>
      </c>
      <c r="I2508" s="2" t="s">
        <v>6299</v>
      </c>
      <c r="J2508" s="3" t="str">
        <f>HYPERLINK("https://www.boe.es/gazeta/dias/1825/11/03/pdfs/GMD-1825-133.pdf#page=3","Abrir facsímil")</f>
        <v>Abrir facsímil</v>
      </c>
      <c r="K2508" s="3" t="s">
        <v>22</v>
      </c>
    </row>
    <row r="2509" spans="1:11" ht="42" customHeight="1">
      <c r="A2509" s="2" t="s">
        <v>6300</v>
      </c>
      <c r="B2509" s="2" t="s">
        <v>6301</v>
      </c>
      <c r="C2509" s="2" t="s">
        <v>16</v>
      </c>
      <c r="D2509" s="2" t="s">
        <v>17</v>
      </c>
      <c r="E2509" s="5">
        <v>-27304</v>
      </c>
      <c r="F2509" s="3" t="s">
        <v>128</v>
      </c>
      <c r="G2509" s="3" t="s">
        <v>19</v>
      </c>
      <c r="H2509" s="2" t="s">
        <v>20</v>
      </c>
      <c r="I2509" s="2" t="s">
        <v>6302</v>
      </c>
      <c r="J2509" s="3" t="str">
        <f>HYPERLINK("https://www.boe.es/gazeta/dias/1825/03/29/pdfs/GMD-1825-38.pdf#page=4","Abrir facsímil")</f>
        <v>Abrir facsímil</v>
      </c>
      <c r="K2509" s="3" t="s">
        <v>22</v>
      </c>
    </row>
    <row r="2510" spans="1:11" ht="42" customHeight="1">
      <c r="A2510" s="2" t="s">
        <v>6303</v>
      </c>
      <c r="B2510" s="2" t="s">
        <v>6304</v>
      </c>
      <c r="C2510" s="2" t="s">
        <v>32</v>
      </c>
      <c r="D2510" s="2" t="s">
        <v>33</v>
      </c>
      <c r="E2510" s="5">
        <v>-27230</v>
      </c>
      <c r="F2510" s="3" t="s">
        <v>521</v>
      </c>
      <c r="G2510" s="3" t="s">
        <v>19</v>
      </c>
      <c r="H2510" s="2" t="s">
        <v>20</v>
      </c>
      <c r="I2510" s="2" t="s">
        <v>6305</v>
      </c>
      <c r="J2510" s="3" t="str">
        <f>HYPERLINK("https://www.boe.es/gazeta/dias/1825/06/11/pdfs/GMD-1825-70.pdf#page=4","Abrir facsímil")</f>
        <v>Abrir facsímil</v>
      </c>
      <c r="K2510" s="3" t="s">
        <v>22</v>
      </c>
    </row>
    <row r="2511" spans="1:11" ht="42" customHeight="1">
      <c r="A2511" s="2" t="s">
        <v>6306</v>
      </c>
      <c r="B2511" s="2" t="s">
        <v>6307</v>
      </c>
      <c r="C2511" s="2" t="s">
        <v>32</v>
      </c>
      <c r="D2511" s="2" t="s">
        <v>33</v>
      </c>
      <c r="E2511" s="5">
        <v>-27384</v>
      </c>
      <c r="F2511" s="3" t="s">
        <v>143</v>
      </c>
      <c r="G2511" s="3" t="s">
        <v>64</v>
      </c>
      <c r="H2511" s="2" t="s">
        <v>20</v>
      </c>
      <c r="I2511" s="2" t="s">
        <v>6308</v>
      </c>
      <c r="J2511" s="3" t="str">
        <f>HYPERLINK("https://www.boe.es/gazeta/dias/1825/01/08/pdfs/GMD-1825-4.pdf#page=2","Abrir facsímil")</f>
        <v>Abrir facsímil</v>
      </c>
      <c r="K2511" s="3" t="s">
        <v>22</v>
      </c>
    </row>
    <row r="2512" spans="1:11" ht="42" customHeight="1">
      <c r="A2512" s="2" t="s">
        <v>6309</v>
      </c>
      <c r="B2512" s="2" t="s">
        <v>6310</v>
      </c>
      <c r="C2512" s="2" t="s">
        <v>32</v>
      </c>
      <c r="D2512" s="2" t="s">
        <v>33</v>
      </c>
      <c r="E2512" s="5">
        <v>-27388</v>
      </c>
      <c r="F2512" s="3" t="s">
        <v>288</v>
      </c>
      <c r="G2512" s="3" t="s">
        <v>19</v>
      </c>
      <c r="H2512" s="2" t="s">
        <v>20</v>
      </c>
      <c r="I2512" s="2" t="s">
        <v>6311</v>
      </c>
      <c r="J2512" s="3" t="str">
        <f>HYPERLINK("https://www.boe.es/gazeta/dias/1825/01/04/pdfs/GMD-1825-2.pdf#page=4","Abrir facsímil")</f>
        <v>Abrir facsímil</v>
      </c>
      <c r="K2512" s="3" t="s">
        <v>22</v>
      </c>
    </row>
    <row r="2513" spans="1:11" ht="42" customHeight="1">
      <c r="A2513" s="2" t="s">
        <v>6312</v>
      </c>
      <c r="B2513" s="2" t="s">
        <v>6313</v>
      </c>
      <c r="C2513" s="2" t="s">
        <v>32</v>
      </c>
      <c r="D2513" s="2" t="s">
        <v>33</v>
      </c>
      <c r="E2513" s="5">
        <v>-27328</v>
      </c>
      <c r="F2513" s="3" t="s">
        <v>211</v>
      </c>
      <c r="G2513" s="3" t="s">
        <v>39</v>
      </c>
      <c r="H2513" s="2" t="s">
        <v>27</v>
      </c>
      <c r="I2513" s="2" t="s">
        <v>6314</v>
      </c>
      <c r="J2513" s="3" t="str">
        <f>HYPERLINK("https://www.boe.es/gazeta/dias/1825/03/05/pdfs/GMD-1825-28.pdf#page=3","Abrir facsímil")</f>
        <v>Abrir facsímil</v>
      </c>
      <c r="K2513" s="3" t="s">
        <v>29</v>
      </c>
    </row>
    <row r="2514" spans="1:11" ht="42" customHeight="1">
      <c r="A2514" s="2" t="s">
        <v>6315</v>
      </c>
      <c r="B2514" s="2" t="s">
        <v>6316</v>
      </c>
      <c r="C2514" s="2" t="s">
        <v>16</v>
      </c>
      <c r="D2514" s="2" t="s">
        <v>17</v>
      </c>
      <c r="E2514" s="5">
        <v>-27351</v>
      </c>
      <c r="F2514" s="3" t="s">
        <v>132</v>
      </c>
      <c r="G2514" s="3" t="s">
        <v>19</v>
      </c>
      <c r="H2514" s="2" t="s">
        <v>20</v>
      </c>
      <c r="I2514" s="2" t="s">
        <v>6317</v>
      </c>
      <c r="J2514" s="3" t="str">
        <f>HYPERLINK("https://www.boe.es/gazeta/dias/1825/02/10/pdfs/GMD-1825-18.pdf#page=4","Abrir facsímil")</f>
        <v>Abrir facsímil</v>
      </c>
      <c r="K2514" s="3" t="s">
        <v>22</v>
      </c>
    </row>
    <row r="2515" spans="1:11" ht="42" customHeight="1">
      <c r="A2515" s="2" t="s">
        <v>6318</v>
      </c>
      <c r="B2515" s="2" t="s">
        <v>6319</v>
      </c>
      <c r="C2515" s="2" t="s">
        <v>25</v>
      </c>
      <c r="D2515" s="2" t="s">
        <v>17</v>
      </c>
      <c r="E2515" s="5">
        <v>-27241</v>
      </c>
      <c r="F2515" s="3" t="s">
        <v>472</v>
      </c>
      <c r="G2515" s="3" t="s">
        <v>39</v>
      </c>
      <c r="H2515" s="2" t="s">
        <v>20</v>
      </c>
      <c r="I2515" s="2" t="s">
        <v>6320</v>
      </c>
      <c r="J2515" s="3" t="str">
        <f>HYPERLINK("https://www.boe.es/gazeta/dias/1825/05/31/pdfs/GMD-1825-65.pdf#page=3","Abrir facsímil")</f>
        <v>Abrir facsímil</v>
      </c>
      <c r="K2515" s="3" t="s">
        <v>22</v>
      </c>
    </row>
    <row r="2516" spans="1:11" ht="42" customHeight="1">
      <c r="A2516" s="2" t="s">
        <v>6321</v>
      </c>
      <c r="B2516" s="2" t="s">
        <v>6322</v>
      </c>
      <c r="C2516" s="2" t="s">
        <v>59</v>
      </c>
      <c r="D2516" s="2" t="s">
        <v>17</v>
      </c>
      <c r="E2516" s="5">
        <v>-27307</v>
      </c>
      <c r="F2516" s="3" t="s">
        <v>139</v>
      </c>
      <c r="G2516" s="3" t="s">
        <v>39</v>
      </c>
      <c r="H2516" s="2" t="s">
        <v>20</v>
      </c>
      <c r="I2516" s="2" t="s">
        <v>6323</v>
      </c>
      <c r="J2516" s="3" t="str">
        <f>HYPERLINK("https://www.boe.es/gazeta/dias/1825/03/26/pdfs/GMD-1825-37.pdf#page=3","Abrir facsímil")</f>
        <v>Abrir facsímil</v>
      </c>
      <c r="K2516" s="3" t="s">
        <v>22</v>
      </c>
    </row>
    <row r="2517" spans="1:11" ht="42" customHeight="1">
      <c r="A2517" s="2" t="s">
        <v>6324</v>
      </c>
      <c r="B2517" s="2" t="s">
        <v>6325</v>
      </c>
      <c r="C2517" s="2" t="s">
        <v>16</v>
      </c>
      <c r="D2517" s="2" t="s">
        <v>17</v>
      </c>
      <c r="E2517" s="5">
        <v>-27234</v>
      </c>
      <c r="F2517" s="3" t="s">
        <v>386</v>
      </c>
      <c r="G2517" s="3" t="s">
        <v>19</v>
      </c>
      <c r="H2517" s="2" t="s">
        <v>27</v>
      </c>
      <c r="I2517" s="2" t="s">
        <v>6326</v>
      </c>
      <c r="J2517" s="3" t="str">
        <f>HYPERLINK("https://www.boe.es/gazeta/dias/1825/06/07/pdfs/GMD-1825-68.pdf#page=4","Abrir facsímil")</f>
        <v>Abrir facsímil</v>
      </c>
      <c r="K2517" s="3" t="s">
        <v>29</v>
      </c>
    </row>
    <row r="2518" spans="1:11" ht="42" customHeight="1">
      <c r="A2518" s="2" t="s">
        <v>6327</v>
      </c>
      <c r="B2518" s="2" t="s">
        <v>6327</v>
      </c>
      <c r="C2518" s="2" t="s">
        <v>32</v>
      </c>
      <c r="D2518" s="2" t="s">
        <v>33</v>
      </c>
      <c r="E2518" s="5">
        <v>-27318</v>
      </c>
      <c r="F2518" s="3" t="s">
        <v>193</v>
      </c>
      <c r="G2518" s="3" t="s">
        <v>95</v>
      </c>
      <c r="H2518" s="2" t="s">
        <v>20</v>
      </c>
      <c r="I2518" s="2" t="s">
        <v>6328</v>
      </c>
      <c r="J2518" s="3" t="str">
        <f>HYPERLINK("https://www.boe.es/gazeta/dias/1825/03/15/pdfs/GMD-1825-32.pdf#page=1","Abrir facsímil")</f>
        <v>Abrir facsímil</v>
      </c>
      <c r="K2518" s="3" t="s">
        <v>22</v>
      </c>
    </row>
    <row r="2519" spans="1:11" ht="42" customHeight="1">
      <c r="A2519" s="2" t="s">
        <v>6329</v>
      </c>
      <c r="B2519" s="2" t="s">
        <v>6329</v>
      </c>
      <c r="C2519" s="2" t="s">
        <v>32</v>
      </c>
      <c r="D2519" s="2" t="s">
        <v>33</v>
      </c>
      <c r="E2519" s="5">
        <v>-27367</v>
      </c>
      <c r="F2519" s="3" t="s">
        <v>544</v>
      </c>
      <c r="G2519" s="3" t="s">
        <v>39</v>
      </c>
      <c r="H2519" s="2" t="s">
        <v>20</v>
      </c>
      <c r="I2519" s="2" t="s">
        <v>6330</v>
      </c>
      <c r="J2519" s="3" t="str">
        <f>HYPERLINK("https://www.boe.es/gazeta/dias/1825/01/25/pdfs/GMD-1825-11.pdf#page=3","Abrir facsímil")</f>
        <v>Abrir facsímil</v>
      </c>
      <c r="K2519" s="3" t="s">
        <v>22</v>
      </c>
    </row>
    <row r="2520" spans="1:11" ht="42" customHeight="1">
      <c r="A2520" s="2" t="s">
        <v>6331</v>
      </c>
      <c r="B2520" s="2" t="s">
        <v>6332</v>
      </c>
      <c r="C2520" s="2" t="s">
        <v>25</v>
      </c>
      <c r="D2520" s="2" t="s">
        <v>17</v>
      </c>
      <c r="E2520" s="5">
        <v>-27059</v>
      </c>
      <c r="F2520" s="3" t="s">
        <v>567</v>
      </c>
      <c r="G2520" s="3" t="s">
        <v>19</v>
      </c>
      <c r="H2520" s="2" t="s">
        <v>20</v>
      </c>
      <c r="I2520" s="2" t="s">
        <v>6333</v>
      </c>
      <c r="J2520" s="3" t="str">
        <f>HYPERLINK("https://www.boe.es/gazeta/dias/1825/11/29/pdfs/GMD-1825-144.pdf#page=4","Abrir facsímil")</f>
        <v>Abrir facsímil</v>
      </c>
      <c r="K2520" s="3" t="s">
        <v>22</v>
      </c>
    </row>
    <row r="2521" spans="1:11" ht="42" customHeight="1">
      <c r="A2521" s="2" t="s">
        <v>6334</v>
      </c>
      <c r="B2521" s="2" t="s">
        <v>6335</v>
      </c>
      <c r="C2521" s="2" t="s">
        <v>25</v>
      </c>
      <c r="D2521" s="2" t="s">
        <v>17</v>
      </c>
      <c r="E2521" s="5">
        <v>-27283</v>
      </c>
      <c r="F2521" s="3" t="s">
        <v>26</v>
      </c>
      <c r="G2521" s="3" t="s">
        <v>19</v>
      </c>
      <c r="H2521" s="2" t="s">
        <v>20</v>
      </c>
      <c r="I2521" s="2" t="s">
        <v>6336</v>
      </c>
      <c r="J2521" s="3" t="str">
        <f>HYPERLINK("https://www.boe.es/gazeta/dias/1825/04/19/pdfs/GMD-1825-47.pdf#page=4","Abrir facsímil")</f>
        <v>Abrir facsímil</v>
      </c>
      <c r="K2521" s="3" t="s">
        <v>22</v>
      </c>
    </row>
    <row r="2522" spans="1:11" ht="42" customHeight="1">
      <c r="A2522" s="2" t="s">
        <v>6337</v>
      </c>
      <c r="B2522" s="2" t="s">
        <v>6338</v>
      </c>
      <c r="C2522" s="2" t="s">
        <v>25</v>
      </c>
      <c r="D2522" s="2" t="s">
        <v>17</v>
      </c>
      <c r="E2522" s="5">
        <v>-27232</v>
      </c>
      <c r="F2522" s="3" t="s">
        <v>94</v>
      </c>
      <c r="G2522" s="3" t="s">
        <v>19</v>
      </c>
      <c r="H2522" s="2" t="s">
        <v>20</v>
      </c>
      <c r="I2522" s="2" t="s">
        <v>6339</v>
      </c>
      <c r="J2522" s="3" t="str">
        <f>HYPERLINK("https://www.boe.es/gazeta/dias/1825/06/09/pdfs/GMD-1825-69.pdf#page=4","Abrir facsímil")</f>
        <v>Abrir facsímil</v>
      </c>
      <c r="K2522" s="3" t="s">
        <v>22</v>
      </c>
    </row>
    <row r="2523" spans="1:11" ht="42" customHeight="1">
      <c r="A2523" s="2" t="s">
        <v>6340</v>
      </c>
      <c r="B2523" s="2" t="s">
        <v>6341</v>
      </c>
      <c r="C2523" s="2" t="s">
        <v>59</v>
      </c>
      <c r="D2523" s="2" t="s">
        <v>17</v>
      </c>
      <c r="E2523" s="5">
        <v>-27234</v>
      </c>
      <c r="F2523" s="3" t="s">
        <v>386</v>
      </c>
      <c r="G2523" s="3" t="s">
        <v>19</v>
      </c>
      <c r="H2523" s="2" t="s">
        <v>20</v>
      </c>
      <c r="I2523" s="2" t="s">
        <v>6342</v>
      </c>
      <c r="J2523" s="3" t="str">
        <f>HYPERLINK("https://www.boe.es/gazeta/dias/1825/06/07/pdfs/GMD-1825-68.pdf#page=4","Abrir facsímil")</f>
        <v>Abrir facsímil</v>
      </c>
      <c r="K2523" s="3" t="s">
        <v>22</v>
      </c>
    </row>
    <row r="2524" spans="1:11" ht="42" customHeight="1">
      <c r="A2524" s="2" t="s">
        <v>6343</v>
      </c>
      <c r="B2524" s="2" t="s">
        <v>6344</v>
      </c>
      <c r="C2524" s="2" t="s">
        <v>32</v>
      </c>
      <c r="D2524" s="2" t="s">
        <v>33</v>
      </c>
      <c r="E2524" s="5">
        <v>-27344</v>
      </c>
      <c r="F2524" s="3" t="s">
        <v>146</v>
      </c>
      <c r="G2524" s="3" t="s">
        <v>19</v>
      </c>
      <c r="H2524" s="2" t="s">
        <v>20</v>
      </c>
      <c r="I2524" s="2" t="s">
        <v>6345</v>
      </c>
      <c r="J2524" s="3" t="str">
        <f>HYPERLINK("https://www.boe.es/gazeta/dias/1825/02/17/pdfs/GMD-1825-21.pdf#page=4","Abrir facsímil")</f>
        <v>Abrir facsímil</v>
      </c>
      <c r="K2524" s="3" t="s">
        <v>22</v>
      </c>
    </row>
    <row r="2525" spans="1:11" ht="42" customHeight="1">
      <c r="A2525" s="2" t="s">
        <v>6343</v>
      </c>
      <c r="B2525" s="2" t="s">
        <v>6344</v>
      </c>
      <c r="C2525" s="2" t="s">
        <v>25</v>
      </c>
      <c r="D2525" s="2" t="s">
        <v>17</v>
      </c>
      <c r="E2525" s="5">
        <v>-27335</v>
      </c>
      <c r="F2525" s="3" t="s">
        <v>1410</v>
      </c>
      <c r="G2525" s="3" t="s">
        <v>19</v>
      </c>
      <c r="H2525" s="2" t="s">
        <v>20</v>
      </c>
      <c r="I2525" s="2" t="s">
        <v>6346</v>
      </c>
      <c r="J2525" s="3" t="str">
        <f>HYPERLINK("https://www.boe.es/gazeta/dias/1825/02/26/pdfs/GMD-1825-25.pdf#page=4","Abrir facsímil")</f>
        <v>Abrir facsímil</v>
      </c>
      <c r="K2525" s="3" t="s">
        <v>22</v>
      </c>
    </row>
    <row r="2526" spans="1:11" ht="42" customHeight="1">
      <c r="A2526" s="2" t="s">
        <v>6343</v>
      </c>
      <c r="B2526" s="2" t="s">
        <v>6344</v>
      </c>
      <c r="C2526" s="2" t="s">
        <v>59</v>
      </c>
      <c r="D2526" s="2" t="s">
        <v>17</v>
      </c>
      <c r="E2526" s="5">
        <v>-27321</v>
      </c>
      <c r="F2526" s="3" t="s">
        <v>38</v>
      </c>
      <c r="G2526" s="3" t="s">
        <v>19</v>
      </c>
      <c r="H2526" s="2" t="s">
        <v>20</v>
      </c>
      <c r="I2526" s="2" t="s">
        <v>6347</v>
      </c>
      <c r="J2526" s="3" t="str">
        <f>HYPERLINK("https://www.boe.es/gazeta/dias/1825/03/12/pdfs/GMD-1825-31.pdf#page=4","Abrir facsímil")</f>
        <v>Abrir facsímil</v>
      </c>
      <c r="K2526" s="3" t="s">
        <v>22</v>
      </c>
    </row>
    <row r="2527" spans="1:11" ht="42" customHeight="1">
      <c r="A2527" s="2" t="s">
        <v>6343</v>
      </c>
      <c r="B2527" s="2" t="s">
        <v>6344</v>
      </c>
      <c r="C2527" s="2" t="s">
        <v>32</v>
      </c>
      <c r="D2527" s="2" t="s">
        <v>33</v>
      </c>
      <c r="E2527" s="5">
        <v>-27300</v>
      </c>
      <c r="F2527" s="3" t="s">
        <v>502</v>
      </c>
      <c r="G2527" s="3" t="s">
        <v>19</v>
      </c>
      <c r="H2527" s="2" t="s">
        <v>20</v>
      </c>
      <c r="I2527" s="2" t="s">
        <v>6348</v>
      </c>
      <c r="J2527" s="3" t="str">
        <f>HYPERLINK("https://www.boe.es/gazeta/dias/1825/04/02/pdfs/GMD-1825-40.pdf#page=4","Abrir facsímil")</f>
        <v>Abrir facsímil</v>
      </c>
      <c r="K2527" s="3" t="s">
        <v>22</v>
      </c>
    </row>
    <row r="2528" spans="1:11" ht="42" customHeight="1">
      <c r="A2528" s="2" t="s">
        <v>6343</v>
      </c>
      <c r="B2528" s="2" t="s">
        <v>6344</v>
      </c>
      <c r="C2528" s="2" t="s">
        <v>32</v>
      </c>
      <c r="D2528" s="2" t="s">
        <v>33</v>
      </c>
      <c r="E2528" s="5">
        <v>-27230</v>
      </c>
      <c r="F2528" s="3" t="s">
        <v>521</v>
      </c>
      <c r="G2528" s="3" t="s">
        <v>19</v>
      </c>
      <c r="H2528" s="2" t="s">
        <v>20</v>
      </c>
      <c r="I2528" s="2" t="s">
        <v>6349</v>
      </c>
      <c r="J2528" s="3" t="str">
        <f>HYPERLINK("https://www.boe.es/gazeta/dias/1825/06/11/pdfs/GMD-1825-70.pdf#page=4","Abrir facsímil")</f>
        <v>Abrir facsímil</v>
      </c>
      <c r="K2528" s="3" t="s">
        <v>22</v>
      </c>
    </row>
    <row r="2529" spans="1:11" ht="42" customHeight="1">
      <c r="A2529" s="2" t="s">
        <v>6343</v>
      </c>
      <c r="B2529" s="2" t="s">
        <v>6344</v>
      </c>
      <c r="C2529" s="2" t="s">
        <v>32</v>
      </c>
      <c r="D2529" s="2" t="s">
        <v>33</v>
      </c>
      <c r="E2529" s="5">
        <v>-27220</v>
      </c>
      <c r="F2529" s="3" t="s">
        <v>1690</v>
      </c>
      <c r="G2529" s="3" t="s">
        <v>19</v>
      </c>
      <c r="H2529" s="2" t="s">
        <v>20</v>
      </c>
      <c r="I2529" s="2" t="s">
        <v>6350</v>
      </c>
      <c r="J2529" s="3" t="str">
        <f>HYPERLINK("https://www.boe.es/gazeta/dias/1825/06/21/pdfs/GMD-1825-74.pdf#page=4","Abrir facsímil")</f>
        <v>Abrir facsímil</v>
      </c>
      <c r="K2529" s="3" t="s">
        <v>22</v>
      </c>
    </row>
    <row r="2530" spans="1:11" ht="42" customHeight="1">
      <c r="A2530" s="2" t="s">
        <v>6343</v>
      </c>
      <c r="B2530" s="2" t="s">
        <v>6344</v>
      </c>
      <c r="C2530" s="2" t="s">
        <v>32</v>
      </c>
      <c r="D2530" s="2" t="s">
        <v>33</v>
      </c>
      <c r="E2530" s="5">
        <v>-27197</v>
      </c>
      <c r="F2530" s="3" t="s">
        <v>1065</v>
      </c>
      <c r="G2530" s="3" t="s">
        <v>19</v>
      </c>
      <c r="H2530" s="2" t="s">
        <v>20</v>
      </c>
      <c r="I2530" s="2" t="s">
        <v>6351</v>
      </c>
      <c r="J2530" s="3" t="str">
        <f>HYPERLINK("https://www.boe.es/gazeta/dias/1825/07/14/pdfs/GMD-1825-84.pdf#page=4","Abrir facsímil")</f>
        <v>Abrir facsímil</v>
      </c>
      <c r="K2530" s="3" t="s">
        <v>22</v>
      </c>
    </row>
    <row r="2531" spans="1:11" ht="42" customHeight="1">
      <c r="A2531" s="2" t="s">
        <v>6343</v>
      </c>
      <c r="B2531" s="2" t="s">
        <v>6344</v>
      </c>
      <c r="C2531" s="2" t="s">
        <v>71</v>
      </c>
      <c r="D2531" s="2" t="s">
        <v>72</v>
      </c>
      <c r="E2531" s="5">
        <v>-27185</v>
      </c>
      <c r="F2531" s="3" t="s">
        <v>560</v>
      </c>
      <c r="G2531" s="3" t="s">
        <v>19</v>
      </c>
      <c r="H2531" s="2" t="s">
        <v>20</v>
      </c>
      <c r="I2531" s="2" t="s">
        <v>6352</v>
      </c>
      <c r="J2531" s="3" t="str">
        <f>HYPERLINK("https://www.boe.es/gazeta/dias/1825/07/26/pdfs/GMD-1825-89.pdf#page=4","Abrir facsímil")</f>
        <v>Abrir facsímil</v>
      </c>
      <c r="K2531" s="3" t="s">
        <v>22</v>
      </c>
    </row>
    <row r="2532" spans="1:11" ht="42" customHeight="1">
      <c r="A2532" s="2" t="s">
        <v>6343</v>
      </c>
      <c r="B2532" s="2" t="s">
        <v>6344</v>
      </c>
      <c r="C2532" s="2" t="s">
        <v>16</v>
      </c>
      <c r="D2532" s="2" t="s">
        <v>17</v>
      </c>
      <c r="E2532" s="5">
        <v>-27162</v>
      </c>
      <c r="F2532" s="3" t="s">
        <v>3028</v>
      </c>
      <c r="G2532" s="3" t="s">
        <v>19</v>
      </c>
      <c r="H2532" s="2" t="s">
        <v>20</v>
      </c>
      <c r="I2532" s="2" t="s">
        <v>6353</v>
      </c>
      <c r="J2532" s="3" t="str">
        <f>HYPERLINK("https://www.boe.es/gazeta/dias/1825/08/18/pdfs/GMD-1825-99.pdf#page=4","Abrir facsímil")</f>
        <v>Abrir facsímil</v>
      </c>
      <c r="K2532" s="3" t="s">
        <v>22</v>
      </c>
    </row>
    <row r="2533" spans="1:11" ht="42" customHeight="1">
      <c r="A2533" s="2" t="s">
        <v>6343</v>
      </c>
      <c r="B2533" s="2" t="s">
        <v>6344</v>
      </c>
      <c r="C2533" s="2" t="s">
        <v>16</v>
      </c>
      <c r="D2533" s="2" t="s">
        <v>17</v>
      </c>
      <c r="E2533" s="5">
        <v>-27146</v>
      </c>
      <c r="F2533" s="3" t="s">
        <v>2026</v>
      </c>
      <c r="G2533" s="3" t="s">
        <v>19</v>
      </c>
      <c r="H2533" s="2" t="s">
        <v>20</v>
      </c>
      <c r="I2533" s="2" t="s">
        <v>6354</v>
      </c>
      <c r="J2533" s="3" t="str">
        <f>HYPERLINK("https://www.boe.es/gazeta/dias/1825/09/03/pdfs/GMD-1825-107.pdf#page=4","Abrir facsímil")</f>
        <v>Abrir facsímil</v>
      </c>
      <c r="K2533" s="3" t="s">
        <v>22</v>
      </c>
    </row>
    <row r="2534" spans="1:11" ht="42" customHeight="1">
      <c r="A2534" s="2" t="s">
        <v>6343</v>
      </c>
      <c r="B2534" s="2" t="s">
        <v>6344</v>
      </c>
      <c r="C2534" s="2" t="s">
        <v>25</v>
      </c>
      <c r="D2534" s="2" t="s">
        <v>17</v>
      </c>
      <c r="E2534" s="5">
        <v>-27134</v>
      </c>
      <c r="F2534" s="3" t="s">
        <v>308</v>
      </c>
      <c r="G2534" s="3" t="s">
        <v>19</v>
      </c>
      <c r="H2534" s="2" t="s">
        <v>20</v>
      </c>
      <c r="I2534" s="2" t="s">
        <v>6355</v>
      </c>
      <c r="J2534" s="3" t="str">
        <f>HYPERLINK("https://www.boe.es/gazeta/dias/1825/09/15/pdfs/GMD-1825-112.pdf#page=4","Abrir facsímil")</f>
        <v>Abrir facsímil</v>
      </c>
      <c r="K2534" s="3" t="s">
        <v>22</v>
      </c>
    </row>
    <row r="2535" spans="1:11" ht="42" customHeight="1">
      <c r="A2535" s="2" t="s">
        <v>6343</v>
      </c>
      <c r="B2535" s="2" t="s">
        <v>6344</v>
      </c>
      <c r="C2535" s="2" t="s">
        <v>16</v>
      </c>
      <c r="D2535" s="2" t="s">
        <v>17</v>
      </c>
      <c r="E2535" s="5">
        <v>-27127</v>
      </c>
      <c r="F2535" s="3" t="s">
        <v>827</v>
      </c>
      <c r="G2535" s="3" t="s">
        <v>19</v>
      </c>
      <c r="H2535" s="2" t="s">
        <v>20</v>
      </c>
      <c r="I2535" s="2" t="s">
        <v>6356</v>
      </c>
      <c r="J2535" s="3" t="str">
        <f>HYPERLINK("https://www.boe.es/gazeta/dias/1825/09/22/pdfs/GMD-1825-115.pdf#page=4","Abrir facsímil")</f>
        <v>Abrir facsímil</v>
      </c>
      <c r="K2535" s="3" t="s">
        <v>22</v>
      </c>
    </row>
    <row r="2536" spans="1:11" ht="42" customHeight="1">
      <c r="A2536" s="2" t="s">
        <v>6343</v>
      </c>
      <c r="B2536" s="2" t="s">
        <v>6344</v>
      </c>
      <c r="C2536" s="2" t="s">
        <v>59</v>
      </c>
      <c r="D2536" s="2" t="s">
        <v>17</v>
      </c>
      <c r="E2536" s="5">
        <v>-27041</v>
      </c>
      <c r="F2536" s="3" t="s">
        <v>2150</v>
      </c>
      <c r="G2536" s="3" t="s">
        <v>19</v>
      </c>
      <c r="H2536" s="2" t="s">
        <v>20</v>
      </c>
      <c r="I2536" s="2" t="s">
        <v>6357</v>
      </c>
      <c r="J2536" s="3" t="str">
        <f>HYPERLINK("https://www.boe.es/gazeta/dias/1825/12/17/pdfs/GMD-1825-152.pdf#page=4","Abrir facsímil")</f>
        <v>Abrir facsímil</v>
      </c>
      <c r="K2536" s="3" t="s">
        <v>22</v>
      </c>
    </row>
    <row r="2537" spans="1:11" ht="42" customHeight="1">
      <c r="A2537" s="2" t="s">
        <v>6343</v>
      </c>
      <c r="B2537" s="2" t="s">
        <v>6344</v>
      </c>
      <c r="C2537" s="2" t="s">
        <v>46</v>
      </c>
      <c r="D2537" s="2" t="s">
        <v>17</v>
      </c>
      <c r="E2537" s="5">
        <v>-27038</v>
      </c>
      <c r="F2537" s="3" t="s">
        <v>486</v>
      </c>
      <c r="G2537" s="3" t="s">
        <v>19</v>
      </c>
      <c r="H2537" s="2" t="s">
        <v>20</v>
      </c>
      <c r="I2537" s="2" t="s">
        <v>6358</v>
      </c>
      <c r="J2537" s="3" t="str">
        <f>HYPERLINK("https://www.boe.es/gazeta/dias/1825/12/20/pdfs/GMD-1825-153.pdf#page=4","Abrir facsímil")</f>
        <v>Abrir facsímil</v>
      </c>
      <c r="K2537" s="3" t="s">
        <v>22</v>
      </c>
    </row>
    <row r="2538" spans="1:11" ht="42" customHeight="1">
      <c r="A2538" s="2" t="s">
        <v>6343</v>
      </c>
      <c r="B2538" s="2" t="s">
        <v>6344</v>
      </c>
      <c r="C2538" s="2" t="s">
        <v>46</v>
      </c>
      <c r="D2538" s="2" t="s">
        <v>17</v>
      </c>
      <c r="E2538" s="5">
        <v>-27036</v>
      </c>
      <c r="F2538" s="3" t="s">
        <v>373</v>
      </c>
      <c r="G2538" s="3" t="s">
        <v>19</v>
      </c>
      <c r="H2538" s="2" t="s">
        <v>20</v>
      </c>
      <c r="I2538" s="2" t="s">
        <v>6359</v>
      </c>
      <c r="J2538" s="3" t="str">
        <f>HYPERLINK("https://www.boe.es/gazeta/dias/1825/12/22/pdfs/GMD-1825-154.pdf#page=4","Abrir facsímil")</f>
        <v>Abrir facsímil</v>
      </c>
      <c r="K2538" s="3" t="s">
        <v>22</v>
      </c>
    </row>
    <row r="2539" spans="1:11" ht="42" customHeight="1">
      <c r="A2539" s="2" t="s">
        <v>6360</v>
      </c>
      <c r="B2539" s="2" t="s">
        <v>6361</v>
      </c>
      <c r="C2539" s="2" t="s">
        <v>238</v>
      </c>
      <c r="D2539" s="2" t="s">
        <v>17</v>
      </c>
      <c r="E2539" s="5">
        <v>-27213</v>
      </c>
      <c r="F2539" s="3" t="s">
        <v>1790</v>
      </c>
      <c r="G2539" s="3" t="s">
        <v>19</v>
      </c>
      <c r="H2539" s="2" t="s">
        <v>20</v>
      </c>
      <c r="I2539" s="2" t="s">
        <v>6362</v>
      </c>
      <c r="J2539" s="3" t="str">
        <f>HYPERLINK("https://www.boe.es/gazeta/dias/1825/06/28/pdfs/GMD-1825-77.pdf#page=4","Abrir facsímil")</f>
        <v>Abrir facsímil</v>
      </c>
      <c r="K2539" s="3" t="s">
        <v>22</v>
      </c>
    </row>
    <row r="2540" spans="1:11" ht="42" customHeight="1">
      <c r="A2540" s="2" t="s">
        <v>6363</v>
      </c>
      <c r="B2540" s="2" t="s">
        <v>6364</v>
      </c>
      <c r="C2540" s="2" t="s">
        <v>16</v>
      </c>
      <c r="D2540" s="2" t="s">
        <v>17</v>
      </c>
      <c r="E2540" s="5">
        <v>-27342</v>
      </c>
      <c r="F2540" s="3" t="s">
        <v>112</v>
      </c>
      <c r="G2540" s="3" t="s">
        <v>39</v>
      </c>
      <c r="H2540" s="2" t="s">
        <v>20</v>
      </c>
      <c r="I2540" s="2" t="s">
        <v>6365</v>
      </c>
      <c r="J2540" s="3" t="str">
        <f>HYPERLINK("https://www.boe.es/gazeta/dias/1825/02/19/pdfs/GMD-1825-22.pdf#page=3","Abrir facsímil")</f>
        <v>Abrir facsímil</v>
      </c>
      <c r="K2540" s="3" t="s">
        <v>22</v>
      </c>
    </row>
    <row r="2541" spans="1:11" ht="42" customHeight="1">
      <c r="A2541" s="2" t="s">
        <v>6366</v>
      </c>
      <c r="B2541" s="2" t="s">
        <v>6367</v>
      </c>
      <c r="C2541" s="2" t="s">
        <v>32</v>
      </c>
      <c r="D2541" s="2" t="s">
        <v>33</v>
      </c>
      <c r="E2541" s="5">
        <v>-27372</v>
      </c>
      <c r="F2541" s="3" t="s">
        <v>51</v>
      </c>
      <c r="G2541" s="3" t="s">
        <v>39</v>
      </c>
      <c r="H2541" s="2" t="s">
        <v>20</v>
      </c>
      <c r="I2541" s="2" t="s">
        <v>6368</v>
      </c>
      <c r="J2541" s="3" t="str">
        <f>HYPERLINK("https://www.boe.es/gazeta/dias/1825/01/20/pdfs/GMD-1825-9.pdf#page=3","Abrir facsímil")</f>
        <v>Abrir facsímil</v>
      </c>
      <c r="K2541" s="3" t="s">
        <v>22</v>
      </c>
    </row>
    <row r="2542" spans="1:11" ht="42" customHeight="1">
      <c r="A2542" s="2" t="s">
        <v>6369</v>
      </c>
      <c r="B2542" s="2" t="s">
        <v>6370</v>
      </c>
      <c r="C2542" s="2" t="s">
        <v>25</v>
      </c>
      <c r="D2542" s="2" t="s">
        <v>17</v>
      </c>
      <c r="E2542" s="5">
        <v>-27260</v>
      </c>
      <c r="F2542" s="3" t="s">
        <v>424</v>
      </c>
      <c r="G2542" s="3" t="s">
        <v>1129</v>
      </c>
      <c r="H2542" s="2" t="s">
        <v>20</v>
      </c>
      <c r="I2542" s="2" t="s">
        <v>6371</v>
      </c>
      <c r="J2542" s="3" t="str">
        <f>HYPERLINK("https://www.boe.es/gazeta/dias/1825/05/12/pdfs/GMD-1825-57.pdf#page=3","Abrir facsímil")</f>
        <v>Abrir facsímil</v>
      </c>
      <c r="K2542" s="3" t="s">
        <v>22</v>
      </c>
    </row>
    <row r="2543" spans="1:11" ht="42" customHeight="1">
      <c r="A2543" s="2" t="s">
        <v>6372</v>
      </c>
      <c r="B2543" s="2" t="s">
        <v>6373</v>
      </c>
      <c r="C2543" s="2" t="s">
        <v>32</v>
      </c>
      <c r="D2543" s="2" t="s">
        <v>33</v>
      </c>
      <c r="E2543" s="5">
        <v>-27311</v>
      </c>
      <c r="F2543" s="3" t="s">
        <v>47</v>
      </c>
      <c r="G2543" s="3" t="s">
        <v>39</v>
      </c>
      <c r="H2543" s="2" t="s">
        <v>20</v>
      </c>
      <c r="I2543" s="2" t="s">
        <v>6374</v>
      </c>
      <c r="J2543" s="3" t="str">
        <f>HYPERLINK("https://www.boe.es/gazeta/dias/1825/03/22/pdfs/GMD-1825-35.pdf#page=3","Abrir facsímil")</f>
        <v>Abrir facsímil</v>
      </c>
      <c r="K2543" s="3" t="s">
        <v>22</v>
      </c>
    </row>
    <row r="2544" spans="1:11" ht="42" customHeight="1">
      <c r="A2544" s="2" t="s">
        <v>6375</v>
      </c>
      <c r="B2544" s="2" t="s">
        <v>6376</v>
      </c>
      <c r="C2544" s="2" t="s">
        <v>25</v>
      </c>
      <c r="D2544" s="2" t="s">
        <v>17</v>
      </c>
      <c r="E2544" s="5">
        <v>-27209</v>
      </c>
      <c r="F2544" s="3" t="s">
        <v>482</v>
      </c>
      <c r="G2544" s="3" t="s">
        <v>39</v>
      </c>
      <c r="H2544" s="2" t="s">
        <v>20</v>
      </c>
      <c r="I2544" s="2" t="s">
        <v>6377</v>
      </c>
      <c r="J2544" s="3" t="str">
        <f>HYPERLINK("https://www.boe.es/gazeta/dias/1825/07/02/pdfs/GMD-1825-79.pdf#page=3","Abrir facsímil")</f>
        <v>Abrir facsímil</v>
      </c>
      <c r="K2544" s="3" t="s">
        <v>22</v>
      </c>
    </row>
    <row r="2545" spans="1:11" ht="42" customHeight="1">
      <c r="A2545" s="2" t="s">
        <v>6378</v>
      </c>
      <c r="B2545" s="2" t="s">
        <v>6378</v>
      </c>
      <c r="C2545" s="2" t="s">
        <v>16</v>
      </c>
      <c r="D2545" s="2" t="s">
        <v>17</v>
      </c>
      <c r="E2545" s="5">
        <v>-27199</v>
      </c>
      <c r="F2545" s="3" t="s">
        <v>645</v>
      </c>
      <c r="G2545" s="3" t="s">
        <v>39</v>
      </c>
      <c r="H2545" s="2" t="s">
        <v>20</v>
      </c>
      <c r="I2545" s="2" t="s">
        <v>6379</v>
      </c>
      <c r="J2545" s="3" t="str">
        <f>HYPERLINK("https://www.boe.es/gazeta/dias/1825/07/12/pdfs/GMD-1825-83.pdf#page=3","Abrir facsímil")</f>
        <v>Abrir facsímil</v>
      </c>
      <c r="K2545" s="3" t="s">
        <v>22</v>
      </c>
    </row>
    <row r="2546" spans="1:11" ht="42" customHeight="1">
      <c r="A2546" s="2" t="s">
        <v>6380</v>
      </c>
      <c r="B2546" s="2" t="s">
        <v>6380</v>
      </c>
      <c r="C2546" s="2" t="s">
        <v>238</v>
      </c>
      <c r="D2546" s="2" t="s">
        <v>17</v>
      </c>
      <c r="E2546" s="5">
        <v>-27218</v>
      </c>
      <c r="F2546" s="3" t="s">
        <v>1069</v>
      </c>
      <c r="G2546" s="3" t="s">
        <v>39</v>
      </c>
      <c r="H2546" s="2" t="s">
        <v>20</v>
      </c>
      <c r="I2546" s="2" t="s">
        <v>6381</v>
      </c>
      <c r="J2546" s="3" t="str">
        <f>HYPERLINK("https://www.boe.es/gazeta/dias/1825/06/23/pdfs/GMD-1825-75.pdf#page=3","Abrir facsímil")</f>
        <v>Abrir facsímil</v>
      </c>
      <c r="K2546" s="3" t="s">
        <v>22</v>
      </c>
    </row>
    <row r="2547" spans="1:11" ht="42" customHeight="1">
      <c r="A2547" s="2" t="s">
        <v>6382</v>
      </c>
      <c r="B2547" s="2" t="s">
        <v>6383</v>
      </c>
      <c r="C2547" s="2" t="s">
        <v>16</v>
      </c>
      <c r="D2547" s="2" t="s">
        <v>17</v>
      </c>
      <c r="E2547" s="5">
        <v>-27293</v>
      </c>
      <c r="F2547" s="3" t="s">
        <v>267</v>
      </c>
      <c r="G2547" s="3" t="s">
        <v>19</v>
      </c>
      <c r="H2547" s="2" t="s">
        <v>20</v>
      </c>
      <c r="I2547" s="2" t="s">
        <v>6384</v>
      </c>
      <c r="J2547" s="3" t="str">
        <f>HYPERLINK("https://www.boe.es/gazeta/dias/1825/04/09/pdfs/GMD-1825-43.pdf#page=4","Abrir facsímil")</f>
        <v>Abrir facsímil</v>
      </c>
      <c r="K2547" s="3" t="s">
        <v>22</v>
      </c>
    </row>
    <row r="2548" spans="1:11" ht="42" customHeight="1">
      <c r="A2548" s="2" t="s">
        <v>6385</v>
      </c>
      <c r="B2548" s="2" t="s">
        <v>6385</v>
      </c>
      <c r="C2548" s="2" t="s">
        <v>46</v>
      </c>
      <c r="D2548" s="2" t="s">
        <v>17</v>
      </c>
      <c r="E2548" s="5">
        <v>-27260</v>
      </c>
      <c r="F2548" s="3" t="s">
        <v>424</v>
      </c>
      <c r="G2548" s="3" t="s">
        <v>1129</v>
      </c>
      <c r="H2548" s="2" t="s">
        <v>20</v>
      </c>
      <c r="I2548" s="2" t="s">
        <v>6386</v>
      </c>
      <c r="J2548" s="3" t="str">
        <f>HYPERLINK("https://www.boe.es/gazeta/dias/1825/05/12/pdfs/GMD-1825-57.pdf#page=3","Abrir facsímil")</f>
        <v>Abrir facsímil</v>
      </c>
      <c r="K2548" s="3" t="s">
        <v>22</v>
      </c>
    </row>
    <row r="2549" spans="1:11" ht="42" customHeight="1">
      <c r="A2549" s="2" t="s">
        <v>6387</v>
      </c>
      <c r="B2549" s="2" t="s">
        <v>6388</v>
      </c>
      <c r="C2549" s="2" t="s">
        <v>59</v>
      </c>
      <c r="D2549" s="2" t="s">
        <v>17</v>
      </c>
      <c r="E2549" s="5">
        <v>-27246</v>
      </c>
      <c r="F2549" s="3" t="s">
        <v>79</v>
      </c>
      <c r="G2549" s="3" t="s">
        <v>19</v>
      </c>
      <c r="H2549" s="2" t="s">
        <v>27</v>
      </c>
      <c r="I2549" s="2" t="s">
        <v>6389</v>
      </c>
      <c r="J2549" s="3" t="str">
        <f>HYPERLINK("https://www.boe.es/gazeta/dias/1825/05/26/pdfs/GMD-1825-63.pdf#page=4","Abrir facsímil")</f>
        <v>Abrir facsímil</v>
      </c>
      <c r="K2549" s="3" t="s">
        <v>29</v>
      </c>
    </row>
    <row r="2550" spans="1:11" ht="42" customHeight="1">
      <c r="A2550" s="2" t="s">
        <v>6390</v>
      </c>
      <c r="B2550" s="2" t="s">
        <v>6390</v>
      </c>
      <c r="C2550" s="2" t="s">
        <v>71</v>
      </c>
      <c r="D2550" s="2" t="s">
        <v>72</v>
      </c>
      <c r="E2550" s="5">
        <v>-27279</v>
      </c>
      <c r="F2550" s="3" t="s">
        <v>249</v>
      </c>
      <c r="G2550" s="3" t="s">
        <v>19</v>
      </c>
      <c r="H2550" s="2" t="s">
        <v>20</v>
      </c>
      <c r="I2550" s="2" t="s">
        <v>6391</v>
      </c>
      <c r="J2550" s="3" t="str">
        <f>HYPERLINK("https://www.boe.es/gazeta/dias/1825/04/23/pdfs/GMD-1825-49.pdf#page=4","Abrir facsímil")</f>
        <v>Abrir facsímil</v>
      </c>
      <c r="K2550" s="3" t="s">
        <v>22</v>
      </c>
    </row>
    <row r="2551" spans="1:11" ht="42" customHeight="1">
      <c r="A2551" s="2" t="s">
        <v>6390</v>
      </c>
      <c r="B2551" s="2" t="s">
        <v>6390</v>
      </c>
      <c r="C2551" s="2" t="s">
        <v>32</v>
      </c>
      <c r="D2551" s="2" t="s">
        <v>33</v>
      </c>
      <c r="E2551" s="5">
        <v>-27265</v>
      </c>
      <c r="F2551" s="3" t="s">
        <v>42</v>
      </c>
      <c r="G2551" s="3" t="s">
        <v>64</v>
      </c>
      <c r="H2551" s="2" t="s">
        <v>20</v>
      </c>
      <c r="I2551" s="2" t="s">
        <v>6392</v>
      </c>
      <c r="J2551" s="3" t="str">
        <f>HYPERLINK("https://www.boe.es/gazeta/dias/1825/05/07/pdfs/GMD-1825-55.pdf#page=2","Abrir facsímil")</f>
        <v>Abrir facsímil</v>
      </c>
      <c r="K2551" s="3" t="s">
        <v>22</v>
      </c>
    </row>
    <row r="2552" spans="1:11" ht="42" customHeight="1">
      <c r="A2552" s="2" t="s">
        <v>6393</v>
      </c>
      <c r="B2552" s="2" t="s">
        <v>6394</v>
      </c>
      <c r="C2552" s="2" t="s">
        <v>16</v>
      </c>
      <c r="D2552" s="2" t="s">
        <v>17</v>
      </c>
      <c r="E2552" s="5">
        <v>-27195</v>
      </c>
      <c r="F2552" s="3" t="s">
        <v>558</v>
      </c>
      <c r="G2552" s="3" t="s">
        <v>19</v>
      </c>
      <c r="H2552" s="2" t="s">
        <v>20</v>
      </c>
      <c r="I2552" s="2" t="s">
        <v>6395</v>
      </c>
      <c r="J2552" s="3" t="str">
        <f>HYPERLINK("https://www.boe.es/gazeta/dias/1825/07/16/pdfs/GMD-1825-85.pdf#page=4","Abrir facsímil")</f>
        <v>Abrir facsímil</v>
      </c>
      <c r="K2552" s="3" t="s">
        <v>22</v>
      </c>
    </row>
    <row r="2553" spans="1:11" ht="42" customHeight="1">
      <c r="A2553" s="2" t="s">
        <v>6396</v>
      </c>
      <c r="B2553" s="2" t="s">
        <v>6397</v>
      </c>
      <c r="C2553" s="2" t="s">
        <v>123</v>
      </c>
      <c r="D2553" s="2" t="s">
        <v>17</v>
      </c>
      <c r="E2553" s="5">
        <v>-27085</v>
      </c>
      <c r="F2553" s="3" t="s">
        <v>215</v>
      </c>
      <c r="G2553" s="3" t="s">
        <v>19</v>
      </c>
      <c r="H2553" s="2" t="s">
        <v>20</v>
      </c>
      <c r="I2553" s="2" t="s">
        <v>6398</v>
      </c>
      <c r="J2553" s="3" t="str">
        <f>HYPERLINK("https://www.boe.es/gazeta/dias/1825/11/03/pdfs/GMD-1825-133.pdf#page=4","Abrir facsímil")</f>
        <v>Abrir facsímil</v>
      </c>
      <c r="K2553" s="3" t="s">
        <v>22</v>
      </c>
    </row>
    <row r="2554" spans="1:11" ht="42" customHeight="1">
      <c r="A2554" s="2" t="s">
        <v>6399</v>
      </c>
      <c r="B2554" s="2" t="s">
        <v>6400</v>
      </c>
      <c r="C2554" s="2" t="s">
        <v>71</v>
      </c>
      <c r="D2554" s="2" t="s">
        <v>72</v>
      </c>
      <c r="E2554" s="5">
        <v>-27157</v>
      </c>
      <c r="F2554" s="3" t="s">
        <v>243</v>
      </c>
      <c r="G2554" s="3" t="s">
        <v>95</v>
      </c>
      <c r="H2554" s="2" t="s">
        <v>20</v>
      </c>
      <c r="I2554" s="2" t="s">
        <v>6401</v>
      </c>
      <c r="J2554" s="3" t="str">
        <f>HYPERLINK("https://www.boe.es/gazeta/dias/1825/08/23/pdfs/GMD-1825-101.pdf#page=1","Abrir facsímil")</f>
        <v>Abrir facsímil</v>
      </c>
      <c r="K2554" s="3" t="s">
        <v>22</v>
      </c>
    </row>
    <row r="2555" spans="1:11" ht="42" customHeight="1">
      <c r="A2555" s="2" t="s">
        <v>6402</v>
      </c>
      <c r="B2555" s="2" t="s">
        <v>6403</v>
      </c>
      <c r="C2555" s="2" t="s">
        <v>32</v>
      </c>
      <c r="D2555" s="2" t="s">
        <v>33</v>
      </c>
      <c r="E2555" s="5">
        <v>-27090</v>
      </c>
      <c r="F2555" s="3" t="s">
        <v>189</v>
      </c>
      <c r="G2555" s="3" t="s">
        <v>39</v>
      </c>
      <c r="H2555" s="2" t="s">
        <v>20</v>
      </c>
      <c r="I2555" s="2" t="s">
        <v>6404</v>
      </c>
      <c r="J2555" s="3" t="str">
        <f>HYPERLINK("https://www.boe.es/gazeta/dias/1825/10/29/pdfs/GMD-1825-131.pdf#page=3","Abrir facsímil")</f>
        <v>Abrir facsímil</v>
      </c>
      <c r="K2555" s="3" t="s">
        <v>22</v>
      </c>
    </row>
    <row r="2556" spans="1:11" ht="42" customHeight="1">
      <c r="A2556" s="2" t="s">
        <v>6405</v>
      </c>
      <c r="B2556" s="2" t="s">
        <v>6405</v>
      </c>
      <c r="C2556" s="2" t="s">
        <v>32</v>
      </c>
      <c r="D2556" s="2" t="s">
        <v>33</v>
      </c>
      <c r="E2556" s="5">
        <v>-27265</v>
      </c>
      <c r="F2556" s="3" t="s">
        <v>42</v>
      </c>
      <c r="G2556" s="3" t="s">
        <v>39</v>
      </c>
      <c r="H2556" s="2" t="s">
        <v>20</v>
      </c>
      <c r="I2556" s="2" t="s">
        <v>6406</v>
      </c>
      <c r="J2556" s="3" t="str">
        <f>HYPERLINK("https://www.boe.es/gazeta/dias/1825/05/07/pdfs/GMD-1825-55.pdf#page=3","Abrir facsímil")</f>
        <v>Abrir facsímil</v>
      </c>
      <c r="K2556" s="3" t="s">
        <v>22</v>
      </c>
    </row>
    <row r="2557" spans="1:11" ht="42" customHeight="1">
      <c r="A2557" s="2" t="s">
        <v>6407</v>
      </c>
      <c r="B2557" s="2" t="s">
        <v>6407</v>
      </c>
      <c r="C2557" s="2" t="s">
        <v>32</v>
      </c>
      <c r="D2557" s="2" t="s">
        <v>33</v>
      </c>
      <c r="E2557" s="5">
        <v>-27374</v>
      </c>
      <c r="F2557" s="3" t="s">
        <v>87</v>
      </c>
      <c r="G2557" s="3" t="s">
        <v>39</v>
      </c>
      <c r="H2557" s="2" t="s">
        <v>20</v>
      </c>
      <c r="I2557" s="2" t="s">
        <v>6408</v>
      </c>
      <c r="J2557" s="3" t="str">
        <f>HYPERLINK("https://www.boe.es/gazeta/dias/1825/01/18/pdfs/GMD-1825-8.pdf#page=3","Abrir facsímil")</f>
        <v>Abrir facsímil</v>
      </c>
      <c r="K2557" s="3" t="s">
        <v>22</v>
      </c>
    </row>
    <row r="2558" spans="1:11" ht="42" customHeight="1">
      <c r="A2558" s="2" t="s">
        <v>6407</v>
      </c>
      <c r="B2558" s="2" t="s">
        <v>6407</v>
      </c>
      <c r="C2558" s="2" t="s">
        <v>71</v>
      </c>
      <c r="D2558" s="2" t="s">
        <v>72</v>
      </c>
      <c r="E2558" s="5">
        <v>-27342</v>
      </c>
      <c r="F2558" s="3" t="s">
        <v>112</v>
      </c>
      <c r="G2558" s="3" t="s">
        <v>39</v>
      </c>
      <c r="H2558" s="2" t="s">
        <v>20</v>
      </c>
      <c r="I2558" s="2" t="s">
        <v>6409</v>
      </c>
      <c r="J2558" s="3" t="str">
        <f>HYPERLINK("https://www.boe.es/gazeta/dias/1825/02/19/pdfs/GMD-1825-22.pdf#page=3","Abrir facsímil")</f>
        <v>Abrir facsímil</v>
      </c>
      <c r="K2558" s="3" t="s">
        <v>22</v>
      </c>
    </row>
    <row r="2559" spans="1:11" ht="42" customHeight="1">
      <c r="A2559" s="2" t="s">
        <v>6410</v>
      </c>
      <c r="B2559" s="2" t="s">
        <v>6410</v>
      </c>
      <c r="C2559" s="2" t="s">
        <v>32</v>
      </c>
      <c r="D2559" s="2" t="s">
        <v>33</v>
      </c>
      <c r="E2559" s="5">
        <v>-27265</v>
      </c>
      <c r="F2559" s="3" t="s">
        <v>42</v>
      </c>
      <c r="G2559" s="3" t="s">
        <v>39</v>
      </c>
      <c r="H2559" s="2" t="s">
        <v>20</v>
      </c>
      <c r="I2559" s="2" t="s">
        <v>6411</v>
      </c>
      <c r="J2559" s="3" t="str">
        <f>HYPERLINK("https://www.boe.es/gazeta/dias/1825/05/07/pdfs/GMD-1825-55.pdf#page=3","Abrir facsímil")</f>
        <v>Abrir facsímil</v>
      </c>
      <c r="K2559" s="3" t="s">
        <v>22</v>
      </c>
    </row>
    <row r="2560" spans="1:11" ht="42" customHeight="1">
      <c r="A2560" s="2" t="s">
        <v>6412</v>
      </c>
      <c r="B2560" s="2" t="s">
        <v>6413</v>
      </c>
      <c r="C2560" s="2" t="s">
        <v>32</v>
      </c>
      <c r="D2560" s="2" t="s">
        <v>33</v>
      </c>
      <c r="E2560" s="5">
        <v>-27318</v>
      </c>
      <c r="F2560" s="3" t="s">
        <v>193</v>
      </c>
      <c r="G2560" s="3" t="s">
        <v>64</v>
      </c>
      <c r="H2560" s="2" t="s">
        <v>20</v>
      </c>
      <c r="I2560" s="2" t="s">
        <v>6414</v>
      </c>
      <c r="J2560" s="3" t="str">
        <f>HYPERLINK("https://www.boe.es/gazeta/dias/1825/03/15/pdfs/GMD-1825-32.pdf#page=2","Abrir facsímil")</f>
        <v>Abrir facsímil</v>
      </c>
      <c r="K2560" s="3" t="s">
        <v>22</v>
      </c>
    </row>
    <row r="2561" spans="1:11" ht="42" customHeight="1">
      <c r="A2561" s="2" t="s">
        <v>6415</v>
      </c>
      <c r="B2561" s="2" t="s">
        <v>6416</v>
      </c>
      <c r="C2561" s="2" t="s">
        <v>32</v>
      </c>
      <c r="D2561" s="2" t="s">
        <v>33</v>
      </c>
      <c r="E2561" s="5">
        <v>-27269</v>
      </c>
      <c r="F2561" s="3" t="s">
        <v>321</v>
      </c>
      <c r="G2561" s="3" t="s">
        <v>19</v>
      </c>
      <c r="H2561" s="2" t="s">
        <v>20</v>
      </c>
      <c r="I2561" s="2" t="s">
        <v>6417</v>
      </c>
      <c r="J2561" s="3" t="str">
        <f>HYPERLINK("https://www.boe.es/gazeta/dias/1825/05/03/pdfs/GMD-1825-53.pdf#page=4","Abrir facsímil")</f>
        <v>Abrir facsímil</v>
      </c>
      <c r="K2561" s="3" t="s">
        <v>22</v>
      </c>
    </row>
    <row r="2562" spans="1:11" ht="42" customHeight="1">
      <c r="A2562" s="2" t="s">
        <v>6418</v>
      </c>
      <c r="B2562" s="2" t="s">
        <v>6419</v>
      </c>
      <c r="C2562" s="2" t="s">
        <v>32</v>
      </c>
      <c r="D2562" s="2" t="s">
        <v>33</v>
      </c>
      <c r="E2562" s="5">
        <v>-27349</v>
      </c>
      <c r="F2562" s="3" t="s">
        <v>596</v>
      </c>
      <c r="G2562" s="3" t="s">
        <v>19</v>
      </c>
      <c r="H2562" s="2" t="s">
        <v>20</v>
      </c>
      <c r="I2562" s="2" t="s">
        <v>6420</v>
      </c>
      <c r="J2562" s="3" t="str">
        <f>HYPERLINK("https://www.boe.es/gazeta/dias/1825/02/12/pdfs/GMD-1825-19.pdf#page=4","Abrir facsímil")</f>
        <v>Abrir facsímil</v>
      </c>
      <c r="K2562" s="3" t="s">
        <v>22</v>
      </c>
    </row>
    <row r="2563" spans="1:11" ht="42" customHeight="1">
      <c r="A2563" s="2" t="s">
        <v>6421</v>
      </c>
      <c r="B2563" s="2" t="s">
        <v>6422</v>
      </c>
      <c r="C2563" s="2" t="s">
        <v>25</v>
      </c>
      <c r="D2563" s="2" t="s">
        <v>17</v>
      </c>
      <c r="E2563" s="5">
        <v>-27171</v>
      </c>
      <c r="F2563" s="3" t="s">
        <v>490</v>
      </c>
      <c r="G2563" s="3" t="s">
        <v>39</v>
      </c>
      <c r="H2563" s="2" t="s">
        <v>20</v>
      </c>
      <c r="I2563" s="2" t="s">
        <v>6423</v>
      </c>
      <c r="J2563" s="3" t="str">
        <f>HYPERLINK("https://www.boe.es/gazeta/dias/1825/08/09/pdfs/GMD-1825-95.pdf#page=3","Abrir facsímil")</f>
        <v>Abrir facsímil</v>
      </c>
      <c r="K2563" s="3" t="s">
        <v>22</v>
      </c>
    </row>
    <row r="2564" spans="1:11" ht="42" customHeight="1">
      <c r="A2564" s="2" t="s">
        <v>6424</v>
      </c>
      <c r="B2564" s="2" t="s">
        <v>6425</v>
      </c>
      <c r="C2564" s="2" t="s">
        <v>16</v>
      </c>
      <c r="D2564" s="2" t="s">
        <v>17</v>
      </c>
      <c r="E2564" s="5">
        <v>-27232</v>
      </c>
      <c r="F2564" s="3" t="s">
        <v>94</v>
      </c>
      <c r="G2564" s="3" t="s">
        <v>19</v>
      </c>
      <c r="H2564" s="2" t="s">
        <v>20</v>
      </c>
      <c r="I2564" s="2" t="s">
        <v>6426</v>
      </c>
      <c r="J2564" s="3" t="str">
        <f>HYPERLINK("https://www.boe.es/gazeta/dias/1825/06/09/pdfs/GMD-1825-69.pdf#page=4","Abrir facsímil")</f>
        <v>Abrir facsímil</v>
      </c>
      <c r="K2564" s="3" t="s">
        <v>22</v>
      </c>
    </row>
    <row r="2565" spans="1:11" ht="42" customHeight="1">
      <c r="A2565" s="2" t="s">
        <v>6427</v>
      </c>
      <c r="B2565" s="2" t="s">
        <v>6428</v>
      </c>
      <c r="C2565" s="2" t="s">
        <v>32</v>
      </c>
      <c r="D2565" s="2" t="s">
        <v>33</v>
      </c>
      <c r="E2565" s="5">
        <v>-27372</v>
      </c>
      <c r="F2565" s="3" t="s">
        <v>51</v>
      </c>
      <c r="G2565" s="3" t="s">
        <v>39</v>
      </c>
      <c r="H2565" s="2" t="s">
        <v>20</v>
      </c>
      <c r="I2565" s="2" t="s">
        <v>6429</v>
      </c>
      <c r="J2565" s="3" t="str">
        <f>HYPERLINK("https://www.boe.es/gazeta/dias/1825/01/20/pdfs/GMD-1825-9.pdf#page=3","Abrir facsímil")</f>
        <v>Abrir facsímil</v>
      </c>
      <c r="K2565" s="3" t="s">
        <v>22</v>
      </c>
    </row>
    <row r="2566" spans="1:11" ht="42" customHeight="1">
      <c r="A2566" s="2" t="s">
        <v>6430</v>
      </c>
      <c r="B2566" s="2" t="s">
        <v>6431</v>
      </c>
      <c r="C2566" s="2" t="s">
        <v>32</v>
      </c>
      <c r="D2566" s="2" t="s">
        <v>33</v>
      </c>
      <c r="E2566" s="5">
        <v>-27351</v>
      </c>
      <c r="F2566" s="3" t="s">
        <v>132</v>
      </c>
      <c r="G2566" s="3" t="s">
        <v>19</v>
      </c>
      <c r="H2566" s="2" t="s">
        <v>20</v>
      </c>
      <c r="I2566" s="2" t="s">
        <v>6432</v>
      </c>
      <c r="J2566" s="3" t="str">
        <f>HYPERLINK("https://www.boe.es/gazeta/dias/1825/02/10/pdfs/GMD-1825-18.pdf#page=4","Abrir facsímil")</f>
        <v>Abrir facsímil</v>
      </c>
      <c r="K2566" s="3" t="s">
        <v>22</v>
      </c>
    </row>
    <row r="2567" spans="1:11" ht="42" customHeight="1">
      <c r="A2567" s="2" t="s">
        <v>6433</v>
      </c>
      <c r="B2567" s="2" t="s">
        <v>6434</v>
      </c>
      <c r="C2567" s="2" t="s">
        <v>32</v>
      </c>
      <c r="D2567" s="2" t="s">
        <v>33</v>
      </c>
      <c r="E2567" s="5">
        <v>-27342</v>
      </c>
      <c r="F2567" s="3" t="s">
        <v>112</v>
      </c>
      <c r="G2567" s="3" t="s">
        <v>19</v>
      </c>
      <c r="H2567" s="2" t="s">
        <v>20</v>
      </c>
      <c r="I2567" s="2" t="s">
        <v>6435</v>
      </c>
      <c r="J2567" s="3" t="str">
        <f>HYPERLINK("https://www.boe.es/gazeta/dias/1825/02/19/pdfs/GMD-1825-22.pdf#page=4","Abrir facsímil")</f>
        <v>Abrir facsímil</v>
      </c>
      <c r="K2567" s="3" t="s">
        <v>22</v>
      </c>
    </row>
    <row r="2568" spans="1:11" ht="42" customHeight="1">
      <c r="A2568" s="2" t="s">
        <v>6436</v>
      </c>
      <c r="B2568" s="2" t="s">
        <v>6436</v>
      </c>
      <c r="C2568" s="2" t="s">
        <v>32</v>
      </c>
      <c r="D2568" s="2" t="s">
        <v>33</v>
      </c>
      <c r="E2568" s="5">
        <v>-27115</v>
      </c>
      <c r="F2568" s="3" t="s">
        <v>1188</v>
      </c>
      <c r="G2568" s="3" t="s">
        <v>64</v>
      </c>
      <c r="H2568" s="2" t="s">
        <v>20</v>
      </c>
      <c r="I2568" s="2" t="s">
        <v>6437</v>
      </c>
      <c r="J2568" s="3" t="str">
        <f>HYPERLINK("https://www.boe.es/gazeta/dias/1825/10/04/pdfs/GMD-1825-120.pdf#page=2","Abrir facsímil")</f>
        <v>Abrir facsímil</v>
      </c>
      <c r="K2568" s="3" t="s">
        <v>22</v>
      </c>
    </row>
    <row r="2569" spans="1:11" ht="42" customHeight="1">
      <c r="A2569" s="2" t="s">
        <v>6438</v>
      </c>
      <c r="B2569" s="2" t="s">
        <v>6439</v>
      </c>
      <c r="C2569" s="2" t="s">
        <v>32</v>
      </c>
      <c r="D2569" s="2" t="s">
        <v>33</v>
      </c>
      <c r="E2569" s="5">
        <v>-27339</v>
      </c>
      <c r="F2569" s="3" t="s">
        <v>974</v>
      </c>
      <c r="G2569" s="3" t="s">
        <v>19</v>
      </c>
      <c r="H2569" s="2" t="s">
        <v>27</v>
      </c>
      <c r="I2569" s="2" t="s">
        <v>6440</v>
      </c>
      <c r="J2569" s="3" t="str">
        <f>HYPERLINK("https://www.boe.es/gazeta/dias/1825/02/22/pdfs/GMD-1825-23.pdf#page=4","Abrir facsímil")</f>
        <v>Abrir facsímil</v>
      </c>
      <c r="K2569" s="3" t="s">
        <v>29</v>
      </c>
    </row>
    <row r="2570" spans="1:11" ht="42" customHeight="1">
      <c r="A2570" s="2" t="s">
        <v>6441</v>
      </c>
      <c r="B2570" s="2" t="s">
        <v>6442</v>
      </c>
      <c r="C2570" s="2" t="s">
        <v>46</v>
      </c>
      <c r="D2570" s="2" t="s">
        <v>17</v>
      </c>
      <c r="E2570" s="5">
        <v>-27351</v>
      </c>
      <c r="F2570" s="3" t="s">
        <v>132</v>
      </c>
      <c r="G2570" s="3" t="s">
        <v>19</v>
      </c>
      <c r="H2570" s="2" t="s">
        <v>20</v>
      </c>
      <c r="I2570" s="2" t="s">
        <v>6443</v>
      </c>
      <c r="J2570" s="3" t="str">
        <f>HYPERLINK("https://www.boe.es/gazeta/dias/1825/02/10/pdfs/GMD-1825-18.pdf#page=4","Abrir facsímil")</f>
        <v>Abrir facsímil</v>
      </c>
      <c r="K2570" s="3" t="s">
        <v>22</v>
      </c>
    </row>
    <row r="2571" spans="1:11" ht="42" customHeight="1">
      <c r="A2571" s="2" t="s">
        <v>6444</v>
      </c>
      <c r="B2571" s="2" t="s">
        <v>6444</v>
      </c>
      <c r="C2571" s="2" t="s">
        <v>32</v>
      </c>
      <c r="D2571" s="2" t="s">
        <v>33</v>
      </c>
      <c r="E2571" s="5">
        <v>-27104</v>
      </c>
      <c r="F2571" s="3" t="s">
        <v>310</v>
      </c>
      <c r="G2571" s="3" t="s">
        <v>64</v>
      </c>
      <c r="H2571" s="2" t="s">
        <v>20</v>
      </c>
      <c r="I2571" s="2" t="s">
        <v>6445</v>
      </c>
      <c r="J2571" s="3" t="str">
        <f>HYPERLINK("https://www.boe.es/gazeta/dias/1825/10/15/pdfs/GMD-1825-125.pdf#page=2","Abrir facsímil")</f>
        <v>Abrir facsímil</v>
      </c>
      <c r="K2571" s="3" t="s">
        <v>22</v>
      </c>
    </row>
    <row r="2572" spans="1:11" ht="42" customHeight="1">
      <c r="A2572" s="2" t="s">
        <v>6446</v>
      </c>
      <c r="B2572" s="2" t="s">
        <v>6447</v>
      </c>
      <c r="C2572" s="2" t="s">
        <v>71</v>
      </c>
      <c r="D2572" s="2" t="s">
        <v>72</v>
      </c>
      <c r="E2572" s="5">
        <v>-27150</v>
      </c>
      <c r="F2572" s="3" t="s">
        <v>392</v>
      </c>
      <c r="G2572" s="3" t="s">
        <v>39</v>
      </c>
      <c r="H2572" s="2" t="s">
        <v>20</v>
      </c>
      <c r="I2572" s="2" t="s">
        <v>6448</v>
      </c>
      <c r="J2572" s="3" t="str">
        <f>HYPERLINK("https://www.boe.es/gazeta/dias/1825/08/30/pdfs/GMD-1825-105.pdf#page=3","Abrir facsímil")</f>
        <v>Abrir facsímil</v>
      </c>
      <c r="K2572" s="3" t="s">
        <v>22</v>
      </c>
    </row>
    <row r="2573" spans="1:11" ht="42" customHeight="1">
      <c r="A2573" s="2" t="s">
        <v>6449</v>
      </c>
      <c r="B2573" s="2" t="s">
        <v>6450</v>
      </c>
      <c r="C2573" s="2" t="s">
        <v>32</v>
      </c>
      <c r="D2573" s="2" t="s">
        <v>33</v>
      </c>
      <c r="E2573" s="5">
        <v>-27225</v>
      </c>
      <c r="F2573" s="3" t="s">
        <v>540</v>
      </c>
      <c r="G2573" s="3" t="s">
        <v>19</v>
      </c>
      <c r="H2573" s="2" t="s">
        <v>20</v>
      </c>
      <c r="I2573" s="2" t="s">
        <v>6451</v>
      </c>
      <c r="J2573" s="3" t="str">
        <f>HYPERLINK("https://www.boe.es/gazeta/dias/1825/06/16/pdfs/GMD-1825-72.pdf#page=4","Abrir facsímil")</f>
        <v>Abrir facsímil</v>
      </c>
      <c r="K2573" s="3" t="s">
        <v>22</v>
      </c>
    </row>
    <row r="2574" spans="1:11" ht="42" customHeight="1">
      <c r="A2574" s="2" t="s">
        <v>6452</v>
      </c>
      <c r="B2574" s="2" t="s">
        <v>6452</v>
      </c>
      <c r="C2574" s="2" t="s">
        <v>46</v>
      </c>
      <c r="D2574" s="2" t="s">
        <v>17</v>
      </c>
      <c r="E2574" s="5">
        <v>-27125</v>
      </c>
      <c r="F2574" s="3" t="s">
        <v>4266</v>
      </c>
      <c r="G2574" s="3" t="s">
        <v>6453</v>
      </c>
      <c r="H2574" s="2" t="s">
        <v>20</v>
      </c>
      <c r="I2574" s="2" t="s">
        <v>6454</v>
      </c>
      <c r="J2574" s="3" t="str">
        <f>HYPERLINK("https://www.boe.es/gazeta/dias/1825/09/24/pdfs/GMD-1825-116.pdf#page=4","Abrir facsímil")</f>
        <v>Abrir facsímil</v>
      </c>
      <c r="K2574" s="3" t="s">
        <v>22</v>
      </c>
    </row>
    <row r="2575" spans="1:11" ht="42" customHeight="1">
      <c r="A2575" s="2" t="s">
        <v>6455</v>
      </c>
      <c r="B2575" s="2" t="s">
        <v>6455</v>
      </c>
      <c r="C2575" s="2" t="s">
        <v>16</v>
      </c>
      <c r="D2575" s="2" t="s">
        <v>17</v>
      </c>
      <c r="E2575" s="5">
        <v>-27386</v>
      </c>
      <c r="F2575" s="3" t="s">
        <v>99</v>
      </c>
      <c r="G2575" s="3" t="s">
        <v>39</v>
      </c>
      <c r="H2575" s="2" t="s">
        <v>20</v>
      </c>
      <c r="I2575" s="2" t="s">
        <v>6456</v>
      </c>
      <c r="J2575" s="3" t="str">
        <f>HYPERLINK("https://www.boe.es/gazeta/dias/1825/01/06/pdfs/GMD-1825-3.pdf#page=3","Abrir facsímil")</f>
        <v>Abrir facsímil</v>
      </c>
      <c r="K2575" s="3" t="s">
        <v>22</v>
      </c>
    </row>
    <row r="2576" spans="1:11" ht="42" customHeight="1">
      <c r="A2576" s="2" t="s">
        <v>6455</v>
      </c>
      <c r="B2576" s="2" t="s">
        <v>6455</v>
      </c>
      <c r="C2576" s="2" t="s">
        <v>46</v>
      </c>
      <c r="D2576" s="2" t="s">
        <v>17</v>
      </c>
      <c r="E2576" s="5">
        <v>-27314</v>
      </c>
      <c r="F2576" s="3" t="s">
        <v>60</v>
      </c>
      <c r="G2576" s="3" t="s">
        <v>19</v>
      </c>
      <c r="H2576" s="2" t="s">
        <v>20</v>
      </c>
      <c r="I2576" s="2" t="s">
        <v>6457</v>
      </c>
      <c r="J2576" s="3" t="str">
        <f>HYPERLINK("https://www.boe.es/gazeta/dias/1825/03/19/pdfs/GMD-1825-34.pdf#page=4","Abrir facsímil")</f>
        <v>Abrir facsímil</v>
      </c>
      <c r="K2576" s="3" t="s">
        <v>22</v>
      </c>
    </row>
    <row r="2577" spans="1:11" ht="42" customHeight="1">
      <c r="A2577" s="2" t="s">
        <v>6458</v>
      </c>
      <c r="B2577" s="2" t="s">
        <v>6458</v>
      </c>
      <c r="C2577" s="2" t="s">
        <v>59</v>
      </c>
      <c r="D2577" s="2" t="s">
        <v>17</v>
      </c>
      <c r="E2577" s="5">
        <v>-27197</v>
      </c>
      <c r="F2577" s="3" t="s">
        <v>1065</v>
      </c>
      <c r="G2577" s="3" t="s">
        <v>19</v>
      </c>
      <c r="H2577" s="2" t="s">
        <v>20</v>
      </c>
      <c r="I2577" s="2" t="s">
        <v>6459</v>
      </c>
      <c r="J2577" s="3" t="str">
        <f>HYPERLINK("https://www.boe.es/gazeta/dias/1825/07/14/pdfs/GMD-1825-84.pdf#page=4","Abrir facsímil")</f>
        <v>Abrir facsímil</v>
      </c>
      <c r="K2577" s="3" t="s">
        <v>22</v>
      </c>
    </row>
    <row r="2578" spans="1:11" ht="42" customHeight="1">
      <c r="A2578" s="2" t="s">
        <v>6460</v>
      </c>
      <c r="B2578" s="2" t="s">
        <v>6461</v>
      </c>
      <c r="C2578" s="2" t="s">
        <v>59</v>
      </c>
      <c r="D2578" s="2" t="s">
        <v>17</v>
      </c>
      <c r="E2578" s="5">
        <v>-27316</v>
      </c>
      <c r="F2578" s="3" t="s">
        <v>314</v>
      </c>
      <c r="G2578" s="3" t="s">
        <v>19</v>
      </c>
      <c r="H2578" s="2" t="s">
        <v>20</v>
      </c>
      <c r="I2578" s="2" t="s">
        <v>6462</v>
      </c>
      <c r="J2578" s="3" t="str">
        <f>HYPERLINK("https://www.boe.es/gazeta/dias/1825/03/17/pdfs/GMD-1825-33.pdf#page=4","Abrir facsímil")</f>
        <v>Abrir facsímil</v>
      </c>
      <c r="K2578" s="3" t="s">
        <v>22</v>
      </c>
    </row>
    <row r="2579" spans="1:11" ht="42" customHeight="1">
      <c r="A2579" s="2" t="s">
        <v>6463</v>
      </c>
      <c r="B2579" s="2" t="s">
        <v>6464</v>
      </c>
      <c r="C2579" s="2" t="s">
        <v>16</v>
      </c>
      <c r="D2579" s="2" t="s">
        <v>17</v>
      </c>
      <c r="E2579" s="5">
        <v>-27300</v>
      </c>
      <c r="F2579" s="3" t="s">
        <v>502</v>
      </c>
      <c r="G2579" s="3" t="s">
        <v>19</v>
      </c>
      <c r="H2579" s="2" t="s">
        <v>20</v>
      </c>
      <c r="I2579" s="2" t="s">
        <v>6465</v>
      </c>
      <c r="J2579" s="3" t="str">
        <f>HYPERLINK("https://www.boe.es/gazeta/dias/1825/04/02/pdfs/GMD-1825-40.pdf#page=4","Abrir facsímil")</f>
        <v>Abrir facsímil</v>
      </c>
      <c r="K2579" s="3" t="s">
        <v>22</v>
      </c>
    </row>
    <row r="2580" spans="1:11" ht="42" customHeight="1">
      <c r="A2580" s="2" t="s">
        <v>6466</v>
      </c>
      <c r="B2580" s="2" t="s">
        <v>6467</v>
      </c>
      <c r="C2580" s="2" t="s">
        <v>32</v>
      </c>
      <c r="D2580" s="2" t="s">
        <v>33</v>
      </c>
      <c r="E2580" s="5">
        <v>-27321</v>
      </c>
      <c r="F2580" s="3" t="s">
        <v>38</v>
      </c>
      <c r="G2580" s="3" t="s">
        <v>39</v>
      </c>
      <c r="H2580" s="2" t="s">
        <v>20</v>
      </c>
      <c r="I2580" s="2" t="s">
        <v>6468</v>
      </c>
      <c r="J2580" s="3" t="str">
        <f>HYPERLINK("https://www.boe.es/gazeta/dias/1825/03/12/pdfs/GMD-1825-31.pdf#page=3","Abrir facsímil")</f>
        <v>Abrir facsímil</v>
      </c>
      <c r="K2580" s="3" t="s">
        <v>22</v>
      </c>
    </row>
    <row r="2581" spans="1:11" ht="42" customHeight="1">
      <c r="A2581" s="2" t="s">
        <v>6469</v>
      </c>
      <c r="B2581" s="2" t="s">
        <v>6470</v>
      </c>
      <c r="C2581" s="2" t="s">
        <v>25</v>
      </c>
      <c r="D2581" s="2" t="s">
        <v>17</v>
      </c>
      <c r="E2581" s="5">
        <v>-27038</v>
      </c>
      <c r="F2581" s="3" t="s">
        <v>486</v>
      </c>
      <c r="G2581" s="3" t="s">
        <v>19</v>
      </c>
      <c r="H2581" s="2" t="s">
        <v>20</v>
      </c>
      <c r="I2581" s="2" t="s">
        <v>6471</v>
      </c>
      <c r="J2581" s="3" t="str">
        <f>HYPERLINK("https://www.boe.es/gazeta/dias/1825/12/20/pdfs/GMD-1825-153.pdf#page=4","Abrir facsímil")</f>
        <v>Abrir facsímil</v>
      </c>
      <c r="K2581" s="3" t="s">
        <v>22</v>
      </c>
    </row>
    <row r="2582" spans="1:11" ht="42" customHeight="1">
      <c r="A2582" s="2" t="s">
        <v>6472</v>
      </c>
      <c r="B2582" s="2" t="s">
        <v>6472</v>
      </c>
      <c r="C2582" s="2" t="s">
        <v>32</v>
      </c>
      <c r="D2582" s="2" t="s">
        <v>33</v>
      </c>
      <c r="E2582" s="5">
        <v>-27085</v>
      </c>
      <c r="F2582" s="3" t="s">
        <v>215</v>
      </c>
      <c r="G2582" s="3" t="s">
        <v>95</v>
      </c>
      <c r="H2582" s="2" t="s">
        <v>20</v>
      </c>
      <c r="I2582" s="2" t="s">
        <v>6473</v>
      </c>
      <c r="J2582" s="3" t="str">
        <f>HYPERLINK("https://www.boe.es/gazeta/dias/1825/11/03/pdfs/GMD-1825-133.pdf#page=1","Abrir facsímil")</f>
        <v>Abrir facsímil</v>
      </c>
      <c r="K2582" s="3" t="s">
        <v>22</v>
      </c>
    </row>
    <row r="2583" spans="1:11" ht="42" customHeight="1">
      <c r="A2583" s="2" t="s">
        <v>6474</v>
      </c>
      <c r="B2583" s="2" t="s">
        <v>6475</v>
      </c>
      <c r="C2583" s="2" t="s">
        <v>32</v>
      </c>
      <c r="D2583" s="2" t="s">
        <v>33</v>
      </c>
      <c r="E2583" s="5">
        <v>-27272</v>
      </c>
      <c r="F2583" s="3" t="s">
        <v>1191</v>
      </c>
      <c r="G2583" s="3" t="s">
        <v>2565</v>
      </c>
      <c r="H2583" s="2" t="s">
        <v>27</v>
      </c>
      <c r="I2583" s="2" t="s">
        <v>6476</v>
      </c>
      <c r="J2583" s="3" t="str">
        <f>HYPERLINK("https://www.boe.es/gazeta/dias/1825/04/30/pdfs/GMD-1825-52.pdf#page=3","Abrir facsímil")</f>
        <v>Abrir facsímil</v>
      </c>
      <c r="K2583" s="3" t="s">
        <v>29</v>
      </c>
    </row>
    <row r="2584" spans="1:11" ht="42" customHeight="1">
      <c r="A2584" s="2" t="s">
        <v>6477</v>
      </c>
      <c r="B2584" s="2" t="s">
        <v>6477</v>
      </c>
      <c r="C2584" s="2" t="s">
        <v>32</v>
      </c>
      <c r="D2584" s="2" t="s">
        <v>33</v>
      </c>
      <c r="E2584" s="5">
        <v>-27372</v>
      </c>
      <c r="F2584" s="3" t="s">
        <v>51</v>
      </c>
      <c r="G2584" s="3" t="s">
        <v>19</v>
      </c>
      <c r="H2584" s="2" t="s">
        <v>20</v>
      </c>
      <c r="I2584" s="2" t="s">
        <v>6478</v>
      </c>
      <c r="J2584" s="3" t="str">
        <f>HYPERLINK("https://www.boe.es/gazeta/dias/1825/01/20/pdfs/GMD-1825-9.pdf#page=4","Abrir facsímil")</f>
        <v>Abrir facsímil</v>
      </c>
      <c r="K2584" s="3" t="s">
        <v>22</v>
      </c>
    </row>
    <row r="2585" spans="1:11" ht="42" customHeight="1">
      <c r="A2585" s="2" t="s">
        <v>6477</v>
      </c>
      <c r="B2585" s="2" t="s">
        <v>6477</v>
      </c>
      <c r="C2585" s="2" t="s">
        <v>71</v>
      </c>
      <c r="D2585" s="2" t="s">
        <v>72</v>
      </c>
      <c r="E2585" s="5">
        <v>-27185</v>
      </c>
      <c r="F2585" s="3" t="s">
        <v>560</v>
      </c>
      <c r="G2585" s="3" t="s">
        <v>19</v>
      </c>
      <c r="H2585" s="2" t="s">
        <v>20</v>
      </c>
      <c r="I2585" s="2" t="s">
        <v>6479</v>
      </c>
      <c r="J2585" s="3" t="str">
        <f>HYPERLINK("https://www.boe.es/gazeta/dias/1825/07/26/pdfs/GMD-1825-89.pdf#page=4","Abrir facsímil")</f>
        <v>Abrir facsímil</v>
      </c>
      <c r="K2585" s="3" t="s">
        <v>22</v>
      </c>
    </row>
    <row r="2586" spans="1:11" ht="42" customHeight="1">
      <c r="A2586" s="2" t="s">
        <v>6480</v>
      </c>
      <c r="B2586" s="2" t="s">
        <v>6481</v>
      </c>
      <c r="C2586" s="2" t="s">
        <v>25</v>
      </c>
      <c r="D2586" s="2" t="s">
        <v>17</v>
      </c>
      <c r="E2586" s="5">
        <v>-27206</v>
      </c>
      <c r="F2586" s="3" t="s">
        <v>716</v>
      </c>
      <c r="G2586" s="3" t="s">
        <v>19</v>
      </c>
      <c r="H2586" s="2" t="s">
        <v>20</v>
      </c>
      <c r="I2586" s="2" t="s">
        <v>6482</v>
      </c>
      <c r="J2586" s="3" t="str">
        <f>HYPERLINK("https://www.boe.es/gazeta/dias/1825/07/05/pdfs/GMD-1825-80.pdf#page=4","Abrir facsímil")</f>
        <v>Abrir facsímil</v>
      </c>
      <c r="K2586" s="3" t="s">
        <v>22</v>
      </c>
    </row>
    <row r="2587" spans="1:11" ht="42" customHeight="1">
      <c r="A2587" s="2" t="s">
        <v>6483</v>
      </c>
      <c r="B2587" s="2" t="s">
        <v>6484</v>
      </c>
      <c r="C2587" s="2" t="s">
        <v>59</v>
      </c>
      <c r="D2587" s="2" t="s">
        <v>17</v>
      </c>
      <c r="E2587" s="5">
        <v>-27302</v>
      </c>
      <c r="F2587" s="3" t="s">
        <v>369</v>
      </c>
      <c r="G2587" s="3" t="s">
        <v>19</v>
      </c>
      <c r="H2587" s="2" t="s">
        <v>20</v>
      </c>
      <c r="I2587" s="2" t="s">
        <v>6485</v>
      </c>
      <c r="J2587" s="3" t="str">
        <f>HYPERLINK("https://www.boe.es/gazeta/dias/1825/03/31/pdfs/GMD-1825-39.pdf#page=4","Abrir facsímil")</f>
        <v>Abrir facsímil</v>
      </c>
      <c r="K2587" s="3" t="s">
        <v>22</v>
      </c>
    </row>
    <row r="2588" spans="1:11" ht="42" customHeight="1">
      <c r="A2588" s="2" t="s">
        <v>6486</v>
      </c>
      <c r="B2588" s="2" t="s">
        <v>6487</v>
      </c>
      <c r="C2588" s="2" t="s">
        <v>71</v>
      </c>
      <c r="D2588" s="2" t="s">
        <v>72</v>
      </c>
      <c r="E2588" s="5">
        <v>-27150</v>
      </c>
      <c r="F2588" s="3" t="s">
        <v>392</v>
      </c>
      <c r="G2588" s="3" t="s">
        <v>39</v>
      </c>
      <c r="H2588" s="2" t="s">
        <v>20</v>
      </c>
      <c r="I2588" s="2" t="s">
        <v>6488</v>
      </c>
      <c r="J2588" s="3" t="str">
        <f>HYPERLINK("https://www.boe.es/gazeta/dias/1825/08/30/pdfs/GMD-1825-105.pdf#page=3","Abrir facsímil")</f>
        <v>Abrir facsímil</v>
      </c>
      <c r="K2588" s="3" t="s">
        <v>22</v>
      </c>
    </row>
    <row r="2589" spans="1:11" ht="42" customHeight="1">
      <c r="A2589" s="2" t="s">
        <v>6489</v>
      </c>
      <c r="B2589" s="2" t="s">
        <v>6490</v>
      </c>
      <c r="C2589" s="2" t="s">
        <v>32</v>
      </c>
      <c r="D2589" s="2" t="s">
        <v>33</v>
      </c>
      <c r="E2589" s="5">
        <v>-27188</v>
      </c>
      <c r="F2589" s="3" t="s">
        <v>207</v>
      </c>
      <c r="G2589" s="3" t="s">
        <v>19</v>
      </c>
      <c r="H2589" s="2" t="s">
        <v>20</v>
      </c>
      <c r="I2589" s="2" t="s">
        <v>6491</v>
      </c>
      <c r="J2589" s="3" t="str">
        <f>HYPERLINK("https://www.boe.es/gazeta/dias/1825/07/23/pdfs/GMD-1825-88.pdf#page=4","Abrir facsímil")</f>
        <v>Abrir facsímil</v>
      </c>
      <c r="K2589" s="3" t="s">
        <v>22</v>
      </c>
    </row>
    <row r="2590" spans="1:11" ht="42" customHeight="1">
      <c r="A2590" s="2" t="s">
        <v>6492</v>
      </c>
      <c r="B2590" s="2" t="s">
        <v>6493</v>
      </c>
      <c r="C2590" s="2" t="s">
        <v>32</v>
      </c>
      <c r="D2590" s="2" t="s">
        <v>33</v>
      </c>
      <c r="E2590" s="5">
        <v>-27342</v>
      </c>
      <c r="F2590" s="3" t="s">
        <v>112</v>
      </c>
      <c r="G2590" s="3" t="s">
        <v>39</v>
      </c>
      <c r="H2590" s="2" t="s">
        <v>20</v>
      </c>
      <c r="I2590" s="2" t="s">
        <v>6494</v>
      </c>
      <c r="J2590" s="3" t="str">
        <f>HYPERLINK("https://www.boe.es/gazeta/dias/1825/02/19/pdfs/GMD-1825-22.pdf#page=3","Abrir facsímil")</f>
        <v>Abrir facsímil</v>
      </c>
      <c r="K2590" s="3" t="s">
        <v>22</v>
      </c>
    </row>
    <row r="2591" spans="1:11" ht="42" customHeight="1">
      <c r="A2591" s="2" t="s">
        <v>6495</v>
      </c>
      <c r="B2591" s="2" t="s">
        <v>6495</v>
      </c>
      <c r="C2591" s="2" t="s">
        <v>123</v>
      </c>
      <c r="D2591" s="2" t="s">
        <v>17</v>
      </c>
      <c r="E2591" s="5">
        <v>-27195</v>
      </c>
      <c r="F2591" s="3" t="s">
        <v>558</v>
      </c>
      <c r="G2591" s="3" t="s">
        <v>19</v>
      </c>
      <c r="H2591" s="2" t="s">
        <v>20</v>
      </c>
      <c r="I2591" s="2" t="s">
        <v>6496</v>
      </c>
      <c r="J2591" s="3" t="str">
        <f>HYPERLINK("https://www.boe.es/gazeta/dias/1825/07/16/pdfs/GMD-1825-85.pdf#page=4","Abrir facsímil")</f>
        <v>Abrir facsímil</v>
      </c>
      <c r="K2591" s="3" t="s">
        <v>22</v>
      </c>
    </row>
    <row r="2592" spans="1:11" ht="42" customHeight="1">
      <c r="A2592" s="2" t="s">
        <v>6495</v>
      </c>
      <c r="B2592" s="2" t="s">
        <v>6495</v>
      </c>
      <c r="C2592" s="2" t="s">
        <v>32</v>
      </c>
      <c r="D2592" s="2" t="s">
        <v>33</v>
      </c>
      <c r="E2592" s="5">
        <v>-27192</v>
      </c>
      <c r="F2592" s="3" t="s">
        <v>420</v>
      </c>
      <c r="G2592" s="3" t="s">
        <v>19</v>
      </c>
      <c r="H2592" s="2" t="s">
        <v>20</v>
      </c>
      <c r="I2592" s="2" t="s">
        <v>6497</v>
      </c>
      <c r="J2592" s="3" t="str">
        <f>HYPERLINK("https://www.boe.es/gazeta/dias/1825/07/19/pdfs/GMD-1825-86.pdf#page=4","Abrir facsímil")</f>
        <v>Abrir facsímil</v>
      </c>
      <c r="K2592" s="3" t="s">
        <v>22</v>
      </c>
    </row>
    <row r="2593" spans="1:11" ht="42" customHeight="1">
      <c r="A2593" s="2" t="s">
        <v>6498</v>
      </c>
      <c r="B2593" s="2" t="s">
        <v>6498</v>
      </c>
      <c r="C2593" s="2" t="s">
        <v>16</v>
      </c>
      <c r="D2593" s="2" t="s">
        <v>17</v>
      </c>
      <c r="E2593" s="5">
        <v>-27129</v>
      </c>
      <c r="F2593" s="3" t="s">
        <v>173</v>
      </c>
      <c r="G2593" s="3" t="s">
        <v>19</v>
      </c>
      <c r="H2593" s="2" t="s">
        <v>20</v>
      </c>
      <c r="I2593" s="2" t="s">
        <v>6499</v>
      </c>
      <c r="J2593" s="3" t="str">
        <f>HYPERLINK("https://www.boe.es/gazeta/dias/1825/09/20/pdfs/GMD-1825-114.pdf#page=4","Abrir facsímil")</f>
        <v>Abrir facsímil</v>
      </c>
      <c r="K2593" s="3" t="s">
        <v>22</v>
      </c>
    </row>
    <row r="2594" spans="1:11" ht="42" customHeight="1">
      <c r="A2594" s="2" t="s">
        <v>6500</v>
      </c>
      <c r="B2594" s="2" t="s">
        <v>6501</v>
      </c>
      <c r="C2594" s="2" t="s">
        <v>32</v>
      </c>
      <c r="D2594" s="2" t="s">
        <v>33</v>
      </c>
      <c r="E2594" s="5">
        <v>-27321</v>
      </c>
      <c r="F2594" s="3" t="s">
        <v>38</v>
      </c>
      <c r="G2594" s="3" t="s">
        <v>39</v>
      </c>
      <c r="H2594" s="2" t="s">
        <v>20</v>
      </c>
      <c r="I2594" s="2" t="s">
        <v>6502</v>
      </c>
      <c r="J2594" s="3" t="str">
        <f>HYPERLINK("https://www.boe.es/gazeta/dias/1825/03/12/pdfs/GMD-1825-31.pdf#page=3","Abrir facsímil")</f>
        <v>Abrir facsímil</v>
      </c>
      <c r="K2594" s="3" t="s">
        <v>22</v>
      </c>
    </row>
    <row r="2595" spans="1:11" ht="42" customHeight="1">
      <c r="A2595" s="2" t="s">
        <v>6503</v>
      </c>
      <c r="B2595" s="2" t="s">
        <v>6504</v>
      </c>
      <c r="C2595" s="2" t="s">
        <v>238</v>
      </c>
      <c r="D2595" s="2" t="s">
        <v>17</v>
      </c>
      <c r="E2595" s="5">
        <v>-27241</v>
      </c>
      <c r="F2595" s="3" t="s">
        <v>472</v>
      </c>
      <c r="G2595" s="3" t="s">
        <v>39</v>
      </c>
      <c r="H2595" s="2" t="s">
        <v>20</v>
      </c>
      <c r="I2595" s="2" t="s">
        <v>6505</v>
      </c>
      <c r="J2595" s="3" t="str">
        <f>HYPERLINK("https://www.boe.es/gazeta/dias/1825/05/31/pdfs/GMD-1825-65.pdf#page=3","Abrir facsímil")</f>
        <v>Abrir facsímil</v>
      </c>
      <c r="K2595" s="3" t="s">
        <v>22</v>
      </c>
    </row>
    <row r="2596" spans="1:11" ht="42" customHeight="1">
      <c r="A2596" s="2" t="s">
        <v>6506</v>
      </c>
      <c r="B2596" s="2" t="s">
        <v>6507</v>
      </c>
      <c r="C2596" s="2" t="s">
        <v>32</v>
      </c>
      <c r="D2596" s="2" t="s">
        <v>33</v>
      </c>
      <c r="E2596" s="5">
        <v>-27386</v>
      </c>
      <c r="F2596" s="3" t="s">
        <v>99</v>
      </c>
      <c r="G2596" s="3" t="s">
        <v>39</v>
      </c>
      <c r="H2596" s="2" t="s">
        <v>20</v>
      </c>
      <c r="I2596" s="2" t="s">
        <v>6508</v>
      </c>
      <c r="J2596" s="3" t="str">
        <f>HYPERLINK("https://www.boe.es/gazeta/dias/1825/01/06/pdfs/GMD-1825-3.pdf#page=3","Abrir facsímil")</f>
        <v>Abrir facsímil</v>
      </c>
      <c r="K2596" s="3" t="s">
        <v>22</v>
      </c>
    </row>
    <row r="2597" spans="1:11" ht="42" customHeight="1">
      <c r="A2597" s="2" t="s">
        <v>6509</v>
      </c>
      <c r="B2597" s="2" t="s">
        <v>6510</v>
      </c>
      <c r="C2597" s="2" t="s">
        <v>32</v>
      </c>
      <c r="D2597" s="2" t="s">
        <v>33</v>
      </c>
      <c r="E2597" s="5">
        <v>-27069</v>
      </c>
      <c r="F2597" s="3" t="s">
        <v>73</v>
      </c>
      <c r="G2597" s="3" t="s">
        <v>74</v>
      </c>
      <c r="H2597" s="2" t="s">
        <v>20</v>
      </c>
      <c r="I2597" s="2" t="s">
        <v>6511</v>
      </c>
      <c r="J2597" s="3" t="str">
        <f>HYPERLINK("https://www.boe.es/gazeta/dias/1825/11/19/pdfs/GMD-1825-140.pdf#page=3","Abrir facsímil")</f>
        <v>Abrir facsímil</v>
      </c>
      <c r="K2597" s="3" t="s">
        <v>22</v>
      </c>
    </row>
    <row r="2598" spans="1:11" ht="42" customHeight="1">
      <c r="A2598" s="2" t="s">
        <v>6512</v>
      </c>
      <c r="B2598" s="2" t="s">
        <v>6512</v>
      </c>
      <c r="C2598" s="2" t="s">
        <v>46</v>
      </c>
      <c r="D2598" s="2" t="s">
        <v>17</v>
      </c>
      <c r="E2598" s="5">
        <v>-27157</v>
      </c>
      <c r="F2598" s="3" t="s">
        <v>243</v>
      </c>
      <c r="G2598" s="3" t="s">
        <v>19</v>
      </c>
      <c r="H2598" s="2" t="s">
        <v>20</v>
      </c>
      <c r="I2598" s="2" t="s">
        <v>6513</v>
      </c>
      <c r="J2598" s="3" t="str">
        <f>HYPERLINK("https://www.boe.es/gazeta/dias/1825/08/23/pdfs/GMD-1825-101.pdf#page=4","Abrir facsímil")</f>
        <v>Abrir facsímil</v>
      </c>
      <c r="K2598" s="3" t="s">
        <v>22</v>
      </c>
    </row>
    <row r="2599" spans="1:11" ht="42" customHeight="1">
      <c r="A2599" s="2" t="s">
        <v>6514</v>
      </c>
      <c r="B2599" s="2" t="s">
        <v>6514</v>
      </c>
      <c r="C2599" s="2" t="s">
        <v>16</v>
      </c>
      <c r="D2599" s="2" t="s">
        <v>17</v>
      </c>
      <c r="E2599" s="5">
        <v>-27323</v>
      </c>
      <c r="F2599" s="3" t="s">
        <v>1784</v>
      </c>
      <c r="G2599" s="3" t="s">
        <v>39</v>
      </c>
      <c r="H2599" s="2" t="s">
        <v>20</v>
      </c>
      <c r="I2599" s="2" t="s">
        <v>6515</v>
      </c>
      <c r="J2599" s="3" t="str">
        <f>HYPERLINK("https://www.boe.es/gazeta/dias/1825/03/10/pdfs/GMD-1825-30.pdf#page=3","Abrir facsímil")</f>
        <v>Abrir facsímil</v>
      </c>
      <c r="K2599" s="3" t="s">
        <v>22</v>
      </c>
    </row>
    <row r="2600" spans="1:11" ht="42" customHeight="1">
      <c r="A2600" s="2" t="s">
        <v>6514</v>
      </c>
      <c r="B2600" s="2" t="s">
        <v>6514</v>
      </c>
      <c r="C2600" s="2" t="s">
        <v>71</v>
      </c>
      <c r="D2600" s="2" t="s">
        <v>72</v>
      </c>
      <c r="E2600" s="5">
        <v>-27146</v>
      </c>
      <c r="F2600" s="3" t="s">
        <v>2026</v>
      </c>
      <c r="G2600" s="3" t="s">
        <v>19</v>
      </c>
      <c r="H2600" s="2" t="s">
        <v>20</v>
      </c>
      <c r="I2600" s="2" t="s">
        <v>6516</v>
      </c>
      <c r="J2600" s="3" t="str">
        <f>HYPERLINK("https://www.boe.es/gazeta/dias/1825/09/03/pdfs/GMD-1825-107.pdf#page=4","Abrir facsímil")</f>
        <v>Abrir facsímil</v>
      </c>
      <c r="K2600" s="3" t="s">
        <v>22</v>
      </c>
    </row>
    <row r="2601" spans="1:11" ht="42" customHeight="1">
      <c r="A2601" s="2" t="s">
        <v>6517</v>
      </c>
      <c r="B2601" s="2" t="s">
        <v>6518</v>
      </c>
      <c r="C2601" s="2" t="s">
        <v>32</v>
      </c>
      <c r="D2601" s="2" t="s">
        <v>33</v>
      </c>
      <c r="E2601" s="5">
        <v>-27381</v>
      </c>
      <c r="F2601" s="3" t="s">
        <v>586</v>
      </c>
      <c r="G2601" s="3" t="s">
        <v>19</v>
      </c>
      <c r="H2601" s="2" t="s">
        <v>20</v>
      </c>
      <c r="I2601" s="2" t="s">
        <v>6519</v>
      </c>
      <c r="J2601" s="3" t="str">
        <f>HYPERLINK("https://www.boe.es/gazeta/dias/1825/01/11/pdfs/GMD-1825-5.pdf#page=4","Abrir facsímil")</f>
        <v>Abrir facsímil</v>
      </c>
      <c r="K2601" s="3" t="s">
        <v>22</v>
      </c>
    </row>
    <row r="2602" spans="1:11" ht="42" customHeight="1">
      <c r="A2602" s="2" t="s">
        <v>6520</v>
      </c>
      <c r="B2602" s="2" t="s">
        <v>6521</v>
      </c>
      <c r="C2602" s="2" t="s">
        <v>25</v>
      </c>
      <c r="D2602" s="2" t="s">
        <v>17</v>
      </c>
      <c r="E2602" s="5">
        <v>-27178</v>
      </c>
      <c r="F2602" s="3" t="s">
        <v>118</v>
      </c>
      <c r="G2602" s="3" t="s">
        <v>119</v>
      </c>
      <c r="H2602" s="2" t="s">
        <v>20</v>
      </c>
      <c r="I2602" s="2" t="s">
        <v>6522</v>
      </c>
      <c r="J2602" s="3" t="str">
        <f>HYPERLINK("https://www.boe.es/gazeta/dias/1825/08/02/pdfs/GMD-1825-92.pdf#page=4","Abrir facsímil")</f>
        <v>Abrir facsímil</v>
      </c>
      <c r="K2602" s="3" t="s">
        <v>22</v>
      </c>
    </row>
    <row r="2603" spans="1:11" ht="42" customHeight="1">
      <c r="A2603" s="2" t="s">
        <v>6523</v>
      </c>
      <c r="B2603" s="2" t="s">
        <v>6524</v>
      </c>
      <c r="C2603" s="2" t="s">
        <v>71</v>
      </c>
      <c r="D2603" s="2" t="s">
        <v>72</v>
      </c>
      <c r="E2603" s="5">
        <v>-27176</v>
      </c>
      <c r="F2603" s="3" t="s">
        <v>849</v>
      </c>
      <c r="G2603" s="3" t="s">
        <v>19</v>
      </c>
      <c r="H2603" s="2" t="s">
        <v>20</v>
      </c>
      <c r="I2603" s="2" t="s">
        <v>6525</v>
      </c>
      <c r="J2603" s="3" t="str">
        <f>HYPERLINK("https://www.boe.es/gazeta/dias/1825/08/04/pdfs/GMD-1825-93.pdf#page=4","Abrir facsímil")</f>
        <v>Abrir facsímil</v>
      </c>
      <c r="K2603" s="3" t="s">
        <v>22</v>
      </c>
    </row>
    <row r="2604" spans="1:11" ht="42" customHeight="1">
      <c r="A2604" s="2" t="s">
        <v>6526</v>
      </c>
      <c r="B2604" s="2" t="s">
        <v>6527</v>
      </c>
      <c r="C2604" s="2" t="s">
        <v>16</v>
      </c>
      <c r="D2604" s="2" t="s">
        <v>17</v>
      </c>
      <c r="E2604" s="5">
        <v>-27122</v>
      </c>
      <c r="F2604" s="3" t="s">
        <v>55</v>
      </c>
      <c r="G2604" s="3" t="s">
        <v>39</v>
      </c>
      <c r="H2604" s="2" t="s">
        <v>20</v>
      </c>
      <c r="I2604" s="2" t="s">
        <v>6528</v>
      </c>
      <c r="J2604" s="3" t="str">
        <f>HYPERLINK("https://www.boe.es/gazeta/dias/1825/09/27/pdfs/GMD-1825-117.pdf#page=3","Abrir facsímil")</f>
        <v>Abrir facsímil</v>
      </c>
      <c r="K2604" s="3" t="s">
        <v>22</v>
      </c>
    </row>
    <row r="2605" spans="1:11" ht="42" customHeight="1">
      <c r="A2605" s="2" t="s">
        <v>6529</v>
      </c>
      <c r="B2605" s="2" t="s">
        <v>6530</v>
      </c>
      <c r="C2605" s="2" t="s">
        <v>46</v>
      </c>
      <c r="D2605" s="2" t="s">
        <v>17</v>
      </c>
      <c r="E2605" s="5">
        <v>-27150</v>
      </c>
      <c r="F2605" s="3" t="s">
        <v>392</v>
      </c>
      <c r="G2605" s="3" t="s">
        <v>39</v>
      </c>
      <c r="H2605" s="2" t="s">
        <v>27</v>
      </c>
      <c r="I2605" s="2" t="s">
        <v>6531</v>
      </c>
      <c r="J2605" s="3" t="str">
        <f>HYPERLINK("https://www.boe.es/gazeta/dias/1825/08/30/pdfs/GMD-1825-105.pdf#page=3","Abrir facsímil")</f>
        <v>Abrir facsímil</v>
      </c>
      <c r="K2605" s="3" t="s">
        <v>29</v>
      </c>
    </row>
    <row r="2606" spans="1:11" ht="42" customHeight="1">
      <c r="A2606" s="2" t="s">
        <v>6532</v>
      </c>
      <c r="B2606" s="2" t="s">
        <v>6532</v>
      </c>
      <c r="C2606" s="2" t="s">
        <v>71</v>
      </c>
      <c r="D2606" s="2" t="s">
        <v>72</v>
      </c>
      <c r="E2606" s="5">
        <v>-27192</v>
      </c>
      <c r="F2606" s="3" t="s">
        <v>420</v>
      </c>
      <c r="G2606" s="3" t="s">
        <v>19</v>
      </c>
      <c r="H2606" s="2" t="s">
        <v>20</v>
      </c>
      <c r="I2606" s="2" t="s">
        <v>6533</v>
      </c>
      <c r="J2606" s="3" t="str">
        <f>HYPERLINK("https://www.boe.es/gazeta/dias/1825/07/19/pdfs/GMD-1825-86.pdf#page=4","Abrir facsímil")</f>
        <v>Abrir facsímil</v>
      </c>
      <c r="K2606" s="3" t="s">
        <v>22</v>
      </c>
    </row>
    <row r="2607" spans="1:11" ht="42" customHeight="1">
      <c r="A2607" s="2" t="s">
        <v>6534</v>
      </c>
      <c r="B2607" s="2" t="s">
        <v>6535</v>
      </c>
      <c r="C2607" s="2" t="s">
        <v>71</v>
      </c>
      <c r="D2607" s="2" t="s">
        <v>72</v>
      </c>
      <c r="E2607" s="5">
        <v>-27069</v>
      </c>
      <c r="F2607" s="3" t="s">
        <v>73</v>
      </c>
      <c r="G2607" s="3" t="s">
        <v>74</v>
      </c>
      <c r="H2607" s="2" t="s">
        <v>20</v>
      </c>
      <c r="I2607" s="2" t="s">
        <v>6536</v>
      </c>
      <c r="J2607" s="3" t="str">
        <f>HYPERLINK("https://www.boe.es/gazeta/dias/1825/11/19/pdfs/GMD-1825-140.pdf#page=3","Abrir facsímil")</f>
        <v>Abrir facsímil</v>
      </c>
      <c r="K2607" s="3" t="s">
        <v>22</v>
      </c>
    </row>
    <row r="2608" spans="1:11" ht="42" customHeight="1">
      <c r="A2608" s="2" t="s">
        <v>6537</v>
      </c>
      <c r="B2608" s="2" t="s">
        <v>6538</v>
      </c>
      <c r="C2608" s="2" t="s">
        <v>32</v>
      </c>
      <c r="D2608" s="2" t="s">
        <v>33</v>
      </c>
      <c r="E2608" s="5">
        <v>-27388</v>
      </c>
      <c r="F2608" s="3" t="s">
        <v>288</v>
      </c>
      <c r="G2608" s="3" t="s">
        <v>39</v>
      </c>
      <c r="H2608" s="2" t="s">
        <v>20</v>
      </c>
      <c r="I2608" s="2" t="s">
        <v>6539</v>
      </c>
      <c r="J2608" s="3" t="str">
        <f>HYPERLINK("https://www.boe.es/gazeta/dias/1825/01/04/pdfs/GMD-1825-2.pdf#page=3","Abrir facsímil")</f>
        <v>Abrir facsímil</v>
      </c>
      <c r="K2608" s="3" t="s">
        <v>22</v>
      </c>
    </row>
    <row r="2609" spans="1:11" ht="42" customHeight="1">
      <c r="A2609" s="2" t="s">
        <v>6540</v>
      </c>
      <c r="B2609" s="2" t="s">
        <v>6541</v>
      </c>
      <c r="C2609" s="2" t="s">
        <v>32</v>
      </c>
      <c r="D2609" s="2" t="s">
        <v>33</v>
      </c>
      <c r="E2609" s="5">
        <v>-27190</v>
      </c>
      <c r="F2609" s="3" t="s">
        <v>103</v>
      </c>
      <c r="G2609" s="3" t="s">
        <v>64</v>
      </c>
      <c r="H2609" s="2" t="s">
        <v>20</v>
      </c>
      <c r="I2609" s="2" t="s">
        <v>6542</v>
      </c>
      <c r="J2609" s="3" t="str">
        <f>HYPERLINK("https://www.boe.es/gazeta/dias/1825/07/21/pdfs/GMD-1825-87.pdf#page=2","Abrir facsímil")</f>
        <v>Abrir facsímil</v>
      </c>
      <c r="K2609" s="3" t="s">
        <v>22</v>
      </c>
    </row>
    <row r="2610" spans="1:11" ht="42" customHeight="1">
      <c r="A2610" s="2" t="s">
        <v>6543</v>
      </c>
      <c r="B2610" s="2" t="s">
        <v>6544</v>
      </c>
      <c r="C2610" s="2" t="s">
        <v>32</v>
      </c>
      <c r="D2610" s="2" t="s">
        <v>33</v>
      </c>
      <c r="E2610" s="5">
        <v>-27293</v>
      </c>
      <c r="F2610" s="3" t="s">
        <v>267</v>
      </c>
      <c r="G2610" s="3" t="s">
        <v>39</v>
      </c>
      <c r="H2610" s="2" t="s">
        <v>27</v>
      </c>
      <c r="I2610" s="2" t="s">
        <v>6545</v>
      </c>
      <c r="J2610" s="3" t="str">
        <f>HYPERLINK("https://www.boe.es/gazeta/dias/1825/04/09/pdfs/GMD-1825-43.pdf#page=3","Abrir facsímil")</f>
        <v>Abrir facsímil</v>
      </c>
      <c r="K2610" s="3" t="s">
        <v>29</v>
      </c>
    </row>
    <row r="2611" spans="1:11" ht="42" customHeight="1">
      <c r="A2611" s="2" t="s">
        <v>6546</v>
      </c>
      <c r="B2611" s="2" t="s">
        <v>6547</v>
      </c>
      <c r="C2611" s="2" t="s">
        <v>32</v>
      </c>
      <c r="D2611" s="2" t="s">
        <v>33</v>
      </c>
      <c r="E2611" s="5">
        <v>-27293</v>
      </c>
      <c r="F2611" s="3" t="s">
        <v>267</v>
      </c>
      <c r="G2611" s="3" t="s">
        <v>39</v>
      </c>
      <c r="H2611" s="2" t="s">
        <v>20</v>
      </c>
      <c r="I2611" s="2" t="s">
        <v>6548</v>
      </c>
      <c r="J2611" s="3" t="str">
        <f>HYPERLINK("https://www.boe.es/gazeta/dias/1825/04/09/pdfs/GMD-1825-43.pdf#page=3","Abrir facsímil")</f>
        <v>Abrir facsímil</v>
      </c>
      <c r="K2611" s="3" t="s">
        <v>22</v>
      </c>
    </row>
    <row r="2612" spans="1:11" ht="42" customHeight="1">
      <c r="A2612" s="2" t="s">
        <v>6549</v>
      </c>
      <c r="B2612" s="2" t="s">
        <v>6550</v>
      </c>
      <c r="C2612" s="2" t="s">
        <v>16</v>
      </c>
      <c r="D2612" s="2" t="s">
        <v>17</v>
      </c>
      <c r="E2612" s="5">
        <v>-27335</v>
      </c>
      <c r="F2612" s="3" t="s">
        <v>1410</v>
      </c>
      <c r="G2612" s="3" t="s">
        <v>39</v>
      </c>
      <c r="H2612" s="2" t="s">
        <v>20</v>
      </c>
      <c r="I2612" s="2" t="s">
        <v>6551</v>
      </c>
      <c r="J2612" s="3" t="str">
        <f>HYPERLINK("https://www.boe.es/gazeta/dias/1825/02/26/pdfs/GMD-1825-25.pdf#page=3","Abrir facsímil")</f>
        <v>Abrir facsímil</v>
      </c>
      <c r="K2612" s="3" t="s">
        <v>22</v>
      </c>
    </row>
    <row r="2613" spans="1:11" ht="42" customHeight="1">
      <c r="A2613" s="2" t="s">
        <v>6552</v>
      </c>
      <c r="B2613" s="2" t="s">
        <v>6553</v>
      </c>
      <c r="C2613" s="2" t="s">
        <v>32</v>
      </c>
      <c r="D2613" s="2" t="s">
        <v>33</v>
      </c>
      <c r="E2613" s="5">
        <v>-27286</v>
      </c>
      <c r="F2613" s="3" t="s">
        <v>257</v>
      </c>
      <c r="G2613" s="3" t="s">
        <v>95</v>
      </c>
      <c r="H2613" s="2" t="s">
        <v>20</v>
      </c>
      <c r="I2613" s="2" t="s">
        <v>6554</v>
      </c>
      <c r="J2613" s="3" t="str">
        <f>HYPERLINK("https://www.boe.es/gazeta/dias/1825/04/16/pdfs/GMD-1825-46.pdf#page=1","Abrir facsímil")</f>
        <v>Abrir facsímil</v>
      </c>
      <c r="K2613" s="3" t="s">
        <v>22</v>
      </c>
    </row>
    <row r="2614" spans="1:11" ht="42" customHeight="1">
      <c r="A2614" s="2" t="s">
        <v>6555</v>
      </c>
      <c r="B2614" s="2" t="s">
        <v>6555</v>
      </c>
      <c r="C2614" s="2" t="s">
        <v>46</v>
      </c>
      <c r="D2614" s="2" t="s">
        <v>17</v>
      </c>
      <c r="E2614" s="5">
        <v>-27335</v>
      </c>
      <c r="F2614" s="3" t="s">
        <v>1410</v>
      </c>
      <c r="G2614" s="3" t="s">
        <v>39</v>
      </c>
      <c r="H2614" s="2" t="s">
        <v>20</v>
      </c>
      <c r="I2614" s="2" t="s">
        <v>6556</v>
      </c>
      <c r="J2614" s="3" t="str">
        <f>HYPERLINK("https://www.boe.es/gazeta/dias/1825/02/26/pdfs/GMD-1825-25.pdf#page=3","Abrir facsímil")</f>
        <v>Abrir facsímil</v>
      </c>
      <c r="K2614" s="3" t="s">
        <v>22</v>
      </c>
    </row>
    <row r="2615" spans="1:11" ht="42" customHeight="1">
      <c r="A2615" s="2" t="s">
        <v>6557</v>
      </c>
      <c r="B2615" s="2" t="s">
        <v>6557</v>
      </c>
      <c r="C2615" s="2" t="s">
        <v>32</v>
      </c>
      <c r="D2615" s="2" t="s">
        <v>33</v>
      </c>
      <c r="E2615" s="5">
        <v>-27083</v>
      </c>
      <c r="F2615" s="3" t="s">
        <v>333</v>
      </c>
      <c r="G2615" s="3" t="s">
        <v>39</v>
      </c>
      <c r="H2615" s="2" t="s">
        <v>20</v>
      </c>
      <c r="I2615" s="2" t="s">
        <v>6558</v>
      </c>
      <c r="J2615" s="3" t="str">
        <f>HYPERLINK("https://www.boe.es/gazeta/dias/1825/11/05/pdfs/GMD-1825-134.pdf#page=3","Abrir facsímil")</f>
        <v>Abrir facsímil</v>
      </c>
      <c r="K2615" s="3" t="s">
        <v>22</v>
      </c>
    </row>
    <row r="2616" spans="1:11" ht="42" customHeight="1">
      <c r="A2616" s="2" t="s">
        <v>6559</v>
      </c>
      <c r="B2616" s="2" t="s">
        <v>6560</v>
      </c>
      <c r="C2616" s="2" t="s">
        <v>71</v>
      </c>
      <c r="D2616" s="2" t="s">
        <v>72</v>
      </c>
      <c r="E2616" s="5">
        <v>-27101</v>
      </c>
      <c r="F2616" s="3" t="s">
        <v>83</v>
      </c>
      <c r="G2616" s="3" t="s">
        <v>19</v>
      </c>
      <c r="H2616" s="2" t="s">
        <v>20</v>
      </c>
      <c r="I2616" s="2" t="s">
        <v>6561</v>
      </c>
      <c r="J2616" s="3" t="str">
        <f>HYPERLINK("https://www.boe.es/gazeta/dias/1825/10/18/pdfs/GMD-1825-126.pdf#page=4","Abrir facsímil")</f>
        <v>Abrir facsímil</v>
      </c>
      <c r="K2616" s="3" t="s">
        <v>22</v>
      </c>
    </row>
    <row r="2617" spans="1:11" ht="42" customHeight="1">
      <c r="A2617" s="2" t="s">
        <v>6562</v>
      </c>
      <c r="B2617" s="2" t="s">
        <v>6563</v>
      </c>
      <c r="C2617" s="2" t="s">
        <v>59</v>
      </c>
      <c r="D2617" s="2" t="s">
        <v>17</v>
      </c>
      <c r="E2617" s="5">
        <v>-27302</v>
      </c>
      <c r="F2617" s="3" t="s">
        <v>369</v>
      </c>
      <c r="G2617" s="3" t="s">
        <v>19</v>
      </c>
      <c r="H2617" s="2" t="s">
        <v>20</v>
      </c>
      <c r="I2617" s="2" t="s">
        <v>6564</v>
      </c>
      <c r="J2617" s="3" t="str">
        <f>HYPERLINK("https://www.boe.es/gazeta/dias/1825/03/31/pdfs/GMD-1825-39.pdf#page=4","Abrir facsímil")</f>
        <v>Abrir facsímil</v>
      </c>
      <c r="K2617" s="3" t="s">
        <v>22</v>
      </c>
    </row>
    <row r="2618" spans="1:11" ht="42" customHeight="1">
      <c r="A2618" s="2" t="s">
        <v>6565</v>
      </c>
      <c r="B2618" s="2" t="s">
        <v>6566</v>
      </c>
      <c r="C2618" s="2" t="s">
        <v>32</v>
      </c>
      <c r="D2618" s="2" t="s">
        <v>33</v>
      </c>
      <c r="E2618" s="5">
        <v>-27391</v>
      </c>
      <c r="F2618" s="3" t="s">
        <v>295</v>
      </c>
      <c r="G2618" s="3" t="s">
        <v>19</v>
      </c>
      <c r="H2618" s="2" t="s">
        <v>20</v>
      </c>
      <c r="I2618" s="2" t="s">
        <v>6567</v>
      </c>
      <c r="J2618" s="3" t="str">
        <f>HYPERLINK("https://www.boe.es/gazeta/dias/1825/01/01/pdfs/GMD-1825-1.pdf#page=4","Abrir facsímil")</f>
        <v>Abrir facsímil</v>
      </c>
      <c r="K2618" s="3" t="s">
        <v>22</v>
      </c>
    </row>
    <row r="2619" spans="1:11" ht="42" customHeight="1">
      <c r="A2619" s="2" t="s">
        <v>6568</v>
      </c>
      <c r="B2619" s="2" t="s">
        <v>6568</v>
      </c>
      <c r="C2619" s="2" t="s">
        <v>32</v>
      </c>
      <c r="D2619" s="2" t="s">
        <v>33</v>
      </c>
      <c r="E2619" s="5">
        <v>-27374</v>
      </c>
      <c r="F2619" s="3" t="s">
        <v>87</v>
      </c>
      <c r="G2619" s="3" t="s">
        <v>39</v>
      </c>
      <c r="H2619" s="2" t="s">
        <v>20</v>
      </c>
      <c r="I2619" s="2" t="s">
        <v>6569</v>
      </c>
      <c r="J2619" s="3" t="str">
        <f>HYPERLINK("https://www.boe.es/gazeta/dias/1825/01/18/pdfs/GMD-1825-8.pdf#page=3","Abrir facsímil")</f>
        <v>Abrir facsímil</v>
      </c>
      <c r="K2619" s="3" t="s">
        <v>22</v>
      </c>
    </row>
    <row r="2620" spans="1:11" ht="42" customHeight="1">
      <c r="A2620" s="2" t="s">
        <v>6570</v>
      </c>
      <c r="B2620" s="2" t="s">
        <v>6571</v>
      </c>
      <c r="C2620" s="2" t="s">
        <v>46</v>
      </c>
      <c r="D2620" s="2" t="s">
        <v>17</v>
      </c>
      <c r="E2620" s="5">
        <v>-27381</v>
      </c>
      <c r="F2620" s="3" t="s">
        <v>586</v>
      </c>
      <c r="G2620" s="3" t="s">
        <v>19</v>
      </c>
      <c r="H2620" s="2" t="s">
        <v>20</v>
      </c>
      <c r="I2620" s="2" t="s">
        <v>6572</v>
      </c>
      <c r="J2620" s="3" t="str">
        <f>HYPERLINK("https://www.boe.es/gazeta/dias/1825/01/11/pdfs/GMD-1825-5.pdf#page=4","Abrir facsímil")</f>
        <v>Abrir facsímil</v>
      </c>
      <c r="K2620" s="3" t="s">
        <v>22</v>
      </c>
    </row>
    <row r="2621" spans="1:11" ht="42" customHeight="1">
      <c r="A2621" s="2" t="s">
        <v>6573</v>
      </c>
      <c r="B2621" s="2" t="s">
        <v>6573</v>
      </c>
      <c r="C2621" s="2" t="s">
        <v>32</v>
      </c>
      <c r="D2621" s="2" t="s">
        <v>33</v>
      </c>
      <c r="E2621" s="5">
        <v>-27335</v>
      </c>
      <c r="F2621" s="3" t="s">
        <v>1410</v>
      </c>
      <c r="G2621" s="3" t="s">
        <v>64</v>
      </c>
      <c r="H2621" s="2" t="s">
        <v>20</v>
      </c>
      <c r="I2621" s="2" t="s">
        <v>6574</v>
      </c>
      <c r="J2621" s="3" t="str">
        <f>HYPERLINK("https://www.boe.es/gazeta/dias/1825/02/26/pdfs/GMD-1825-25.pdf#page=2","Abrir facsímil")</f>
        <v>Abrir facsímil</v>
      </c>
      <c r="K2621" s="3" t="s">
        <v>22</v>
      </c>
    </row>
    <row r="2622" spans="1:11" ht="42" customHeight="1">
      <c r="A2622" s="2" t="s">
        <v>6575</v>
      </c>
      <c r="B2622" s="2" t="s">
        <v>6576</v>
      </c>
      <c r="C2622" s="2" t="s">
        <v>32</v>
      </c>
      <c r="D2622" s="2" t="s">
        <v>33</v>
      </c>
      <c r="E2622" s="5">
        <v>-27038</v>
      </c>
      <c r="F2622" s="3" t="s">
        <v>486</v>
      </c>
      <c r="G2622" s="3" t="s">
        <v>19</v>
      </c>
      <c r="H2622" s="2" t="s">
        <v>20</v>
      </c>
      <c r="I2622" s="2" t="s">
        <v>6577</v>
      </c>
      <c r="J2622" s="3" t="str">
        <f>HYPERLINK("https://www.boe.es/gazeta/dias/1825/12/20/pdfs/GMD-1825-153.pdf#page=4","Abrir facsímil")</f>
        <v>Abrir facsímil</v>
      </c>
      <c r="K2622" s="3" t="s">
        <v>22</v>
      </c>
    </row>
    <row r="2623" spans="1:11" ht="42" customHeight="1">
      <c r="A2623" s="2" t="s">
        <v>6578</v>
      </c>
      <c r="B2623" s="2" t="s">
        <v>6578</v>
      </c>
      <c r="C2623" s="2" t="s">
        <v>25</v>
      </c>
      <c r="D2623" s="2" t="s">
        <v>17</v>
      </c>
      <c r="E2623" s="5">
        <v>-27041</v>
      </c>
      <c r="F2623" s="3" t="s">
        <v>2150</v>
      </c>
      <c r="G2623" s="3" t="s">
        <v>19</v>
      </c>
      <c r="H2623" s="2" t="s">
        <v>20</v>
      </c>
      <c r="I2623" s="2" t="s">
        <v>6579</v>
      </c>
      <c r="J2623" s="3" t="str">
        <f>HYPERLINK("https://www.boe.es/gazeta/dias/1825/12/17/pdfs/GMD-1825-152.pdf#page=4","Abrir facsímil")</f>
        <v>Abrir facsímil</v>
      </c>
      <c r="K2623" s="3" t="s">
        <v>22</v>
      </c>
    </row>
    <row r="2624" spans="1:11" ht="42" customHeight="1">
      <c r="A2624" s="2" t="s">
        <v>6580</v>
      </c>
      <c r="B2624" s="2" t="s">
        <v>6581</v>
      </c>
      <c r="C2624" s="2" t="s">
        <v>32</v>
      </c>
      <c r="D2624" s="2" t="s">
        <v>33</v>
      </c>
      <c r="E2624" s="5">
        <v>-27372</v>
      </c>
      <c r="F2624" s="3" t="s">
        <v>51</v>
      </c>
      <c r="G2624" s="3" t="s">
        <v>39</v>
      </c>
      <c r="H2624" s="2" t="s">
        <v>20</v>
      </c>
      <c r="I2624" s="2" t="s">
        <v>6582</v>
      </c>
      <c r="J2624" s="3" t="str">
        <f>HYPERLINK("https://www.boe.es/gazeta/dias/1825/01/20/pdfs/GMD-1825-9.pdf#page=3","Abrir facsímil")</f>
        <v>Abrir facsímil</v>
      </c>
      <c r="K2624" s="3" t="s">
        <v>22</v>
      </c>
    </row>
    <row r="2625" spans="1:11" ht="42" customHeight="1">
      <c r="A2625" s="2" t="s">
        <v>6583</v>
      </c>
      <c r="B2625" s="2" t="s">
        <v>6584</v>
      </c>
      <c r="C2625" s="2" t="s">
        <v>59</v>
      </c>
      <c r="D2625" s="2" t="s">
        <v>17</v>
      </c>
      <c r="E2625" s="5">
        <v>-27153</v>
      </c>
      <c r="F2625" s="3" t="s">
        <v>1007</v>
      </c>
      <c r="G2625" s="3" t="s">
        <v>39</v>
      </c>
      <c r="H2625" s="2" t="s">
        <v>20</v>
      </c>
      <c r="I2625" s="2" t="s">
        <v>6585</v>
      </c>
      <c r="J2625" s="3" t="str">
        <f>HYPERLINK("https://www.boe.es/gazeta/dias/1825/08/27/pdfs/GMD-1825-103.pdf#page=3","Abrir facsímil")</f>
        <v>Abrir facsímil</v>
      </c>
      <c r="K2625" s="3" t="s">
        <v>22</v>
      </c>
    </row>
    <row r="2626" spans="1:11" ht="42" customHeight="1">
      <c r="A2626" s="2" t="s">
        <v>6586</v>
      </c>
      <c r="B2626" s="2" t="s">
        <v>6587</v>
      </c>
      <c r="C2626" s="2" t="s">
        <v>16</v>
      </c>
      <c r="D2626" s="2" t="s">
        <v>17</v>
      </c>
      <c r="E2626" s="5">
        <v>-27386</v>
      </c>
      <c r="F2626" s="3" t="s">
        <v>99</v>
      </c>
      <c r="G2626" s="3" t="s">
        <v>39</v>
      </c>
      <c r="H2626" s="2" t="s">
        <v>20</v>
      </c>
      <c r="I2626" s="2" t="s">
        <v>6588</v>
      </c>
      <c r="J2626" s="3" t="str">
        <f>HYPERLINK("https://www.boe.es/gazeta/dias/1825/01/06/pdfs/GMD-1825-3.pdf#page=3","Abrir facsímil")</f>
        <v>Abrir facsímil</v>
      </c>
      <c r="K2626" s="3" t="s">
        <v>22</v>
      </c>
    </row>
    <row r="2627" spans="1:11" ht="42" customHeight="1">
      <c r="A2627" s="2" t="s">
        <v>6589</v>
      </c>
      <c r="B2627" s="2" t="s">
        <v>6590</v>
      </c>
      <c r="C2627" s="2" t="s">
        <v>16</v>
      </c>
      <c r="D2627" s="2" t="s">
        <v>17</v>
      </c>
      <c r="E2627" s="5">
        <v>-27367</v>
      </c>
      <c r="F2627" s="3" t="s">
        <v>544</v>
      </c>
      <c r="G2627" s="3" t="s">
        <v>39</v>
      </c>
      <c r="H2627" s="2" t="s">
        <v>27</v>
      </c>
      <c r="I2627" s="2" t="s">
        <v>6591</v>
      </c>
      <c r="J2627" s="3" t="str">
        <f>HYPERLINK("https://www.boe.es/gazeta/dias/1825/01/25/pdfs/GMD-1825-11.pdf#page=3","Abrir facsímil")</f>
        <v>Abrir facsímil</v>
      </c>
      <c r="K2627" s="3" t="s">
        <v>29</v>
      </c>
    </row>
    <row r="2628" spans="1:11" ht="42" customHeight="1">
      <c r="A2628" s="2" t="s">
        <v>6592</v>
      </c>
      <c r="B2628" s="2" t="s">
        <v>6592</v>
      </c>
      <c r="C2628" s="2" t="s">
        <v>32</v>
      </c>
      <c r="D2628" s="2" t="s">
        <v>33</v>
      </c>
      <c r="E2628" s="5">
        <v>-27370</v>
      </c>
      <c r="F2628" s="3" t="s">
        <v>222</v>
      </c>
      <c r="G2628" s="3" t="s">
        <v>19</v>
      </c>
      <c r="H2628" s="2" t="s">
        <v>20</v>
      </c>
      <c r="I2628" s="2" t="s">
        <v>6593</v>
      </c>
      <c r="J2628" s="3" t="str">
        <f>HYPERLINK("https://www.boe.es/gazeta/dias/1825/01/22/pdfs/GMD-1825-10.pdf#page=4","Abrir facsímil")</f>
        <v>Abrir facsímil</v>
      </c>
      <c r="K2628" s="3" t="s">
        <v>22</v>
      </c>
    </row>
    <row r="2629" spans="1:11" ht="42" customHeight="1">
      <c r="A2629" s="2" t="s">
        <v>6594</v>
      </c>
      <c r="B2629" s="2" t="s">
        <v>6595</v>
      </c>
      <c r="C2629" s="2" t="s">
        <v>32</v>
      </c>
      <c r="D2629" s="2" t="s">
        <v>33</v>
      </c>
      <c r="E2629" s="5">
        <v>-27384</v>
      </c>
      <c r="F2629" s="3" t="s">
        <v>143</v>
      </c>
      <c r="G2629" s="3" t="s">
        <v>64</v>
      </c>
      <c r="H2629" s="2" t="s">
        <v>20</v>
      </c>
      <c r="I2629" s="2" t="s">
        <v>6596</v>
      </c>
      <c r="J2629" s="3" t="str">
        <f>HYPERLINK("https://www.boe.es/gazeta/dias/1825/01/08/pdfs/GMD-1825-4.pdf#page=2","Abrir facsímil")</f>
        <v>Abrir facsímil</v>
      </c>
      <c r="K2629" s="3" t="s">
        <v>22</v>
      </c>
    </row>
    <row r="2630" spans="1:11" ht="42" customHeight="1">
      <c r="A2630" s="2" t="s">
        <v>6597</v>
      </c>
      <c r="B2630" s="2" t="s">
        <v>6598</v>
      </c>
      <c r="C2630" s="2" t="s">
        <v>123</v>
      </c>
      <c r="D2630" s="2" t="s">
        <v>17</v>
      </c>
      <c r="E2630" s="5">
        <v>-27318</v>
      </c>
      <c r="F2630" s="3" t="s">
        <v>193</v>
      </c>
      <c r="G2630" s="3" t="s">
        <v>64</v>
      </c>
      <c r="H2630" s="2" t="s">
        <v>20</v>
      </c>
      <c r="I2630" s="2" t="s">
        <v>6599</v>
      </c>
      <c r="J2630" s="3" t="str">
        <f>HYPERLINK("https://www.boe.es/gazeta/dias/1825/03/15/pdfs/GMD-1825-32.pdf#page=2","Abrir facsímil")</f>
        <v>Abrir facsímil</v>
      </c>
      <c r="K2630" s="3" t="s">
        <v>22</v>
      </c>
    </row>
    <row r="2631" spans="1:11" ht="42" customHeight="1">
      <c r="A2631" s="2" t="s">
        <v>6600</v>
      </c>
      <c r="B2631" s="2" t="s">
        <v>6601</v>
      </c>
      <c r="C2631" s="2" t="s">
        <v>32</v>
      </c>
      <c r="D2631" s="2" t="s">
        <v>33</v>
      </c>
      <c r="E2631" s="5">
        <v>-27360</v>
      </c>
      <c r="F2631" s="3" t="s">
        <v>468</v>
      </c>
      <c r="G2631" s="3" t="s">
        <v>19</v>
      </c>
      <c r="H2631" s="2" t="s">
        <v>20</v>
      </c>
      <c r="I2631" s="2" t="s">
        <v>6602</v>
      </c>
      <c r="J2631" s="3" t="str">
        <f>HYPERLINK("https://www.boe.es/gazeta/dias/1825/02/01/pdfs/GMD-1825-14.pdf#page=4","Abrir facsímil")</f>
        <v>Abrir facsímil</v>
      </c>
      <c r="K2631" s="3" t="s">
        <v>22</v>
      </c>
    </row>
    <row r="2632" spans="1:11" ht="42" customHeight="1">
      <c r="A2632" s="2" t="s">
        <v>6603</v>
      </c>
      <c r="B2632" s="2" t="s">
        <v>6604</v>
      </c>
      <c r="C2632" s="2" t="s">
        <v>32</v>
      </c>
      <c r="D2632" s="2" t="s">
        <v>33</v>
      </c>
      <c r="E2632" s="5">
        <v>-27377</v>
      </c>
      <c r="F2632" s="3" t="s">
        <v>652</v>
      </c>
      <c r="G2632" s="3" t="s">
        <v>39</v>
      </c>
      <c r="H2632" s="2" t="s">
        <v>20</v>
      </c>
      <c r="I2632" s="2" t="s">
        <v>6605</v>
      </c>
      <c r="J2632" s="3" t="str">
        <f>HYPERLINK("https://www.boe.es/gazeta/dias/1825/01/15/pdfs/GMD-1825-7.pdf#page=3","Abrir facsímil")</f>
        <v>Abrir facsímil</v>
      </c>
      <c r="K2632" s="3" t="s">
        <v>22</v>
      </c>
    </row>
    <row r="2633" spans="1:11" ht="42" customHeight="1">
      <c r="A2633" s="2" t="s">
        <v>6606</v>
      </c>
      <c r="B2633" s="2" t="s">
        <v>6607</v>
      </c>
      <c r="C2633" s="2" t="s">
        <v>32</v>
      </c>
      <c r="D2633" s="2" t="s">
        <v>33</v>
      </c>
      <c r="E2633" s="5">
        <v>-27377</v>
      </c>
      <c r="F2633" s="3" t="s">
        <v>652</v>
      </c>
      <c r="G2633" s="3" t="s">
        <v>39</v>
      </c>
      <c r="H2633" s="2" t="s">
        <v>20</v>
      </c>
      <c r="I2633" s="2" t="s">
        <v>6608</v>
      </c>
      <c r="J2633" s="3" t="str">
        <f>HYPERLINK("https://www.boe.es/gazeta/dias/1825/01/15/pdfs/GMD-1825-7.pdf#page=3","Abrir facsímil")</f>
        <v>Abrir facsímil</v>
      </c>
      <c r="K2633" s="3" t="s">
        <v>22</v>
      </c>
    </row>
    <row r="2634" spans="1:11" ht="42" customHeight="1">
      <c r="A2634" s="2" t="s">
        <v>6609</v>
      </c>
      <c r="B2634" s="2" t="s">
        <v>6610</v>
      </c>
      <c r="C2634" s="2" t="s">
        <v>16</v>
      </c>
      <c r="D2634" s="2" t="s">
        <v>17</v>
      </c>
      <c r="E2634" s="5">
        <v>-27239</v>
      </c>
      <c r="F2634" s="3" t="s">
        <v>282</v>
      </c>
      <c r="G2634" s="3" t="s">
        <v>39</v>
      </c>
      <c r="H2634" s="2" t="s">
        <v>20</v>
      </c>
      <c r="I2634" s="2" t="s">
        <v>6611</v>
      </c>
      <c r="J2634" s="3" t="str">
        <f>HYPERLINK("https://www.boe.es/gazeta/dias/1825/06/02/pdfs/GMD-1825-66.pdf#page=3","Abrir facsímil")</f>
        <v>Abrir facsímil</v>
      </c>
      <c r="K2634" s="3" t="s">
        <v>22</v>
      </c>
    </row>
    <row r="2635" spans="1:11" ht="42" customHeight="1">
      <c r="A2635" s="2" t="s">
        <v>6612</v>
      </c>
      <c r="B2635" s="2" t="s">
        <v>6613</v>
      </c>
      <c r="C2635" s="2" t="s">
        <v>25</v>
      </c>
      <c r="D2635" s="2" t="s">
        <v>17</v>
      </c>
      <c r="E2635" s="5">
        <v>-27330</v>
      </c>
      <c r="F2635" s="3" t="s">
        <v>226</v>
      </c>
      <c r="G2635" s="3" t="s">
        <v>19</v>
      </c>
      <c r="H2635" s="2" t="s">
        <v>20</v>
      </c>
      <c r="I2635" s="2" t="s">
        <v>6614</v>
      </c>
      <c r="J2635" s="3" t="str">
        <f>HYPERLINK("https://www.boe.es/gazeta/dias/1825/03/03/pdfs/GMD-1825-27.pdf#page=4","Abrir facsímil")</f>
        <v>Abrir facsímil</v>
      </c>
      <c r="K2635" s="3" t="s">
        <v>22</v>
      </c>
    </row>
    <row r="2636" spans="1:11" ht="42" customHeight="1">
      <c r="A2636" s="2" t="s">
        <v>6615</v>
      </c>
      <c r="B2636" s="2" t="s">
        <v>6616</v>
      </c>
      <c r="C2636" s="2" t="s">
        <v>32</v>
      </c>
      <c r="D2636" s="2" t="s">
        <v>33</v>
      </c>
      <c r="E2636" s="5">
        <v>-27330</v>
      </c>
      <c r="F2636" s="3" t="s">
        <v>226</v>
      </c>
      <c r="G2636" s="3" t="s">
        <v>19</v>
      </c>
      <c r="H2636" s="2" t="s">
        <v>20</v>
      </c>
      <c r="I2636" s="2" t="s">
        <v>6617</v>
      </c>
      <c r="J2636" s="3" t="str">
        <f>HYPERLINK("https://www.boe.es/gazeta/dias/1825/03/03/pdfs/GMD-1825-27.pdf#page=4","Abrir facsímil")</f>
        <v>Abrir facsímil</v>
      </c>
      <c r="K2636" s="3" t="s">
        <v>22</v>
      </c>
    </row>
    <row r="2637" spans="1:11" ht="42" customHeight="1">
      <c r="A2637" s="2" t="s">
        <v>6618</v>
      </c>
      <c r="B2637" s="2" t="s">
        <v>6619</v>
      </c>
      <c r="C2637" s="2" t="s">
        <v>32</v>
      </c>
      <c r="D2637" s="2" t="s">
        <v>33</v>
      </c>
      <c r="E2637" s="5">
        <v>-27293</v>
      </c>
      <c r="F2637" s="3" t="s">
        <v>267</v>
      </c>
      <c r="G2637" s="3" t="s">
        <v>19</v>
      </c>
      <c r="H2637" s="2" t="s">
        <v>20</v>
      </c>
      <c r="I2637" s="2" t="s">
        <v>6620</v>
      </c>
      <c r="J2637" s="3" t="str">
        <f>HYPERLINK("https://www.boe.es/gazeta/dias/1825/04/09/pdfs/GMD-1825-43.pdf#page=4","Abrir facsímil")</f>
        <v>Abrir facsímil</v>
      </c>
      <c r="K2637" s="3" t="s">
        <v>22</v>
      </c>
    </row>
    <row r="2638" spans="1:11" ht="42" customHeight="1">
      <c r="A2638" s="2" t="s">
        <v>6621</v>
      </c>
      <c r="B2638" s="2" t="s">
        <v>6622</v>
      </c>
      <c r="C2638" s="2" t="s">
        <v>32</v>
      </c>
      <c r="D2638" s="2" t="s">
        <v>33</v>
      </c>
      <c r="E2638" s="5">
        <v>-27386</v>
      </c>
      <c r="F2638" s="3" t="s">
        <v>99</v>
      </c>
      <c r="G2638" s="3" t="s">
        <v>39</v>
      </c>
      <c r="H2638" s="2" t="s">
        <v>20</v>
      </c>
      <c r="I2638" s="2" t="s">
        <v>6623</v>
      </c>
      <c r="J2638" s="3" t="str">
        <f>HYPERLINK("https://www.boe.es/gazeta/dias/1825/01/06/pdfs/GMD-1825-3.pdf#page=3","Abrir facsímil")</f>
        <v>Abrir facsímil</v>
      </c>
      <c r="K2638" s="3" t="s">
        <v>22</v>
      </c>
    </row>
    <row r="2639" spans="1:11" ht="42" customHeight="1">
      <c r="A2639" s="2" t="s">
        <v>6624</v>
      </c>
      <c r="B2639" s="2" t="s">
        <v>6625</v>
      </c>
      <c r="C2639" s="2" t="s">
        <v>32</v>
      </c>
      <c r="D2639" s="2" t="s">
        <v>33</v>
      </c>
      <c r="E2639" s="5">
        <v>-27388</v>
      </c>
      <c r="F2639" s="3" t="s">
        <v>288</v>
      </c>
      <c r="G2639" s="3" t="s">
        <v>19</v>
      </c>
      <c r="H2639" s="2" t="s">
        <v>20</v>
      </c>
      <c r="I2639" s="2" t="s">
        <v>6626</v>
      </c>
      <c r="J2639" s="3" t="str">
        <f>HYPERLINK("https://www.boe.es/gazeta/dias/1825/01/04/pdfs/GMD-1825-2.pdf#page=4","Abrir facsímil")</f>
        <v>Abrir facsímil</v>
      </c>
      <c r="K2639" s="3" t="s">
        <v>22</v>
      </c>
    </row>
    <row r="2640" spans="1:11" ht="42" customHeight="1">
      <c r="A2640" s="2" t="s">
        <v>6627</v>
      </c>
      <c r="B2640" s="2" t="s">
        <v>6627</v>
      </c>
      <c r="C2640" s="2" t="s">
        <v>32</v>
      </c>
      <c r="D2640" s="2" t="s">
        <v>33</v>
      </c>
      <c r="E2640" s="5">
        <v>-27101</v>
      </c>
      <c r="F2640" s="3" t="s">
        <v>83</v>
      </c>
      <c r="G2640" s="3" t="s">
        <v>39</v>
      </c>
      <c r="H2640" s="2" t="s">
        <v>20</v>
      </c>
      <c r="I2640" s="2" t="s">
        <v>6628</v>
      </c>
      <c r="J2640" s="3" t="str">
        <f>HYPERLINK("https://www.boe.es/gazeta/dias/1825/10/18/pdfs/GMD-1825-126.pdf#page=3","Abrir facsímil")</f>
        <v>Abrir facsímil</v>
      </c>
      <c r="K2640" s="3" t="s">
        <v>22</v>
      </c>
    </row>
    <row r="2641" spans="1:11" ht="42" customHeight="1">
      <c r="A2641" s="2" t="s">
        <v>6627</v>
      </c>
      <c r="B2641" s="2" t="s">
        <v>6627</v>
      </c>
      <c r="C2641" s="2" t="s">
        <v>16</v>
      </c>
      <c r="D2641" s="2" t="s">
        <v>17</v>
      </c>
      <c r="E2641" s="5">
        <v>-27062</v>
      </c>
      <c r="F2641" s="3" t="s">
        <v>694</v>
      </c>
      <c r="G2641" s="3" t="s">
        <v>19</v>
      </c>
      <c r="H2641" s="2" t="s">
        <v>20</v>
      </c>
      <c r="I2641" s="2" t="s">
        <v>6629</v>
      </c>
      <c r="J2641" s="3" t="str">
        <f>HYPERLINK("https://www.boe.es/gazeta/dias/1825/11/26/pdfs/GMD-1825-143.pdf#page=4","Abrir facsímil")</f>
        <v>Abrir facsímil</v>
      </c>
      <c r="K2641" s="3" t="s">
        <v>22</v>
      </c>
    </row>
    <row r="2642" spans="1:11" ht="42" customHeight="1">
      <c r="A2642" s="2" t="s">
        <v>6630</v>
      </c>
      <c r="B2642" s="2" t="s">
        <v>6630</v>
      </c>
      <c r="C2642" s="2" t="s">
        <v>32</v>
      </c>
      <c r="D2642" s="2" t="s">
        <v>33</v>
      </c>
      <c r="E2642" s="5">
        <v>-27104</v>
      </c>
      <c r="F2642" s="3" t="s">
        <v>310</v>
      </c>
      <c r="G2642" s="3" t="s">
        <v>64</v>
      </c>
      <c r="H2642" s="2" t="s">
        <v>20</v>
      </c>
      <c r="I2642" s="2" t="s">
        <v>6631</v>
      </c>
      <c r="J2642" s="3" t="str">
        <f>HYPERLINK("https://www.boe.es/gazeta/dias/1825/10/15/pdfs/GMD-1825-125.pdf#page=2","Abrir facsímil")</f>
        <v>Abrir facsímil</v>
      </c>
      <c r="K2642" s="3" t="s">
        <v>22</v>
      </c>
    </row>
    <row r="2643" spans="1:11" ht="42" customHeight="1">
      <c r="A2643" s="2" t="s">
        <v>6632</v>
      </c>
      <c r="B2643" s="2" t="s">
        <v>6633</v>
      </c>
      <c r="C2643" s="2" t="s">
        <v>32</v>
      </c>
      <c r="D2643" s="2" t="s">
        <v>33</v>
      </c>
      <c r="E2643" s="5">
        <v>-27104</v>
      </c>
      <c r="F2643" s="3" t="s">
        <v>310</v>
      </c>
      <c r="G2643" s="3" t="s">
        <v>64</v>
      </c>
      <c r="H2643" s="2" t="s">
        <v>27</v>
      </c>
      <c r="I2643" s="2" t="s">
        <v>6634</v>
      </c>
      <c r="J2643" s="3" t="str">
        <f>HYPERLINK("https://www.boe.es/gazeta/dias/1825/10/15/pdfs/GMD-1825-125.pdf#page=2","Abrir facsímil")</f>
        <v>Abrir facsímil</v>
      </c>
      <c r="K2643" s="3" t="s">
        <v>29</v>
      </c>
    </row>
    <row r="2644" spans="1:11" ht="42" customHeight="1">
      <c r="A2644" s="2" t="s">
        <v>6635</v>
      </c>
      <c r="B2644" s="2" t="s">
        <v>6635</v>
      </c>
      <c r="C2644" s="2" t="s">
        <v>32</v>
      </c>
      <c r="D2644" s="2" t="s">
        <v>33</v>
      </c>
      <c r="E2644" s="5">
        <v>-27176</v>
      </c>
      <c r="F2644" s="3" t="s">
        <v>849</v>
      </c>
      <c r="G2644" s="3" t="s">
        <v>64</v>
      </c>
      <c r="H2644" s="2" t="s">
        <v>20</v>
      </c>
      <c r="I2644" s="2" t="s">
        <v>6636</v>
      </c>
      <c r="J2644" s="3" t="str">
        <f>HYPERLINK("https://www.boe.es/gazeta/dias/1825/08/04/pdfs/GMD-1825-93.pdf#page=2","Abrir facsímil")</f>
        <v>Abrir facsímil</v>
      </c>
      <c r="K2644" s="3" t="s">
        <v>22</v>
      </c>
    </row>
    <row r="2645" spans="1:11" ht="42" customHeight="1">
      <c r="A2645" s="2" t="s">
        <v>6637</v>
      </c>
      <c r="B2645" s="2" t="s">
        <v>6638</v>
      </c>
      <c r="C2645" s="2" t="s">
        <v>16</v>
      </c>
      <c r="D2645" s="2" t="s">
        <v>17</v>
      </c>
      <c r="E2645" s="5">
        <v>-27108</v>
      </c>
      <c r="F2645" s="3" t="s">
        <v>2077</v>
      </c>
      <c r="G2645" s="3" t="s">
        <v>39</v>
      </c>
      <c r="H2645" s="2" t="s">
        <v>20</v>
      </c>
      <c r="I2645" s="2" t="s">
        <v>6639</v>
      </c>
      <c r="J2645" s="3" t="str">
        <f>HYPERLINK("https://www.boe.es/gazeta/dias/1825/10/11/pdfs/GMD-1825-123.pdf#page=3","Abrir facsímil")</f>
        <v>Abrir facsímil</v>
      </c>
      <c r="K2645" s="3" t="s">
        <v>22</v>
      </c>
    </row>
    <row r="2646" spans="1:11" ht="42" customHeight="1">
      <c r="A2646" s="2" t="s">
        <v>6640</v>
      </c>
      <c r="B2646" s="2" t="s">
        <v>6641</v>
      </c>
      <c r="C2646" s="2" t="s">
        <v>71</v>
      </c>
      <c r="D2646" s="2" t="s">
        <v>72</v>
      </c>
      <c r="E2646" s="5">
        <v>-27356</v>
      </c>
      <c r="F2646" s="3" t="s">
        <v>591</v>
      </c>
      <c r="G2646" s="3" t="s">
        <v>592</v>
      </c>
      <c r="H2646" s="2" t="s">
        <v>20</v>
      </c>
      <c r="I2646" s="2" t="s">
        <v>6642</v>
      </c>
      <c r="J2646" s="3" t="str">
        <f>HYPERLINK("https://www.boe.es/gazeta/dias/1825/02/05/pdfs/GMD-1825-16.pdf#page=3","Abrir facsímil")</f>
        <v>Abrir facsímil</v>
      </c>
      <c r="K2646" s="3" t="s">
        <v>22</v>
      </c>
    </row>
    <row r="2647" spans="1:11" ht="42" customHeight="1">
      <c r="A2647" s="2" t="s">
        <v>6643</v>
      </c>
      <c r="B2647" s="2" t="s">
        <v>6644</v>
      </c>
      <c r="C2647" s="2" t="s">
        <v>123</v>
      </c>
      <c r="D2647" s="2" t="s">
        <v>17</v>
      </c>
      <c r="E2647" s="5">
        <v>-27318</v>
      </c>
      <c r="F2647" s="3" t="s">
        <v>193</v>
      </c>
      <c r="G2647" s="3" t="s">
        <v>39</v>
      </c>
      <c r="H2647" s="2" t="s">
        <v>20</v>
      </c>
      <c r="I2647" s="2" t="s">
        <v>6645</v>
      </c>
      <c r="J2647" s="3" t="str">
        <f>HYPERLINK("https://www.boe.es/gazeta/dias/1825/03/15/pdfs/GMD-1825-32.pdf#page=3","Abrir facsímil")</f>
        <v>Abrir facsímil</v>
      </c>
      <c r="K2647" s="3" t="s">
        <v>22</v>
      </c>
    </row>
    <row r="2648" spans="1:11" ht="42" customHeight="1">
      <c r="A2648" s="2" t="s">
        <v>6646</v>
      </c>
      <c r="B2648" s="2" t="s">
        <v>6647</v>
      </c>
      <c r="C2648" s="2" t="s">
        <v>16</v>
      </c>
      <c r="D2648" s="2" t="s">
        <v>17</v>
      </c>
      <c r="E2648" s="5">
        <v>-27372</v>
      </c>
      <c r="F2648" s="3" t="s">
        <v>51</v>
      </c>
      <c r="G2648" s="3" t="s">
        <v>39</v>
      </c>
      <c r="H2648" s="2" t="s">
        <v>20</v>
      </c>
      <c r="I2648" s="2" t="s">
        <v>6648</v>
      </c>
      <c r="J2648" s="3" t="str">
        <f>HYPERLINK("https://www.boe.es/gazeta/dias/1825/01/20/pdfs/GMD-1825-9.pdf#page=3","Abrir facsímil")</f>
        <v>Abrir facsímil</v>
      </c>
      <c r="K2648" s="3" t="s">
        <v>22</v>
      </c>
    </row>
    <row r="2649" spans="1:11" ht="42" customHeight="1">
      <c r="A2649" s="2" t="s">
        <v>6649</v>
      </c>
      <c r="B2649" s="2" t="s">
        <v>6650</v>
      </c>
      <c r="C2649" s="2" t="s">
        <v>25</v>
      </c>
      <c r="D2649" s="2" t="s">
        <v>17</v>
      </c>
      <c r="E2649" s="5">
        <v>-27316</v>
      </c>
      <c r="F2649" s="3" t="s">
        <v>314</v>
      </c>
      <c r="G2649" s="3" t="s">
        <v>19</v>
      </c>
      <c r="H2649" s="2" t="s">
        <v>27</v>
      </c>
      <c r="I2649" s="2" t="s">
        <v>6651</v>
      </c>
      <c r="J2649" s="3" t="str">
        <f>HYPERLINK("https://www.boe.es/gazeta/dias/1825/03/17/pdfs/GMD-1825-33.pdf#page=4","Abrir facsímil")</f>
        <v>Abrir facsímil</v>
      </c>
      <c r="K2649" s="3" t="s">
        <v>29</v>
      </c>
    </row>
    <row r="2650" spans="1:11" ht="42" customHeight="1">
      <c r="A2650" s="2" t="s">
        <v>6652</v>
      </c>
      <c r="B2650" s="2" t="s">
        <v>6653</v>
      </c>
      <c r="C2650" s="2" t="s">
        <v>32</v>
      </c>
      <c r="D2650" s="2" t="s">
        <v>33</v>
      </c>
      <c r="E2650" s="5">
        <v>-27374</v>
      </c>
      <c r="F2650" s="3" t="s">
        <v>87</v>
      </c>
      <c r="G2650" s="3" t="s">
        <v>64</v>
      </c>
      <c r="H2650" s="2" t="s">
        <v>20</v>
      </c>
      <c r="I2650" s="2" t="s">
        <v>6654</v>
      </c>
      <c r="J2650" s="3" t="str">
        <f>HYPERLINK("https://www.boe.es/gazeta/dias/1825/01/18/pdfs/GMD-1825-8.pdf#page=2","Abrir facsímil")</f>
        <v>Abrir facsímil</v>
      </c>
      <c r="K2650" s="3" t="s">
        <v>22</v>
      </c>
    </row>
    <row r="2651" spans="1:11" ht="42" customHeight="1">
      <c r="A2651" s="2" t="s">
        <v>6655</v>
      </c>
      <c r="B2651" s="2" t="s">
        <v>6656</v>
      </c>
      <c r="C2651" s="2" t="s">
        <v>16</v>
      </c>
      <c r="D2651" s="2" t="s">
        <v>17</v>
      </c>
      <c r="E2651" s="5">
        <v>-27367</v>
      </c>
      <c r="F2651" s="3" t="s">
        <v>544</v>
      </c>
      <c r="G2651" s="3" t="s">
        <v>19</v>
      </c>
      <c r="H2651" s="2" t="s">
        <v>20</v>
      </c>
      <c r="I2651" s="2" t="s">
        <v>6657</v>
      </c>
      <c r="J2651" s="3" t="str">
        <f>HYPERLINK("https://www.boe.es/gazeta/dias/1825/01/25/pdfs/GMD-1825-11.pdf#page=4","Abrir facsímil")</f>
        <v>Abrir facsímil</v>
      </c>
      <c r="K2651" s="3" t="s">
        <v>22</v>
      </c>
    </row>
    <row r="2652" spans="1:11" ht="42" customHeight="1">
      <c r="A2652" s="2" t="s">
        <v>6658</v>
      </c>
      <c r="B2652" s="2" t="s">
        <v>6658</v>
      </c>
      <c r="C2652" s="2" t="s">
        <v>16</v>
      </c>
      <c r="D2652" s="2" t="s">
        <v>17</v>
      </c>
      <c r="E2652" s="5">
        <v>-27288</v>
      </c>
      <c r="F2652" s="3" t="s">
        <v>1321</v>
      </c>
      <c r="G2652" s="3" t="s">
        <v>95</v>
      </c>
      <c r="H2652" s="2" t="s">
        <v>20</v>
      </c>
      <c r="I2652" s="2" t="s">
        <v>6659</v>
      </c>
      <c r="J2652" s="3" t="str">
        <f>HYPERLINK("https://www.boe.es/gazeta/dias/1825/04/14/pdfs/GMD-1825-45.pdf#page=1","Abrir facsímil")</f>
        <v>Abrir facsímil</v>
      </c>
      <c r="K2652" s="3" t="s">
        <v>22</v>
      </c>
    </row>
    <row r="2653" spans="1:11" ht="42" customHeight="1">
      <c r="A2653" s="2" t="s">
        <v>6660</v>
      </c>
      <c r="B2653" s="2" t="s">
        <v>6660</v>
      </c>
      <c r="C2653" s="2" t="s">
        <v>32</v>
      </c>
      <c r="D2653" s="2" t="s">
        <v>33</v>
      </c>
      <c r="E2653" s="5">
        <v>-27360</v>
      </c>
      <c r="F2653" s="3" t="s">
        <v>468</v>
      </c>
      <c r="G2653" s="3" t="s">
        <v>39</v>
      </c>
      <c r="H2653" s="2" t="s">
        <v>20</v>
      </c>
      <c r="I2653" s="2" t="s">
        <v>6661</v>
      </c>
      <c r="J2653" s="3" t="str">
        <f>HYPERLINK("https://www.boe.es/gazeta/dias/1825/02/01/pdfs/GMD-1825-14.pdf#page=3","Abrir facsímil")</f>
        <v>Abrir facsímil</v>
      </c>
      <c r="K2653" s="3" t="s">
        <v>22</v>
      </c>
    </row>
    <row r="2654" spans="1:11" ht="42" customHeight="1">
      <c r="A2654" s="2" t="s">
        <v>6662</v>
      </c>
      <c r="B2654" s="2" t="s">
        <v>6663</v>
      </c>
      <c r="C2654" s="2" t="s">
        <v>46</v>
      </c>
      <c r="D2654" s="2" t="s">
        <v>17</v>
      </c>
      <c r="E2654" s="5">
        <v>-27230</v>
      </c>
      <c r="F2654" s="3" t="s">
        <v>521</v>
      </c>
      <c r="G2654" s="3" t="s">
        <v>39</v>
      </c>
      <c r="H2654" s="2" t="s">
        <v>20</v>
      </c>
      <c r="I2654" s="2" t="s">
        <v>6664</v>
      </c>
      <c r="J2654" s="3" t="str">
        <f>HYPERLINK("https://www.boe.es/gazeta/dias/1825/06/11/pdfs/GMD-1825-70.pdf#page=3","Abrir facsímil")</f>
        <v>Abrir facsímil</v>
      </c>
      <c r="K2654" s="3" t="s">
        <v>22</v>
      </c>
    </row>
    <row r="2655" spans="1:11" ht="42" customHeight="1">
      <c r="A2655" s="2" t="s">
        <v>6665</v>
      </c>
      <c r="B2655" s="2" t="s">
        <v>6666</v>
      </c>
      <c r="C2655" s="2" t="s">
        <v>32</v>
      </c>
      <c r="D2655" s="2" t="s">
        <v>33</v>
      </c>
      <c r="E2655" s="5">
        <v>-27342</v>
      </c>
      <c r="F2655" s="3" t="s">
        <v>112</v>
      </c>
      <c r="G2655" s="3" t="s">
        <v>19</v>
      </c>
      <c r="H2655" s="2" t="s">
        <v>20</v>
      </c>
      <c r="I2655" s="2" t="s">
        <v>6667</v>
      </c>
      <c r="J2655" s="3" t="str">
        <f>HYPERLINK("https://www.boe.es/gazeta/dias/1825/02/19/pdfs/GMD-1825-22.pdf#page=4","Abrir facsímil")</f>
        <v>Abrir facsímil</v>
      </c>
      <c r="K2655" s="3" t="s">
        <v>22</v>
      </c>
    </row>
    <row r="2656" spans="1:11" ht="42" customHeight="1">
      <c r="A2656" s="2" t="s">
        <v>6668</v>
      </c>
      <c r="B2656" s="2" t="s">
        <v>6668</v>
      </c>
      <c r="C2656" s="2" t="s">
        <v>71</v>
      </c>
      <c r="D2656" s="2" t="s">
        <v>72</v>
      </c>
      <c r="E2656" s="5">
        <v>-27080</v>
      </c>
      <c r="F2656" s="3" t="s">
        <v>2218</v>
      </c>
      <c r="G2656" s="3" t="s">
        <v>39</v>
      </c>
      <c r="H2656" s="2" t="s">
        <v>20</v>
      </c>
      <c r="I2656" s="2" t="s">
        <v>6669</v>
      </c>
      <c r="J2656" s="3" t="str">
        <f>HYPERLINK("https://www.boe.es/gazeta/dias/1825/11/08/pdfs/GMD-1825-135.pdf#page=3","Abrir facsímil")</f>
        <v>Abrir facsímil</v>
      </c>
      <c r="K2656" s="3" t="s">
        <v>22</v>
      </c>
    </row>
    <row r="2657" spans="1:11" ht="42" customHeight="1">
      <c r="A2657" s="2" t="s">
        <v>6670</v>
      </c>
      <c r="B2657" s="2" t="s">
        <v>6671</v>
      </c>
      <c r="C2657" s="2" t="s">
        <v>59</v>
      </c>
      <c r="D2657" s="2" t="s">
        <v>17</v>
      </c>
      <c r="E2657" s="5">
        <v>-27302</v>
      </c>
      <c r="F2657" s="3" t="s">
        <v>369</v>
      </c>
      <c r="G2657" s="3" t="s">
        <v>19</v>
      </c>
      <c r="H2657" s="2" t="s">
        <v>20</v>
      </c>
      <c r="I2657" s="2" t="s">
        <v>6672</v>
      </c>
      <c r="J2657" s="3" t="str">
        <f>HYPERLINK("https://www.boe.es/gazeta/dias/1825/03/31/pdfs/GMD-1825-39.pdf#page=4","Abrir facsímil")</f>
        <v>Abrir facsímil</v>
      </c>
      <c r="K2657" s="3" t="s">
        <v>22</v>
      </c>
    </row>
    <row r="2658" spans="1:11" ht="42" customHeight="1">
      <c r="A2658" s="2" t="s">
        <v>6673</v>
      </c>
      <c r="B2658" s="2" t="s">
        <v>6674</v>
      </c>
      <c r="C2658" s="2" t="s">
        <v>16</v>
      </c>
      <c r="D2658" s="2" t="s">
        <v>17</v>
      </c>
      <c r="E2658" s="5">
        <v>-27227</v>
      </c>
      <c r="F2658" s="3" t="s">
        <v>1733</v>
      </c>
      <c r="G2658" s="3" t="s">
        <v>19</v>
      </c>
      <c r="H2658" s="2" t="s">
        <v>20</v>
      </c>
      <c r="I2658" s="2" t="s">
        <v>6675</v>
      </c>
      <c r="J2658" s="3" t="str">
        <f>HYPERLINK("https://www.boe.es/gazeta/dias/1825/06/14/pdfs/GMD-1825-71.pdf#page=4","Abrir facsímil")</f>
        <v>Abrir facsímil</v>
      </c>
      <c r="K2658" s="3" t="s">
        <v>22</v>
      </c>
    </row>
    <row r="2659" spans="1:11" ht="42" customHeight="1">
      <c r="A2659" s="2" t="s">
        <v>6676</v>
      </c>
      <c r="B2659" s="2" t="s">
        <v>6676</v>
      </c>
      <c r="C2659" s="2" t="s">
        <v>32</v>
      </c>
      <c r="D2659" s="2" t="s">
        <v>33</v>
      </c>
      <c r="E2659" s="5">
        <v>-27108</v>
      </c>
      <c r="F2659" s="3" t="s">
        <v>2077</v>
      </c>
      <c r="G2659" s="3" t="s">
        <v>64</v>
      </c>
      <c r="H2659" s="2" t="s">
        <v>20</v>
      </c>
      <c r="I2659" s="2" t="s">
        <v>6677</v>
      </c>
      <c r="J2659" s="3" t="str">
        <f>HYPERLINK("https://www.boe.es/gazeta/dias/1825/10/11/pdfs/GMD-1825-123.pdf#page=2","Abrir facsímil")</f>
        <v>Abrir facsímil</v>
      </c>
      <c r="K2659" s="3" t="s">
        <v>22</v>
      </c>
    </row>
    <row r="2660" spans="1:11" ht="42" customHeight="1">
      <c r="A2660" s="2" t="s">
        <v>6678</v>
      </c>
      <c r="B2660" s="2" t="s">
        <v>6679</v>
      </c>
      <c r="C2660" s="2" t="s">
        <v>59</v>
      </c>
      <c r="D2660" s="2" t="s">
        <v>17</v>
      </c>
      <c r="E2660" s="5">
        <v>-27122</v>
      </c>
      <c r="F2660" s="3" t="s">
        <v>55</v>
      </c>
      <c r="G2660" s="3" t="s">
        <v>19</v>
      </c>
      <c r="H2660" s="2" t="s">
        <v>20</v>
      </c>
      <c r="I2660" s="2" t="s">
        <v>6680</v>
      </c>
      <c r="J2660" s="3" t="str">
        <f>HYPERLINK("https://www.boe.es/gazeta/dias/1825/09/27/pdfs/GMD-1825-117.pdf#page=4","Abrir facsímil")</f>
        <v>Abrir facsímil</v>
      </c>
      <c r="K2660" s="3" t="s">
        <v>22</v>
      </c>
    </row>
    <row r="2661" spans="1:11" ht="42" customHeight="1">
      <c r="A2661" s="2" t="s">
        <v>6681</v>
      </c>
      <c r="B2661" s="2" t="s">
        <v>6681</v>
      </c>
      <c r="C2661" s="2" t="s">
        <v>16</v>
      </c>
      <c r="D2661" s="2" t="s">
        <v>17</v>
      </c>
      <c r="E2661" s="5">
        <v>-27300</v>
      </c>
      <c r="F2661" s="3" t="s">
        <v>502</v>
      </c>
      <c r="G2661" s="3" t="s">
        <v>19</v>
      </c>
      <c r="H2661" s="2" t="s">
        <v>20</v>
      </c>
      <c r="I2661" s="2" t="s">
        <v>6682</v>
      </c>
      <c r="J2661" s="3" t="str">
        <f>HYPERLINK("https://www.boe.es/gazeta/dias/1825/04/02/pdfs/GMD-1825-40.pdf#page=4","Abrir facsímil")</f>
        <v>Abrir facsímil</v>
      </c>
      <c r="K2661" s="3" t="s">
        <v>22</v>
      </c>
    </row>
    <row r="2662" spans="1:11" ht="42" customHeight="1">
      <c r="A2662" s="2" t="s">
        <v>6683</v>
      </c>
      <c r="B2662" s="2" t="s">
        <v>6684</v>
      </c>
      <c r="C2662" s="2" t="s">
        <v>46</v>
      </c>
      <c r="D2662" s="2" t="s">
        <v>17</v>
      </c>
      <c r="E2662" s="5">
        <v>-27374</v>
      </c>
      <c r="F2662" s="3" t="s">
        <v>87</v>
      </c>
      <c r="G2662" s="3" t="s">
        <v>64</v>
      </c>
      <c r="H2662" s="2" t="s">
        <v>20</v>
      </c>
      <c r="I2662" s="2" t="s">
        <v>6685</v>
      </c>
      <c r="J2662" s="3" t="str">
        <f>HYPERLINK("https://www.boe.es/gazeta/dias/1825/01/18/pdfs/GMD-1825-8.pdf#page=2","Abrir facsímil")</f>
        <v>Abrir facsímil</v>
      </c>
      <c r="K2662" s="3" t="s">
        <v>22</v>
      </c>
    </row>
    <row r="2663" spans="1:11" ht="42" customHeight="1">
      <c r="A2663" s="2" t="s">
        <v>6686</v>
      </c>
      <c r="B2663" s="2" t="s">
        <v>6687</v>
      </c>
      <c r="C2663" s="2" t="s">
        <v>16</v>
      </c>
      <c r="D2663" s="2" t="s">
        <v>17</v>
      </c>
      <c r="E2663" s="5">
        <v>-27034</v>
      </c>
      <c r="F2663" s="3" t="s">
        <v>526</v>
      </c>
      <c r="G2663" s="3" t="s">
        <v>39</v>
      </c>
      <c r="H2663" s="2" t="s">
        <v>20</v>
      </c>
      <c r="I2663" s="2" t="s">
        <v>6688</v>
      </c>
      <c r="J2663" s="3" t="str">
        <f>HYPERLINK("https://www.boe.es/gazeta/dias/1825/12/24/pdfs/GMD-1825-155.pdf#page=3","Abrir facsímil")</f>
        <v>Abrir facsímil</v>
      </c>
      <c r="K2663" s="3" t="s">
        <v>22</v>
      </c>
    </row>
    <row r="2664" spans="1:11" ht="42" customHeight="1">
      <c r="A2664" s="2" t="s">
        <v>6689</v>
      </c>
      <c r="B2664" s="2" t="s">
        <v>6690</v>
      </c>
      <c r="C2664" s="2" t="s">
        <v>32</v>
      </c>
      <c r="D2664" s="2" t="s">
        <v>33</v>
      </c>
      <c r="E2664" s="5">
        <v>-27353</v>
      </c>
      <c r="F2664" s="3" t="s">
        <v>2061</v>
      </c>
      <c r="G2664" s="3" t="s">
        <v>95</v>
      </c>
      <c r="H2664" s="2" t="s">
        <v>20</v>
      </c>
      <c r="I2664" s="2" t="s">
        <v>6691</v>
      </c>
      <c r="J2664" s="3" t="str">
        <f>HYPERLINK("https://www.boe.es/gazeta/dias/1825/02/08/pdfs/GMD-1825-17.pdf#page=1","Abrir facsímil")</f>
        <v>Abrir facsímil</v>
      </c>
      <c r="K2664" s="3" t="s">
        <v>22</v>
      </c>
    </row>
    <row r="2665" spans="1:11" ht="42" customHeight="1">
      <c r="A2665" s="2" t="s">
        <v>6692</v>
      </c>
      <c r="B2665" s="2" t="s">
        <v>6693</v>
      </c>
      <c r="C2665" s="2" t="s">
        <v>16</v>
      </c>
      <c r="D2665" s="2" t="s">
        <v>17</v>
      </c>
      <c r="E2665" s="5">
        <v>-27332</v>
      </c>
      <c r="F2665" s="3" t="s">
        <v>239</v>
      </c>
      <c r="G2665" s="3" t="s">
        <v>39</v>
      </c>
      <c r="H2665" s="2" t="s">
        <v>20</v>
      </c>
      <c r="I2665" s="2" t="s">
        <v>6694</v>
      </c>
      <c r="J2665" s="3" t="str">
        <f>HYPERLINK("https://www.boe.es/gazeta/dias/1825/03/01/pdfs/GMD-1825-26.pdf#page=3","Abrir facsímil")</f>
        <v>Abrir facsímil</v>
      </c>
      <c r="K2665" s="3" t="s">
        <v>22</v>
      </c>
    </row>
    <row r="2666" spans="1:11" ht="42" customHeight="1">
      <c r="A2666" s="2" t="s">
        <v>6695</v>
      </c>
      <c r="B2666" s="2" t="s">
        <v>6696</v>
      </c>
      <c r="C2666" s="2" t="s">
        <v>32</v>
      </c>
      <c r="D2666" s="2" t="s">
        <v>33</v>
      </c>
      <c r="E2666" s="5">
        <v>-27085</v>
      </c>
      <c r="F2666" s="3" t="s">
        <v>215</v>
      </c>
      <c r="G2666" s="3" t="s">
        <v>19</v>
      </c>
      <c r="H2666" s="2" t="s">
        <v>20</v>
      </c>
      <c r="I2666" s="2" t="s">
        <v>6697</v>
      </c>
      <c r="J2666" s="3" t="str">
        <f>HYPERLINK("https://www.boe.es/gazeta/dias/1825/11/03/pdfs/GMD-1825-133.pdf#page=4","Abrir facsímil")</f>
        <v>Abrir facsímil</v>
      </c>
      <c r="K2666" s="3" t="s">
        <v>22</v>
      </c>
    </row>
    <row r="2667" spans="1:11" ht="42" customHeight="1">
      <c r="A2667" s="2" t="s">
        <v>6698</v>
      </c>
      <c r="B2667" s="2" t="s">
        <v>6699</v>
      </c>
      <c r="C2667" s="2" t="s">
        <v>71</v>
      </c>
      <c r="D2667" s="2" t="s">
        <v>72</v>
      </c>
      <c r="E2667" s="5">
        <v>-27027</v>
      </c>
      <c r="F2667" s="3" t="s">
        <v>181</v>
      </c>
      <c r="G2667" s="3" t="s">
        <v>19</v>
      </c>
      <c r="H2667" s="2" t="s">
        <v>20</v>
      </c>
      <c r="I2667" s="2" t="s">
        <v>6700</v>
      </c>
      <c r="J2667" s="3" t="str">
        <f>HYPERLINK("https://www.boe.es/gazeta/dias/1825/12/31/pdfs/GMD-1825-158.pdf#page=4","Abrir facsímil")</f>
        <v>Abrir facsímil</v>
      </c>
      <c r="K2667" s="3" t="s">
        <v>22</v>
      </c>
    </row>
    <row r="2668" spans="1:11" ht="42" customHeight="1">
      <c r="A2668" s="2" t="s">
        <v>6701</v>
      </c>
      <c r="B2668" s="2" t="s">
        <v>6702</v>
      </c>
      <c r="C2668" s="2" t="s">
        <v>32</v>
      </c>
      <c r="D2668" s="2" t="s">
        <v>33</v>
      </c>
      <c r="E2668" s="5">
        <v>-27059</v>
      </c>
      <c r="F2668" s="3" t="s">
        <v>567</v>
      </c>
      <c r="G2668" s="3" t="s">
        <v>19</v>
      </c>
      <c r="H2668" s="2" t="s">
        <v>20</v>
      </c>
      <c r="I2668" s="2" t="s">
        <v>6703</v>
      </c>
      <c r="J2668" s="3" t="str">
        <f>HYPERLINK("https://www.boe.es/gazeta/dias/1825/11/29/pdfs/GMD-1825-144.pdf#page=4","Abrir facsímil")</f>
        <v>Abrir facsímil</v>
      </c>
      <c r="K2668" s="3" t="s">
        <v>22</v>
      </c>
    </row>
    <row r="2669" spans="1:11" ht="42" customHeight="1">
      <c r="A2669" s="2" t="s">
        <v>6704</v>
      </c>
      <c r="B2669" s="2" t="s">
        <v>6704</v>
      </c>
      <c r="C2669" s="2" t="s">
        <v>32</v>
      </c>
      <c r="D2669" s="2" t="s">
        <v>33</v>
      </c>
      <c r="E2669" s="5">
        <v>-27108</v>
      </c>
      <c r="F2669" s="3" t="s">
        <v>2077</v>
      </c>
      <c r="G2669" s="3" t="s">
        <v>95</v>
      </c>
      <c r="H2669" s="2" t="s">
        <v>20</v>
      </c>
      <c r="I2669" s="2" t="s">
        <v>6705</v>
      </c>
      <c r="J2669" s="3" t="str">
        <f>HYPERLINK("https://www.boe.es/gazeta/dias/1825/10/11/pdfs/GMD-1825-123.pdf#page=1","Abrir facsímil")</f>
        <v>Abrir facsímil</v>
      </c>
      <c r="K2669" s="3" t="s">
        <v>22</v>
      </c>
    </row>
    <row r="2670" spans="1:11" ht="42" customHeight="1">
      <c r="A2670" s="2" t="s">
        <v>6704</v>
      </c>
      <c r="B2670" s="2" t="s">
        <v>6704</v>
      </c>
      <c r="C2670" s="2" t="s">
        <v>32</v>
      </c>
      <c r="D2670" s="2" t="s">
        <v>33</v>
      </c>
      <c r="E2670" s="5">
        <v>-27108</v>
      </c>
      <c r="F2670" s="3" t="s">
        <v>2077</v>
      </c>
      <c r="G2670" s="3" t="s">
        <v>64</v>
      </c>
      <c r="H2670" s="2" t="s">
        <v>20</v>
      </c>
      <c r="I2670" s="2" t="s">
        <v>6706</v>
      </c>
      <c r="J2670" s="3" t="str">
        <f>HYPERLINK("https://www.boe.es/gazeta/dias/1825/10/11/pdfs/GMD-1825-123.pdf#page=2","Abrir facsímil")</f>
        <v>Abrir facsímil</v>
      </c>
      <c r="K2670" s="3" t="s">
        <v>22</v>
      </c>
    </row>
    <row r="2671" spans="1:11" ht="42" customHeight="1">
      <c r="A2671" s="2" t="s">
        <v>6704</v>
      </c>
      <c r="B2671" s="2" t="s">
        <v>6704</v>
      </c>
      <c r="C2671" s="2" t="s">
        <v>32</v>
      </c>
      <c r="D2671" s="2" t="s">
        <v>33</v>
      </c>
      <c r="E2671" s="5">
        <v>-27097</v>
      </c>
      <c r="F2671" s="3" t="s">
        <v>2388</v>
      </c>
      <c r="G2671" s="3" t="s">
        <v>39</v>
      </c>
      <c r="H2671" s="2" t="s">
        <v>20</v>
      </c>
      <c r="I2671" s="2" t="s">
        <v>6707</v>
      </c>
      <c r="J2671" s="3" t="str">
        <f>HYPERLINK("https://www.boe.es/gazeta/dias/1825/10/22/pdfs/GMD-1825-128.pdf#page=3","Abrir facsímil")</f>
        <v>Abrir facsímil</v>
      </c>
      <c r="K2671" s="3" t="s">
        <v>22</v>
      </c>
    </row>
    <row r="2672" spans="1:11" ht="42" customHeight="1">
      <c r="A2672" s="2" t="s">
        <v>6704</v>
      </c>
      <c r="B2672" s="2" t="s">
        <v>6704</v>
      </c>
      <c r="C2672" s="2" t="s">
        <v>32</v>
      </c>
      <c r="D2672" s="2" t="s">
        <v>33</v>
      </c>
      <c r="E2672" s="5">
        <v>-27087</v>
      </c>
      <c r="F2672" s="3" t="s">
        <v>2848</v>
      </c>
      <c r="G2672" s="3" t="s">
        <v>95</v>
      </c>
      <c r="H2672" s="2" t="s">
        <v>20</v>
      </c>
      <c r="I2672" s="2" t="s">
        <v>6708</v>
      </c>
      <c r="J2672" s="3" t="str">
        <f>HYPERLINK("https://www.boe.es/gazeta/dias/1825/11/01/pdfs/GMD-1825-132.pdf#page=1","Abrir facsímil")</f>
        <v>Abrir facsímil</v>
      </c>
      <c r="K2672" s="3" t="s">
        <v>22</v>
      </c>
    </row>
    <row r="2673" spans="1:11" ht="42" customHeight="1">
      <c r="A2673" s="2" t="s">
        <v>6704</v>
      </c>
      <c r="B2673" s="2" t="s">
        <v>6704</v>
      </c>
      <c r="C2673" s="2" t="s">
        <v>32</v>
      </c>
      <c r="D2673" s="2" t="s">
        <v>33</v>
      </c>
      <c r="E2673" s="5">
        <v>-27087</v>
      </c>
      <c r="F2673" s="3" t="s">
        <v>2848</v>
      </c>
      <c r="G2673" s="3" t="s">
        <v>39</v>
      </c>
      <c r="H2673" s="2" t="s">
        <v>20</v>
      </c>
      <c r="I2673" s="2" t="s">
        <v>6709</v>
      </c>
      <c r="J2673" s="3" t="str">
        <f>HYPERLINK("https://www.boe.es/gazeta/dias/1825/11/01/pdfs/GMD-1825-132.pdf#page=3","Abrir facsímil")</f>
        <v>Abrir facsímil</v>
      </c>
      <c r="K2673" s="3" t="s">
        <v>22</v>
      </c>
    </row>
    <row r="2674" spans="1:11" ht="42" customHeight="1">
      <c r="A2674" s="2" t="s">
        <v>6704</v>
      </c>
      <c r="B2674" s="2" t="s">
        <v>6704</v>
      </c>
      <c r="C2674" s="2" t="s">
        <v>32</v>
      </c>
      <c r="D2674" s="2" t="s">
        <v>33</v>
      </c>
      <c r="E2674" s="5">
        <v>-27080</v>
      </c>
      <c r="F2674" s="3" t="s">
        <v>2218</v>
      </c>
      <c r="G2674" s="3" t="s">
        <v>95</v>
      </c>
      <c r="H2674" s="2" t="s">
        <v>20</v>
      </c>
      <c r="I2674" s="2" t="s">
        <v>6710</v>
      </c>
      <c r="J2674" s="3" t="str">
        <f>HYPERLINK("https://www.boe.es/gazeta/dias/1825/11/08/pdfs/GMD-1825-135.pdf#page=1","Abrir facsímil")</f>
        <v>Abrir facsímil</v>
      </c>
      <c r="K2674" s="3" t="s">
        <v>22</v>
      </c>
    </row>
    <row r="2675" spans="1:11" ht="42" customHeight="1">
      <c r="A2675" s="2" t="s">
        <v>6704</v>
      </c>
      <c r="B2675" s="2" t="s">
        <v>6704</v>
      </c>
      <c r="C2675" s="2" t="s">
        <v>32</v>
      </c>
      <c r="D2675" s="2" t="s">
        <v>33</v>
      </c>
      <c r="E2675" s="5">
        <v>-27069</v>
      </c>
      <c r="F2675" s="3" t="s">
        <v>73</v>
      </c>
      <c r="G2675" s="3" t="s">
        <v>64</v>
      </c>
      <c r="H2675" s="2" t="s">
        <v>20</v>
      </c>
      <c r="I2675" s="2" t="s">
        <v>6711</v>
      </c>
      <c r="J2675" s="3" t="str">
        <f>HYPERLINK("https://www.boe.es/gazeta/dias/1825/11/19/pdfs/GMD-1825-140.pdf#page=2","Abrir facsímil")</f>
        <v>Abrir facsímil</v>
      </c>
      <c r="K2675" s="3" t="s">
        <v>22</v>
      </c>
    </row>
    <row r="2676" spans="1:11" ht="42" customHeight="1">
      <c r="A2676" s="2" t="s">
        <v>6704</v>
      </c>
      <c r="B2676" s="2" t="s">
        <v>6704</v>
      </c>
      <c r="C2676" s="2" t="s">
        <v>32</v>
      </c>
      <c r="D2676" s="2" t="s">
        <v>33</v>
      </c>
      <c r="E2676" s="5">
        <v>-27066</v>
      </c>
      <c r="F2676" s="3" t="s">
        <v>185</v>
      </c>
      <c r="G2676" s="3" t="s">
        <v>64</v>
      </c>
      <c r="H2676" s="2" t="s">
        <v>20</v>
      </c>
      <c r="I2676" s="2" t="s">
        <v>6712</v>
      </c>
      <c r="J2676" s="3" t="str">
        <f>HYPERLINK("https://www.boe.es/gazeta/dias/1825/11/22/pdfs/GMD-1825-141.pdf#page=2","Abrir facsímil")</f>
        <v>Abrir facsímil</v>
      </c>
      <c r="K2676" s="3" t="s">
        <v>22</v>
      </c>
    </row>
    <row r="2677" spans="1:11" ht="42" customHeight="1">
      <c r="A2677" s="2" t="s">
        <v>6704</v>
      </c>
      <c r="B2677" s="2" t="s">
        <v>6704</v>
      </c>
      <c r="C2677" s="2" t="s">
        <v>32</v>
      </c>
      <c r="D2677" s="2" t="s">
        <v>33</v>
      </c>
      <c r="E2677" s="5">
        <v>-27059</v>
      </c>
      <c r="F2677" s="3" t="s">
        <v>567</v>
      </c>
      <c r="G2677" s="3" t="s">
        <v>64</v>
      </c>
      <c r="H2677" s="2" t="s">
        <v>20</v>
      </c>
      <c r="I2677" s="2" t="s">
        <v>6713</v>
      </c>
      <c r="J2677" s="3" t="str">
        <f>HYPERLINK("https://www.boe.es/gazeta/dias/1825/11/29/pdfs/GMD-1825-144.pdf#page=2","Abrir facsímil")</f>
        <v>Abrir facsímil</v>
      </c>
      <c r="K2677" s="3" t="s">
        <v>22</v>
      </c>
    </row>
    <row r="2678" spans="1:11" ht="42" customHeight="1">
      <c r="A2678" s="2" t="s">
        <v>6714</v>
      </c>
      <c r="B2678" s="2" t="s">
        <v>6714</v>
      </c>
      <c r="C2678" s="2" t="s">
        <v>16</v>
      </c>
      <c r="D2678" s="2" t="s">
        <v>17</v>
      </c>
      <c r="E2678" s="5">
        <v>-27309</v>
      </c>
      <c r="F2678" s="3" t="s">
        <v>459</v>
      </c>
      <c r="G2678" s="3" t="s">
        <v>64</v>
      </c>
      <c r="H2678" s="2" t="s">
        <v>20</v>
      </c>
      <c r="I2678" s="2" t="s">
        <v>6715</v>
      </c>
      <c r="J2678" s="3" t="str">
        <f>HYPERLINK("https://www.boe.es/gazeta/dias/1825/03/24/pdfs/GMD-1825-36.pdf#page=2","Abrir facsímil")</f>
        <v>Abrir facsímil</v>
      </c>
      <c r="K2678" s="3" t="s">
        <v>22</v>
      </c>
    </row>
    <row r="2679" spans="1:11" ht="42" customHeight="1">
      <c r="A2679" s="2" t="s">
        <v>6716</v>
      </c>
      <c r="B2679" s="2" t="s">
        <v>6716</v>
      </c>
      <c r="C2679" s="2" t="s">
        <v>32</v>
      </c>
      <c r="D2679" s="2" t="s">
        <v>33</v>
      </c>
      <c r="E2679" s="5">
        <v>-27386</v>
      </c>
      <c r="F2679" s="3" t="s">
        <v>99</v>
      </c>
      <c r="G2679" s="3" t="s">
        <v>64</v>
      </c>
      <c r="H2679" s="2" t="s">
        <v>20</v>
      </c>
      <c r="I2679" s="2" t="s">
        <v>6717</v>
      </c>
      <c r="J2679" s="3" t="str">
        <f>HYPERLINK("https://www.boe.es/gazeta/dias/1825/01/06/pdfs/GMD-1825-3.pdf#page=2","Abrir facsímil")</f>
        <v>Abrir facsímil</v>
      </c>
      <c r="K2679" s="3" t="s">
        <v>22</v>
      </c>
    </row>
    <row r="2680" spans="1:11" ht="42" customHeight="1">
      <c r="A2680" s="2" t="s">
        <v>6716</v>
      </c>
      <c r="B2680" s="2" t="s">
        <v>6716</v>
      </c>
      <c r="C2680" s="2" t="s">
        <v>32</v>
      </c>
      <c r="D2680" s="2" t="s">
        <v>33</v>
      </c>
      <c r="E2680" s="5">
        <v>-27351</v>
      </c>
      <c r="F2680" s="3" t="s">
        <v>132</v>
      </c>
      <c r="G2680" s="3" t="s">
        <v>39</v>
      </c>
      <c r="H2680" s="2" t="s">
        <v>20</v>
      </c>
      <c r="I2680" s="2" t="s">
        <v>6718</v>
      </c>
      <c r="J2680" s="3" t="str">
        <f>HYPERLINK("https://www.boe.es/gazeta/dias/1825/02/10/pdfs/GMD-1825-18.pdf#page=3","Abrir facsímil")</f>
        <v>Abrir facsímil</v>
      </c>
      <c r="K2680" s="3" t="s">
        <v>22</v>
      </c>
    </row>
    <row r="2681" spans="1:11" ht="42" customHeight="1">
      <c r="A2681" s="2" t="s">
        <v>6716</v>
      </c>
      <c r="B2681" s="2" t="s">
        <v>6716</v>
      </c>
      <c r="C2681" s="2" t="s">
        <v>32</v>
      </c>
      <c r="D2681" s="2" t="s">
        <v>33</v>
      </c>
      <c r="E2681" s="5">
        <v>-27311</v>
      </c>
      <c r="F2681" s="3" t="s">
        <v>47</v>
      </c>
      <c r="G2681" s="3" t="s">
        <v>64</v>
      </c>
      <c r="H2681" s="2" t="s">
        <v>20</v>
      </c>
      <c r="I2681" s="2" t="s">
        <v>6719</v>
      </c>
      <c r="J2681" s="3" t="str">
        <f>HYPERLINK("https://www.boe.es/gazeta/dias/1825/03/22/pdfs/GMD-1825-35.pdf#page=2","Abrir facsímil")</f>
        <v>Abrir facsímil</v>
      </c>
      <c r="K2681" s="3" t="s">
        <v>22</v>
      </c>
    </row>
    <row r="2682" spans="1:11" ht="42" customHeight="1">
      <c r="A2682" s="2" t="s">
        <v>6716</v>
      </c>
      <c r="B2682" s="2" t="s">
        <v>6716</v>
      </c>
      <c r="C2682" s="2" t="s">
        <v>32</v>
      </c>
      <c r="D2682" s="2" t="s">
        <v>33</v>
      </c>
      <c r="E2682" s="5">
        <v>-27265</v>
      </c>
      <c r="F2682" s="3" t="s">
        <v>42</v>
      </c>
      <c r="G2682" s="3" t="s">
        <v>39</v>
      </c>
      <c r="H2682" s="2" t="s">
        <v>20</v>
      </c>
      <c r="I2682" s="2" t="s">
        <v>6720</v>
      </c>
      <c r="J2682" s="3" t="str">
        <f>HYPERLINK("https://www.boe.es/gazeta/dias/1825/05/07/pdfs/GMD-1825-55.pdf#page=3","Abrir facsímil")</f>
        <v>Abrir facsímil</v>
      </c>
      <c r="K2682" s="3" t="s">
        <v>22</v>
      </c>
    </row>
    <row r="2683" spans="1:11" ht="42" customHeight="1">
      <c r="A2683" s="2" t="s">
        <v>6716</v>
      </c>
      <c r="B2683" s="2" t="s">
        <v>6716</v>
      </c>
      <c r="C2683" s="2" t="s">
        <v>32</v>
      </c>
      <c r="D2683" s="2" t="s">
        <v>33</v>
      </c>
      <c r="E2683" s="5">
        <v>-27251</v>
      </c>
      <c r="F2683" s="3" t="s">
        <v>555</v>
      </c>
      <c r="G2683" s="3" t="s">
        <v>95</v>
      </c>
      <c r="H2683" s="2" t="s">
        <v>20</v>
      </c>
      <c r="I2683" s="2" t="s">
        <v>6721</v>
      </c>
      <c r="J2683" s="3" t="str">
        <f>HYPERLINK("https://www.boe.es/gazeta/dias/1825/05/21/pdfs/GMD-1825-61.pdf#page=1","Abrir facsímil")</f>
        <v>Abrir facsímil</v>
      </c>
      <c r="K2683" s="3" t="s">
        <v>22</v>
      </c>
    </row>
    <row r="2684" spans="1:11" ht="42" customHeight="1">
      <c r="A2684" s="2" t="s">
        <v>6716</v>
      </c>
      <c r="B2684" s="2" t="s">
        <v>6716</v>
      </c>
      <c r="C2684" s="2" t="s">
        <v>32</v>
      </c>
      <c r="D2684" s="2" t="s">
        <v>33</v>
      </c>
      <c r="E2684" s="5">
        <v>-27251</v>
      </c>
      <c r="F2684" s="3" t="s">
        <v>555</v>
      </c>
      <c r="G2684" s="3" t="s">
        <v>64</v>
      </c>
      <c r="H2684" s="2" t="s">
        <v>20</v>
      </c>
      <c r="I2684" s="2" t="s">
        <v>6722</v>
      </c>
      <c r="J2684" s="3" t="str">
        <f>HYPERLINK("https://www.boe.es/gazeta/dias/1825/05/21/pdfs/GMD-1825-61.pdf#page=2","Abrir facsímil")</f>
        <v>Abrir facsímil</v>
      </c>
      <c r="K2684" s="3" t="s">
        <v>22</v>
      </c>
    </row>
    <row r="2685" spans="1:11" ht="42" customHeight="1">
      <c r="A2685" s="2" t="s">
        <v>6716</v>
      </c>
      <c r="B2685" s="2" t="s">
        <v>6716</v>
      </c>
      <c r="C2685" s="2" t="s">
        <v>32</v>
      </c>
      <c r="D2685" s="2" t="s">
        <v>33</v>
      </c>
      <c r="E2685" s="5">
        <v>-27125</v>
      </c>
      <c r="F2685" s="3" t="s">
        <v>4266</v>
      </c>
      <c r="G2685" s="3" t="s">
        <v>39</v>
      </c>
      <c r="H2685" s="2" t="s">
        <v>20</v>
      </c>
      <c r="I2685" s="2" t="s">
        <v>6723</v>
      </c>
      <c r="J2685" s="3" t="str">
        <f>HYPERLINK("https://www.boe.es/gazeta/dias/1825/09/24/pdfs/GMD-1825-116.pdf#page=3","Abrir facsímil")</f>
        <v>Abrir facsímil</v>
      </c>
      <c r="K2685" s="3" t="s">
        <v>22</v>
      </c>
    </row>
    <row r="2686" spans="1:11" ht="42" customHeight="1">
      <c r="A2686" s="2" t="s">
        <v>6716</v>
      </c>
      <c r="B2686" s="2" t="s">
        <v>6716</v>
      </c>
      <c r="C2686" s="2" t="s">
        <v>32</v>
      </c>
      <c r="D2686" s="2" t="s">
        <v>33</v>
      </c>
      <c r="E2686" s="5">
        <v>-27104</v>
      </c>
      <c r="F2686" s="3" t="s">
        <v>310</v>
      </c>
      <c r="G2686" s="3" t="s">
        <v>64</v>
      </c>
      <c r="H2686" s="2" t="s">
        <v>20</v>
      </c>
      <c r="I2686" s="2" t="s">
        <v>6724</v>
      </c>
      <c r="J2686" s="3" t="str">
        <f>HYPERLINK("https://www.boe.es/gazeta/dias/1825/10/15/pdfs/GMD-1825-125.pdf#page=2","Abrir facsímil")</f>
        <v>Abrir facsímil</v>
      </c>
      <c r="K2686" s="3" t="s">
        <v>22</v>
      </c>
    </row>
    <row r="2687" spans="1:11" ht="42" customHeight="1">
      <c r="A2687" s="2" t="s">
        <v>6716</v>
      </c>
      <c r="B2687" s="2" t="s">
        <v>6716</v>
      </c>
      <c r="C2687" s="2" t="s">
        <v>32</v>
      </c>
      <c r="D2687" s="2" t="s">
        <v>33</v>
      </c>
      <c r="E2687" s="5">
        <v>-27099</v>
      </c>
      <c r="F2687" s="3" t="s">
        <v>431</v>
      </c>
      <c r="G2687" s="3" t="s">
        <v>39</v>
      </c>
      <c r="H2687" s="2" t="s">
        <v>20</v>
      </c>
      <c r="I2687" s="2" t="s">
        <v>6725</v>
      </c>
      <c r="J2687" s="3" t="str">
        <f>HYPERLINK("https://www.boe.es/gazeta/dias/1825/10/20/pdfs/GMD-1825-127.pdf#page=3","Abrir facsímil")</f>
        <v>Abrir facsímil</v>
      </c>
      <c r="K2687" s="3" t="s">
        <v>22</v>
      </c>
    </row>
    <row r="2688" spans="1:11" ht="42" customHeight="1">
      <c r="A2688" s="2" t="s">
        <v>6716</v>
      </c>
      <c r="B2688" s="2" t="s">
        <v>6716</v>
      </c>
      <c r="C2688" s="2" t="s">
        <v>32</v>
      </c>
      <c r="D2688" s="2" t="s">
        <v>33</v>
      </c>
      <c r="E2688" s="5">
        <v>-27064</v>
      </c>
      <c r="F2688" s="3" t="s">
        <v>253</v>
      </c>
      <c r="G2688" s="3" t="s">
        <v>95</v>
      </c>
      <c r="H2688" s="2" t="s">
        <v>20</v>
      </c>
      <c r="I2688" s="2" t="s">
        <v>6726</v>
      </c>
      <c r="J2688" s="3" t="str">
        <f>HYPERLINK("https://www.boe.es/gazeta/dias/1825/11/24/pdfs/GMD-1825-142.pdf#page=1","Abrir facsímil")</f>
        <v>Abrir facsímil</v>
      </c>
      <c r="K2688" s="3" t="s">
        <v>22</v>
      </c>
    </row>
    <row r="2689" spans="1:11" ht="42" customHeight="1">
      <c r="A2689" s="2" t="s">
        <v>6716</v>
      </c>
      <c r="B2689" s="2" t="s">
        <v>6716</v>
      </c>
      <c r="C2689" s="2" t="s">
        <v>32</v>
      </c>
      <c r="D2689" s="2" t="s">
        <v>33</v>
      </c>
      <c r="E2689" s="5">
        <v>-27050</v>
      </c>
      <c r="F2689" s="3" t="s">
        <v>4171</v>
      </c>
      <c r="G2689" s="3" t="s">
        <v>95</v>
      </c>
      <c r="H2689" s="2" t="s">
        <v>20</v>
      </c>
      <c r="I2689" s="2" t="s">
        <v>6727</v>
      </c>
      <c r="J2689" s="3" t="str">
        <f>HYPERLINK("https://www.boe.es/gazeta/dias/1825/12/08/pdfs/GMD-1825-148.pdf#page=1","Abrir facsímil")</f>
        <v>Abrir facsímil</v>
      </c>
      <c r="K2689" s="3" t="s">
        <v>22</v>
      </c>
    </row>
    <row r="2690" spans="1:11" ht="42" customHeight="1">
      <c r="A2690" s="2" t="s">
        <v>6716</v>
      </c>
      <c r="B2690" s="2" t="s">
        <v>6716</v>
      </c>
      <c r="C2690" s="2" t="s">
        <v>32</v>
      </c>
      <c r="D2690" s="2" t="s">
        <v>33</v>
      </c>
      <c r="E2690" s="5">
        <v>-27043</v>
      </c>
      <c r="F2690" s="3" t="s">
        <v>1225</v>
      </c>
      <c r="G2690" s="3" t="s">
        <v>64</v>
      </c>
      <c r="H2690" s="2" t="s">
        <v>20</v>
      </c>
      <c r="I2690" s="2" t="s">
        <v>6728</v>
      </c>
      <c r="J2690" s="3" t="str">
        <f>HYPERLINK("https://www.boe.es/gazeta/dias/1825/12/15/pdfs/GMD-1825-151.pdf#page=2","Abrir facsímil")</f>
        <v>Abrir facsímil</v>
      </c>
      <c r="K2690" s="3" t="s">
        <v>22</v>
      </c>
    </row>
    <row r="2691" spans="1:11" ht="42" customHeight="1">
      <c r="A2691" s="2" t="s">
        <v>6716</v>
      </c>
      <c r="B2691" s="2" t="s">
        <v>6716</v>
      </c>
      <c r="C2691" s="2" t="s">
        <v>32</v>
      </c>
      <c r="D2691" s="2" t="s">
        <v>33</v>
      </c>
      <c r="E2691" s="5">
        <v>-27034</v>
      </c>
      <c r="F2691" s="3" t="s">
        <v>526</v>
      </c>
      <c r="G2691" s="3" t="s">
        <v>64</v>
      </c>
      <c r="H2691" s="2" t="s">
        <v>20</v>
      </c>
      <c r="I2691" s="2" t="s">
        <v>6729</v>
      </c>
      <c r="J2691" s="3" t="str">
        <f>HYPERLINK("https://www.boe.es/gazeta/dias/1825/12/24/pdfs/GMD-1825-155.pdf#page=2","Abrir facsímil")</f>
        <v>Abrir facsímil</v>
      </c>
      <c r="K2691" s="3" t="s">
        <v>22</v>
      </c>
    </row>
    <row r="2692" spans="1:11" ht="42" customHeight="1">
      <c r="A2692" s="2" t="s">
        <v>6716</v>
      </c>
      <c r="B2692" s="2" t="s">
        <v>6716</v>
      </c>
      <c r="C2692" s="2" t="s">
        <v>32</v>
      </c>
      <c r="D2692" s="2" t="s">
        <v>33</v>
      </c>
      <c r="E2692" s="5">
        <v>-27029</v>
      </c>
      <c r="F2692" s="3" t="s">
        <v>571</v>
      </c>
      <c r="G2692" s="3" t="s">
        <v>39</v>
      </c>
      <c r="H2692" s="2" t="s">
        <v>20</v>
      </c>
      <c r="I2692" s="2" t="s">
        <v>6730</v>
      </c>
      <c r="J2692" s="3" t="str">
        <f>HYPERLINK("https://www.boe.es/gazeta/dias/1825/12/29/pdfs/GMD-1825-157.pdf#page=3","Abrir facsímil")</f>
        <v>Abrir facsímil</v>
      </c>
      <c r="K2692" s="3" t="s">
        <v>22</v>
      </c>
    </row>
    <row r="2693" spans="1:11" ht="42" customHeight="1">
      <c r="A2693" s="2" t="s">
        <v>6716</v>
      </c>
      <c r="B2693" s="2" t="s">
        <v>6716</v>
      </c>
      <c r="C2693" s="2" t="s">
        <v>32</v>
      </c>
      <c r="D2693" s="2" t="s">
        <v>33</v>
      </c>
      <c r="E2693" s="5">
        <v>-27029</v>
      </c>
      <c r="F2693" s="3" t="s">
        <v>571</v>
      </c>
      <c r="G2693" s="3" t="s">
        <v>19</v>
      </c>
      <c r="H2693" s="2" t="s">
        <v>20</v>
      </c>
      <c r="I2693" s="2" t="s">
        <v>6731</v>
      </c>
      <c r="J2693" s="3" t="str">
        <f>HYPERLINK("https://www.boe.es/gazeta/dias/1825/12/29/pdfs/GMD-1825-157.pdf#page=4","Abrir facsímil")</f>
        <v>Abrir facsímil</v>
      </c>
      <c r="K2693" s="3" t="s">
        <v>22</v>
      </c>
    </row>
    <row r="2694" spans="1:11" ht="42" customHeight="1">
      <c r="A2694" s="2" t="s">
        <v>6732</v>
      </c>
      <c r="B2694" s="2" t="s">
        <v>6732</v>
      </c>
      <c r="C2694" s="2" t="s">
        <v>32</v>
      </c>
      <c r="D2694" s="2" t="s">
        <v>33</v>
      </c>
      <c r="E2694" s="5">
        <v>-27034</v>
      </c>
      <c r="F2694" s="3" t="s">
        <v>526</v>
      </c>
      <c r="G2694" s="3" t="s">
        <v>64</v>
      </c>
      <c r="H2694" s="2" t="s">
        <v>20</v>
      </c>
      <c r="I2694" s="2" t="s">
        <v>6733</v>
      </c>
      <c r="J2694" s="3" t="str">
        <f>HYPERLINK("https://www.boe.es/gazeta/dias/1825/12/24/pdfs/GMD-1825-155.pdf#page=2","Abrir facsímil")</f>
        <v>Abrir facsímil</v>
      </c>
      <c r="K2694" s="3" t="s">
        <v>22</v>
      </c>
    </row>
    <row r="2695" spans="1:11" ht="42" customHeight="1">
      <c r="A2695" s="2" t="s">
        <v>6734</v>
      </c>
      <c r="B2695" s="2" t="s">
        <v>6735</v>
      </c>
      <c r="C2695" s="2" t="s">
        <v>32</v>
      </c>
      <c r="D2695" s="2" t="s">
        <v>33</v>
      </c>
      <c r="E2695" s="5">
        <v>-27388</v>
      </c>
      <c r="F2695" s="3" t="s">
        <v>288</v>
      </c>
      <c r="G2695" s="3" t="s">
        <v>39</v>
      </c>
      <c r="H2695" s="2" t="s">
        <v>20</v>
      </c>
      <c r="I2695" s="2" t="s">
        <v>6736</v>
      </c>
      <c r="J2695" s="3" t="str">
        <f>HYPERLINK("https://www.boe.es/gazeta/dias/1825/01/04/pdfs/GMD-1825-2.pdf#page=3","Abrir facsímil")</f>
        <v>Abrir facsímil</v>
      </c>
      <c r="K2695" s="3" t="s">
        <v>22</v>
      </c>
    </row>
    <row r="2696" spans="1:11" ht="42" customHeight="1">
      <c r="A2696" s="2" t="s">
        <v>6737</v>
      </c>
      <c r="B2696" s="2" t="s">
        <v>6738</v>
      </c>
      <c r="C2696" s="2" t="s">
        <v>71</v>
      </c>
      <c r="D2696" s="2" t="s">
        <v>72</v>
      </c>
      <c r="E2696" s="5">
        <v>-27377</v>
      </c>
      <c r="F2696" s="3" t="s">
        <v>652</v>
      </c>
      <c r="G2696" s="3" t="s">
        <v>39</v>
      </c>
      <c r="H2696" s="2" t="s">
        <v>20</v>
      </c>
      <c r="I2696" s="2" t="s">
        <v>6739</v>
      </c>
      <c r="J2696" s="3" t="str">
        <f>HYPERLINK("https://www.boe.es/gazeta/dias/1825/01/15/pdfs/GMD-1825-7.pdf#page=3","Abrir facsímil")</f>
        <v>Abrir facsímil</v>
      </c>
      <c r="K2696" s="3" t="s">
        <v>22</v>
      </c>
    </row>
    <row r="2697" spans="1:11" ht="42" customHeight="1">
      <c r="A2697" s="2" t="s">
        <v>6740</v>
      </c>
      <c r="B2697" s="2" t="s">
        <v>6741</v>
      </c>
      <c r="C2697" s="2" t="s">
        <v>32</v>
      </c>
      <c r="D2697" s="2" t="s">
        <v>33</v>
      </c>
      <c r="E2697" s="5">
        <v>-27384</v>
      </c>
      <c r="F2697" s="3" t="s">
        <v>143</v>
      </c>
      <c r="G2697" s="3" t="s">
        <v>64</v>
      </c>
      <c r="H2697" s="2" t="s">
        <v>20</v>
      </c>
      <c r="I2697" s="2" t="s">
        <v>6742</v>
      </c>
      <c r="J2697" s="3" t="str">
        <f>HYPERLINK("https://www.boe.es/gazeta/dias/1825/01/08/pdfs/GMD-1825-4.pdf#page=2","Abrir facsímil")</f>
        <v>Abrir facsímil</v>
      </c>
      <c r="K2697" s="3" t="s">
        <v>22</v>
      </c>
    </row>
    <row r="2698" spans="1:11" ht="42" customHeight="1">
      <c r="A2698" s="2" t="s">
        <v>6743</v>
      </c>
      <c r="B2698" s="2" t="s">
        <v>6743</v>
      </c>
      <c r="C2698" s="2" t="s">
        <v>32</v>
      </c>
      <c r="D2698" s="2" t="s">
        <v>33</v>
      </c>
      <c r="E2698" s="5">
        <v>-27281</v>
      </c>
      <c r="F2698" s="3" t="s">
        <v>306</v>
      </c>
      <c r="G2698" s="3" t="s">
        <v>19</v>
      </c>
      <c r="H2698" s="2" t="s">
        <v>20</v>
      </c>
      <c r="I2698" s="2" t="s">
        <v>6744</v>
      </c>
      <c r="J2698" s="3" t="str">
        <f>HYPERLINK("https://www.boe.es/gazeta/dias/1825/04/21/pdfs/GMD-1825-48.pdf#page=4","Abrir facsímil")</f>
        <v>Abrir facsímil</v>
      </c>
      <c r="K2698" s="3" t="s">
        <v>22</v>
      </c>
    </row>
    <row r="2699" spans="1:11" ht="42" customHeight="1">
      <c r="A2699" s="2" t="s">
        <v>6745</v>
      </c>
      <c r="B2699" s="2" t="s">
        <v>6746</v>
      </c>
      <c r="C2699" s="2" t="s">
        <v>25</v>
      </c>
      <c r="D2699" s="2" t="s">
        <v>17</v>
      </c>
      <c r="E2699" s="5">
        <v>-27122</v>
      </c>
      <c r="F2699" s="3" t="s">
        <v>55</v>
      </c>
      <c r="G2699" s="3" t="s">
        <v>19</v>
      </c>
      <c r="H2699" s="2" t="s">
        <v>20</v>
      </c>
      <c r="I2699" s="2" t="s">
        <v>6747</v>
      </c>
      <c r="J2699" s="3" t="str">
        <f>HYPERLINK("https://www.boe.es/gazeta/dias/1825/09/27/pdfs/GMD-1825-117.pdf#page=4","Abrir facsímil")</f>
        <v>Abrir facsímil</v>
      </c>
      <c r="K2699" s="3" t="s">
        <v>22</v>
      </c>
    </row>
    <row r="2700" spans="1:11" ht="42" customHeight="1">
      <c r="A2700" s="2" t="s">
        <v>6748</v>
      </c>
      <c r="B2700" s="2" t="s">
        <v>6749</v>
      </c>
      <c r="C2700" s="2" t="s">
        <v>59</v>
      </c>
      <c r="D2700" s="2" t="s">
        <v>17</v>
      </c>
      <c r="E2700" s="5">
        <v>-27302</v>
      </c>
      <c r="F2700" s="3" t="s">
        <v>369</v>
      </c>
      <c r="G2700" s="3" t="s">
        <v>19</v>
      </c>
      <c r="H2700" s="2" t="s">
        <v>20</v>
      </c>
      <c r="I2700" s="2" t="s">
        <v>6750</v>
      </c>
      <c r="J2700" s="3" t="str">
        <f>HYPERLINK("https://www.boe.es/gazeta/dias/1825/03/31/pdfs/GMD-1825-39.pdf#page=4","Abrir facsímil")</f>
        <v>Abrir facsímil</v>
      </c>
      <c r="K2700" s="3" t="s">
        <v>22</v>
      </c>
    </row>
    <row r="2701" spans="1:11" ht="42" customHeight="1">
      <c r="A2701" s="2" t="s">
        <v>6751</v>
      </c>
      <c r="B2701" s="2" t="s">
        <v>6752</v>
      </c>
      <c r="C2701" s="2" t="s">
        <v>71</v>
      </c>
      <c r="D2701" s="2" t="s">
        <v>72</v>
      </c>
      <c r="E2701" s="5">
        <v>-27356</v>
      </c>
      <c r="F2701" s="3" t="s">
        <v>591</v>
      </c>
      <c r="G2701" s="3" t="s">
        <v>592</v>
      </c>
      <c r="H2701" s="2" t="s">
        <v>20</v>
      </c>
      <c r="I2701" s="2" t="s">
        <v>6753</v>
      </c>
      <c r="J2701" s="3" t="str">
        <f>HYPERLINK("https://www.boe.es/gazeta/dias/1825/02/05/pdfs/GMD-1825-16.pdf#page=3","Abrir facsímil")</f>
        <v>Abrir facsímil</v>
      </c>
      <c r="K2701" s="3" t="s">
        <v>22</v>
      </c>
    </row>
    <row r="2702" spans="1:11" ht="42" customHeight="1">
      <c r="A2702" s="2" t="s">
        <v>6754</v>
      </c>
      <c r="B2702" s="2" t="s">
        <v>6755</v>
      </c>
      <c r="C2702" s="2" t="s">
        <v>71</v>
      </c>
      <c r="D2702" s="2" t="s">
        <v>72</v>
      </c>
      <c r="E2702" s="5">
        <v>-27379</v>
      </c>
      <c r="F2702" s="3" t="s">
        <v>116</v>
      </c>
      <c r="G2702" s="3" t="s">
        <v>39</v>
      </c>
      <c r="H2702" s="2" t="s">
        <v>27</v>
      </c>
      <c r="I2702" s="2" t="s">
        <v>6756</v>
      </c>
      <c r="J2702" s="3" t="str">
        <f>HYPERLINK("https://www.boe.es/gazeta/dias/1825/01/13/pdfs/GMD-1825-6.pdf#page=3","Abrir facsímil")</f>
        <v>Abrir facsímil</v>
      </c>
      <c r="K2702" s="3" t="s">
        <v>29</v>
      </c>
    </row>
    <row r="2703" spans="1:11" ht="42" customHeight="1">
      <c r="A2703" s="2" t="s">
        <v>6757</v>
      </c>
      <c r="B2703" s="2" t="s">
        <v>6758</v>
      </c>
      <c r="C2703" s="2" t="s">
        <v>32</v>
      </c>
      <c r="D2703" s="2" t="s">
        <v>33</v>
      </c>
      <c r="E2703" s="5">
        <v>-27318</v>
      </c>
      <c r="F2703" s="3" t="s">
        <v>193</v>
      </c>
      <c r="G2703" s="3" t="s">
        <v>19</v>
      </c>
      <c r="H2703" s="2" t="s">
        <v>20</v>
      </c>
      <c r="I2703" s="2" t="s">
        <v>6759</v>
      </c>
      <c r="J2703" s="3" t="str">
        <f>HYPERLINK("https://www.boe.es/gazeta/dias/1825/03/15/pdfs/GMD-1825-32.pdf#page=4","Abrir facsímil")</f>
        <v>Abrir facsímil</v>
      </c>
      <c r="K2703" s="3" t="s">
        <v>22</v>
      </c>
    </row>
    <row r="2704" spans="1:11" ht="42" customHeight="1">
      <c r="A2704" s="2" t="s">
        <v>6760</v>
      </c>
      <c r="B2704" s="2" t="s">
        <v>6761</v>
      </c>
      <c r="C2704" s="2" t="s">
        <v>59</v>
      </c>
      <c r="D2704" s="2" t="s">
        <v>17</v>
      </c>
      <c r="E2704" s="5">
        <v>-27230</v>
      </c>
      <c r="F2704" s="3" t="s">
        <v>521</v>
      </c>
      <c r="G2704" s="3" t="s">
        <v>19</v>
      </c>
      <c r="H2704" s="2" t="s">
        <v>20</v>
      </c>
      <c r="I2704" s="2" t="s">
        <v>6762</v>
      </c>
      <c r="J2704" s="3" t="str">
        <f>HYPERLINK("https://www.boe.es/gazeta/dias/1825/06/11/pdfs/GMD-1825-70.pdf#page=4","Abrir facsímil")</f>
        <v>Abrir facsímil</v>
      </c>
      <c r="K2704" s="3" t="s">
        <v>22</v>
      </c>
    </row>
    <row r="2705" spans="1:11" ht="42" customHeight="1">
      <c r="A2705" s="2" t="s">
        <v>6763</v>
      </c>
      <c r="B2705" s="2" t="s">
        <v>6764</v>
      </c>
      <c r="C2705" s="2" t="s">
        <v>238</v>
      </c>
      <c r="D2705" s="2" t="s">
        <v>17</v>
      </c>
      <c r="E2705" s="5">
        <v>-27206</v>
      </c>
      <c r="F2705" s="3" t="s">
        <v>716</v>
      </c>
      <c r="G2705" s="3" t="s">
        <v>19</v>
      </c>
      <c r="H2705" s="2" t="s">
        <v>20</v>
      </c>
      <c r="I2705" s="2" t="s">
        <v>6765</v>
      </c>
      <c r="J2705" s="3" t="str">
        <f>HYPERLINK("https://www.boe.es/gazeta/dias/1825/07/05/pdfs/GMD-1825-80.pdf#page=4","Abrir facsímil")</f>
        <v>Abrir facsímil</v>
      </c>
      <c r="K2705" s="3" t="s">
        <v>22</v>
      </c>
    </row>
    <row r="2706" spans="1:11" ht="42" customHeight="1">
      <c r="A2706" s="2" t="s">
        <v>6766</v>
      </c>
      <c r="B2706" s="2" t="s">
        <v>6767</v>
      </c>
      <c r="C2706" s="2" t="s">
        <v>32</v>
      </c>
      <c r="D2706" s="2" t="s">
        <v>33</v>
      </c>
      <c r="E2706" s="5">
        <v>-27204</v>
      </c>
      <c r="F2706" s="3" t="s">
        <v>910</v>
      </c>
      <c r="G2706" s="3" t="s">
        <v>19</v>
      </c>
      <c r="H2706" s="2" t="s">
        <v>20</v>
      </c>
      <c r="I2706" s="2" t="s">
        <v>6768</v>
      </c>
      <c r="J2706" s="3" t="str">
        <f>HYPERLINK("https://www.boe.es/gazeta/dias/1825/07/07/pdfs/GMD-1825-81.pdf#page=4","Abrir facsímil")</f>
        <v>Abrir facsímil</v>
      </c>
      <c r="K2706" s="3" t="s">
        <v>22</v>
      </c>
    </row>
    <row r="2707" spans="1:11" ht="42" customHeight="1">
      <c r="A2707" s="2" t="s">
        <v>6769</v>
      </c>
      <c r="B2707" s="2" t="s">
        <v>6770</v>
      </c>
      <c r="C2707" s="2" t="s">
        <v>123</v>
      </c>
      <c r="D2707" s="2" t="s">
        <v>17</v>
      </c>
      <c r="E2707" s="5">
        <v>-27360</v>
      </c>
      <c r="F2707" s="3" t="s">
        <v>468</v>
      </c>
      <c r="G2707" s="3" t="s">
        <v>19</v>
      </c>
      <c r="H2707" s="2" t="s">
        <v>20</v>
      </c>
      <c r="I2707" s="2" t="s">
        <v>6771</v>
      </c>
      <c r="J2707" s="3" t="str">
        <f>HYPERLINK("https://www.boe.es/gazeta/dias/1825/02/01/pdfs/GMD-1825-14.pdf#page=4","Abrir facsímil")</f>
        <v>Abrir facsímil</v>
      </c>
      <c r="K2707" s="3" t="s">
        <v>22</v>
      </c>
    </row>
    <row r="2708" spans="1:11" ht="42" customHeight="1">
      <c r="A2708" s="2" t="s">
        <v>6772</v>
      </c>
      <c r="B2708" s="2" t="s">
        <v>6773</v>
      </c>
      <c r="C2708" s="2" t="s">
        <v>32</v>
      </c>
      <c r="D2708" s="2" t="s">
        <v>33</v>
      </c>
      <c r="E2708" s="5">
        <v>-27381</v>
      </c>
      <c r="F2708" s="3" t="s">
        <v>586</v>
      </c>
      <c r="G2708" s="3" t="s">
        <v>39</v>
      </c>
      <c r="H2708" s="2" t="s">
        <v>20</v>
      </c>
      <c r="I2708" s="2" t="s">
        <v>6774</v>
      </c>
      <c r="J2708" s="3" t="str">
        <f>HYPERLINK("https://www.boe.es/gazeta/dias/1825/01/11/pdfs/GMD-1825-5.pdf#page=3","Abrir facsímil")</f>
        <v>Abrir facsímil</v>
      </c>
      <c r="K2708" s="3" t="s">
        <v>22</v>
      </c>
    </row>
    <row r="2709" spans="1:11" ht="42" customHeight="1">
      <c r="A2709" s="2" t="s">
        <v>6775</v>
      </c>
      <c r="B2709" s="2" t="s">
        <v>6776</v>
      </c>
      <c r="C2709" s="2" t="s">
        <v>32</v>
      </c>
      <c r="D2709" s="2" t="s">
        <v>33</v>
      </c>
      <c r="E2709" s="5">
        <v>-27370</v>
      </c>
      <c r="F2709" s="3" t="s">
        <v>222</v>
      </c>
      <c r="G2709" s="3" t="s">
        <v>19</v>
      </c>
      <c r="H2709" s="2" t="s">
        <v>20</v>
      </c>
      <c r="I2709" s="2" t="s">
        <v>6777</v>
      </c>
      <c r="J2709" s="3" t="str">
        <f>HYPERLINK("https://www.boe.es/gazeta/dias/1825/01/22/pdfs/GMD-1825-10.pdf#page=4","Abrir facsímil")</f>
        <v>Abrir facsímil</v>
      </c>
      <c r="K2709" s="3" t="s">
        <v>22</v>
      </c>
    </row>
    <row r="2710" spans="1:11" ht="42" customHeight="1">
      <c r="A2710" s="2" t="s">
        <v>6775</v>
      </c>
      <c r="B2710" s="2" t="s">
        <v>6776</v>
      </c>
      <c r="C2710" s="2" t="s">
        <v>32</v>
      </c>
      <c r="D2710" s="2" t="s">
        <v>33</v>
      </c>
      <c r="E2710" s="5">
        <v>-27101</v>
      </c>
      <c r="F2710" s="3" t="s">
        <v>83</v>
      </c>
      <c r="G2710" s="3" t="s">
        <v>39</v>
      </c>
      <c r="H2710" s="2" t="s">
        <v>20</v>
      </c>
      <c r="I2710" s="2" t="s">
        <v>6778</v>
      </c>
      <c r="J2710" s="3" t="str">
        <f>HYPERLINK("https://www.boe.es/gazeta/dias/1825/10/18/pdfs/GMD-1825-126.pdf#page=3","Abrir facsímil")</f>
        <v>Abrir facsímil</v>
      </c>
      <c r="K2710" s="3" t="s">
        <v>22</v>
      </c>
    </row>
    <row r="2711" spans="1:11" ht="42" customHeight="1">
      <c r="A2711" s="2" t="s">
        <v>6779</v>
      </c>
      <c r="B2711" s="2" t="s">
        <v>6780</v>
      </c>
      <c r="C2711" s="2" t="s">
        <v>16</v>
      </c>
      <c r="D2711" s="2" t="s">
        <v>17</v>
      </c>
      <c r="E2711" s="5">
        <v>-27281</v>
      </c>
      <c r="F2711" s="3" t="s">
        <v>306</v>
      </c>
      <c r="G2711" s="3" t="s">
        <v>64</v>
      </c>
      <c r="H2711" s="2" t="s">
        <v>20</v>
      </c>
      <c r="I2711" s="2" t="s">
        <v>6781</v>
      </c>
      <c r="J2711" s="3" t="str">
        <f>HYPERLINK("https://www.boe.es/gazeta/dias/1825/04/21/pdfs/GMD-1825-48.pdf#page=2","Abrir facsímil")</f>
        <v>Abrir facsímil</v>
      </c>
      <c r="K2711" s="3" t="s">
        <v>22</v>
      </c>
    </row>
    <row r="2712" spans="1:11" ht="42" customHeight="1">
      <c r="A2712" s="2" t="s">
        <v>6782</v>
      </c>
      <c r="B2712" s="2" t="s">
        <v>6783</v>
      </c>
      <c r="C2712" s="2" t="s">
        <v>32</v>
      </c>
      <c r="D2712" s="2" t="s">
        <v>33</v>
      </c>
      <c r="E2712" s="5">
        <v>-27286</v>
      </c>
      <c r="F2712" s="3" t="s">
        <v>257</v>
      </c>
      <c r="G2712" s="3" t="s">
        <v>19</v>
      </c>
      <c r="H2712" s="2" t="s">
        <v>27</v>
      </c>
      <c r="I2712" s="2" t="s">
        <v>6784</v>
      </c>
      <c r="J2712" s="3" t="str">
        <f>HYPERLINK("https://www.boe.es/gazeta/dias/1825/04/16/pdfs/GMD-1825-46.pdf#page=4","Abrir facsímil")</f>
        <v>Abrir facsímil</v>
      </c>
      <c r="K2712" s="3" t="s">
        <v>29</v>
      </c>
    </row>
    <row r="2713" spans="1:11" ht="42" customHeight="1">
      <c r="A2713" s="2" t="s">
        <v>6785</v>
      </c>
      <c r="B2713" s="2" t="s">
        <v>6785</v>
      </c>
      <c r="C2713" s="2" t="s">
        <v>32</v>
      </c>
      <c r="D2713" s="2" t="s">
        <v>33</v>
      </c>
      <c r="E2713" s="5">
        <v>-27083</v>
      </c>
      <c r="F2713" s="3" t="s">
        <v>333</v>
      </c>
      <c r="G2713" s="3" t="s">
        <v>39</v>
      </c>
      <c r="H2713" s="2" t="s">
        <v>20</v>
      </c>
      <c r="I2713" s="2" t="s">
        <v>6786</v>
      </c>
      <c r="J2713" s="3" t="str">
        <f>HYPERLINK("https://www.boe.es/gazeta/dias/1825/11/05/pdfs/GMD-1825-134.pdf#page=3","Abrir facsímil")</f>
        <v>Abrir facsímil</v>
      </c>
      <c r="K2713" s="3" t="s">
        <v>22</v>
      </c>
    </row>
    <row r="2714" spans="1:11" ht="42" customHeight="1">
      <c r="A2714" s="2" t="s">
        <v>6787</v>
      </c>
      <c r="B2714" s="2" t="s">
        <v>6787</v>
      </c>
      <c r="C2714" s="2" t="s">
        <v>32</v>
      </c>
      <c r="D2714" s="2" t="s">
        <v>33</v>
      </c>
      <c r="E2714" s="5">
        <v>-27076</v>
      </c>
      <c r="F2714" s="3" t="s">
        <v>416</v>
      </c>
      <c r="G2714" s="3" t="s">
        <v>64</v>
      </c>
      <c r="H2714" s="2" t="s">
        <v>20</v>
      </c>
      <c r="I2714" s="2" t="s">
        <v>6788</v>
      </c>
      <c r="J2714" s="3" t="str">
        <f>HYPERLINK("https://www.boe.es/gazeta/dias/1825/11/12/pdfs/GMD-1825-137.pdf#page=2","Abrir facsímil")</f>
        <v>Abrir facsímil</v>
      </c>
      <c r="K2714" s="3" t="s">
        <v>22</v>
      </c>
    </row>
    <row r="2715" spans="1:11" ht="42" customHeight="1">
      <c r="A2715" s="2" t="s">
        <v>6789</v>
      </c>
      <c r="B2715" s="2" t="s">
        <v>6790</v>
      </c>
      <c r="C2715" s="2" t="s">
        <v>32</v>
      </c>
      <c r="D2715" s="2" t="s">
        <v>33</v>
      </c>
      <c r="E2715" s="5">
        <v>-27318</v>
      </c>
      <c r="F2715" s="3" t="s">
        <v>193</v>
      </c>
      <c r="G2715" s="3" t="s">
        <v>64</v>
      </c>
      <c r="H2715" s="2" t="s">
        <v>20</v>
      </c>
      <c r="I2715" s="2" t="s">
        <v>6791</v>
      </c>
      <c r="J2715" s="3" t="str">
        <f>HYPERLINK("https://www.boe.es/gazeta/dias/1825/03/15/pdfs/GMD-1825-32.pdf#page=2","Abrir facsímil")</f>
        <v>Abrir facsímil</v>
      </c>
      <c r="K2715" s="3" t="s">
        <v>22</v>
      </c>
    </row>
    <row r="2716" spans="1:11" ht="42" customHeight="1">
      <c r="A2716" s="2" t="s">
        <v>6792</v>
      </c>
      <c r="B2716" s="2" t="s">
        <v>6793</v>
      </c>
      <c r="C2716" s="2" t="s">
        <v>46</v>
      </c>
      <c r="D2716" s="2" t="s">
        <v>17</v>
      </c>
      <c r="E2716" s="5">
        <v>-27234</v>
      </c>
      <c r="F2716" s="3" t="s">
        <v>386</v>
      </c>
      <c r="G2716" s="3" t="s">
        <v>19</v>
      </c>
      <c r="H2716" s="2" t="s">
        <v>20</v>
      </c>
      <c r="I2716" s="2" t="s">
        <v>6794</v>
      </c>
      <c r="J2716" s="3" t="str">
        <f>HYPERLINK("https://www.boe.es/gazeta/dias/1825/06/07/pdfs/GMD-1825-68.pdf#page=4","Abrir facsímil")</f>
        <v>Abrir facsímil</v>
      </c>
      <c r="K2716" s="3" t="s">
        <v>22</v>
      </c>
    </row>
    <row r="2717" spans="1:11" ht="42" customHeight="1">
      <c r="A2717" s="2" t="s">
        <v>6792</v>
      </c>
      <c r="B2717" s="2" t="s">
        <v>6793</v>
      </c>
      <c r="C2717" s="2" t="s">
        <v>16</v>
      </c>
      <c r="D2717" s="2" t="s">
        <v>17</v>
      </c>
      <c r="E2717" s="5">
        <v>-27034</v>
      </c>
      <c r="F2717" s="3" t="s">
        <v>526</v>
      </c>
      <c r="G2717" s="3" t="s">
        <v>39</v>
      </c>
      <c r="H2717" s="2" t="s">
        <v>20</v>
      </c>
      <c r="I2717" s="2" t="s">
        <v>6795</v>
      </c>
      <c r="J2717" s="3" t="str">
        <f>HYPERLINK("https://www.boe.es/gazeta/dias/1825/12/24/pdfs/GMD-1825-155.pdf#page=3","Abrir facsímil")</f>
        <v>Abrir facsímil</v>
      </c>
      <c r="K2717" s="3" t="s">
        <v>22</v>
      </c>
    </row>
    <row r="2718" spans="1:11" ht="42" customHeight="1">
      <c r="A2718" s="2" t="s">
        <v>6796</v>
      </c>
      <c r="B2718" s="2" t="s">
        <v>6797</v>
      </c>
      <c r="C2718" s="2" t="s">
        <v>71</v>
      </c>
      <c r="D2718" s="2" t="s">
        <v>72</v>
      </c>
      <c r="E2718" s="5">
        <v>-27300</v>
      </c>
      <c r="F2718" s="3" t="s">
        <v>502</v>
      </c>
      <c r="G2718" s="3" t="s">
        <v>19</v>
      </c>
      <c r="H2718" s="2" t="s">
        <v>27</v>
      </c>
      <c r="I2718" s="2" t="s">
        <v>6798</v>
      </c>
      <c r="J2718" s="3" t="str">
        <f>HYPERLINK("https://www.boe.es/gazeta/dias/1825/04/02/pdfs/GMD-1825-40.pdf#page=4","Abrir facsímil")</f>
        <v>Abrir facsímil</v>
      </c>
      <c r="K2718" s="3" t="s">
        <v>29</v>
      </c>
    </row>
    <row r="2719" spans="1:11" ht="42" customHeight="1">
      <c r="A2719" s="2" t="s">
        <v>6799</v>
      </c>
      <c r="B2719" s="2" t="s">
        <v>6800</v>
      </c>
      <c r="C2719" s="2" t="s">
        <v>32</v>
      </c>
      <c r="D2719" s="2" t="s">
        <v>33</v>
      </c>
      <c r="E2719" s="5">
        <v>-27372</v>
      </c>
      <c r="F2719" s="3" t="s">
        <v>51</v>
      </c>
      <c r="G2719" s="3" t="s">
        <v>39</v>
      </c>
      <c r="H2719" s="2" t="s">
        <v>20</v>
      </c>
      <c r="I2719" s="2" t="s">
        <v>6801</v>
      </c>
      <c r="J2719" s="3" t="str">
        <f>HYPERLINK("https://www.boe.es/gazeta/dias/1825/01/20/pdfs/GMD-1825-9.pdf#page=3","Abrir facsímil")</f>
        <v>Abrir facsímil</v>
      </c>
      <c r="K2719" s="3" t="s">
        <v>22</v>
      </c>
    </row>
    <row r="2720" spans="1:11" ht="42" customHeight="1">
      <c r="A2720" s="2" t="s">
        <v>6802</v>
      </c>
      <c r="B2720" s="2" t="s">
        <v>6803</v>
      </c>
      <c r="C2720" s="2" t="s">
        <v>32</v>
      </c>
      <c r="D2720" s="2" t="s">
        <v>33</v>
      </c>
      <c r="E2720" s="5">
        <v>-27391</v>
      </c>
      <c r="F2720" s="3" t="s">
        <v>295</v>
      </c>
      <c r="G2720" s="3" t="s">
        <v>19</v>
      </c>
      <c r="H2720" s="2" t="s">
        <v>20</v>
      </c>
      <c r="I2720" s="2" t="s">
        <v>6804</v>
      </c>
      <c r="J2720" s="3" t="str">
        <f>HYPERLINK("https://www.boe.es/gazeta/dias/1825/01/01/pdfs/GMD-1825-1.pdf#page=4","Abrir facsímil")</f>
        <v>Abrir facsímil</v>
      </c>
      <c r="K2720" s="3" t="s">
        <v>22</v>
      </c>
    </row>
    <row r="2721" spans="1:11" ht="42" customHeight="1">
      <c r="A2721" s="2" t="s">
        <v>6805</v>
      </c>
      <c r="B2721" s="2" t="s">
        <v>6806</v>
      </c>
      <c r="C2721" s="2" t="s">
        <v>71</v>
      </c>
      <c r="D2721" s="2" t="s">
        <v>72</v>
      </c>
      <c r="E2721" s="5">
        <v>-27311</v>
      </c>
      <c r="F2721" s="3" t="s">
        <v>47</v>
      </c>
      <c r="G2721" s="3" t="s">
        <v>39</v>
      </c>
      <c r="H2721" s="2" t="s">
        <v>20</v>
      </c>
      <c r="I2721" s="2" t="s">
        <v>6807</v>
      </c>
      <c r="J2721" s="3" t="str">
        <f>HYPERLINK("https://www.boe.es/gazeta/dias/1825/03/22/pdfs/GMD-1825-35.pdf#page=3","Abrir facsímil")</f>
        <v>Abrir facsímil</v>
      </c>
      <c r="K2721" s="3" t="s">
        <v>22</v>
      </c>
    </row>
    <row r="2722" spans="1:11" ht="42" customHeight="1">
      <c r="A2722" s="2" t="s">
        <v>6808</v>
      </c>
      <c r="B2722" s="2" t="s">
        <v>6809</v>
      </c>
      <c r="C2722" s="2" t="s">
        <v>16</v>
      </c>
      <c r="D2722" s="2" t="s">
        <v>17</v>
      </c>
      <c r="E2722" s="5">
        <v>-27090</v>
      </c>
      <c r="F2722" s="3" t="s">
        <v>189</v>
      </c>
      <c r="G2722" s="3" t="s">
        <v>39</v>
      </c>
      <c r="H2722" s="2" t="s">
        <v>27</v>
      </c>
      <c r="I2722" s="2" t="s">
        <v>6810</v>
      </c>
      <c r="J2722" s="3" t="str">
        <f>HYPERLINK("https://www.boe.es/gazeta/dias/1825/10/29/pdfs/GMD-1825-131.pdf#page=3","Abrir facsímil")</f>
        <v>Abrir facsímil</v>
      </c>
      <c r="K2722" s="3" t="s">
        <v>29</v>
      </c>
    </row>
    <row r="2723" spans="1:11" ht="42" customHeight="1">
      <c r="A2723" s="2" t="s">
        <v>6811</v>
      </c>
      <c r="B2723" s="2" t="s">
        <v>6812</v>
      </c>
      <c r="C2723" s="2" t="s">
        <v>16</v>
      </c>
      <c r="D2723" s="2" t="s">
        <v>17</v>
      </c>
      <c r="E2723" s="5">
        <v>-27374</v>
      </c>
      <c r="F2723" s="3" t="s">
        <v>87</v>
      </c>
      <c r="G2723" s="3" t="s">
        <v>64</v>
      </c>
      <c r="H2723" s="2" t="s">
        <v>27</v>
      </c>
      <c r="I2723" s="2" t="s">
        <v>6813</v>
      </c>
      <c r="J2723" s="3" t="str">
        <f>HYPERLINK("https://www.boe.es/gazeta/dias/1825/01/18/pdfs/GMD-1825-8.pdf#page=2","Abrir facsímil")</f>
        <v>Abrir facsímil</v>
      </c>
      <c r="K2723" s="3" t="s">
        <v>29</v>
      </c>
    </row>
    <row r="2724" spans="1:11" ht="42" customHeight="1">
      <c r="A2724" s="2" t="s">
        <v>6814</v>
      </c>
      <c r="B2724" s="2" t="s">
        <v>6815</v>
      </c>
      <c r="C2724" s="2" t="s">
        <v>32</v>
      </c>
      <c r="D2724" s="2" t="s">
        <v>33</v>
      </c>
      <c r="E2724" s="5">
        <v>-27293</v>
      </c>
      <c r="F2724" s="3" t="s">
        <v>267</v>
      </c>
      <c r="G2724" s="3" t="s">
        <v>39</v>
      </c>
      <c r="H2724" s="2" t="s">
        <v>20</v>
      </c>
      <c r="I2724" s="2" t="s">
        <v>6816</v>
      </c>
      <c r="J2724" s="3" t="str">
        <f>HYPERLINK("https://www.boe.es/gazeta/dias/1825/04/09/pdfs/GMD-1825-43.pdf#page=3","Abrir facsímil")</f>
        <v>Abrir facsímil</v>
      </c>
      <c r="K2724" s="3" t="s">
        <v>22</v>
      </c>
    </row>
    <row r="2725" spans="1:11" ht="42" customHeight="1">
      <c r="A2725" s="2" t="s">
        <v>6817</v>
      </c>
      <c r="B2725" s="2" t="s">
        <v>6818</v>
      </c>
      <c r="C2725" s="2" t="s">
        <v>46</v>
      </c>
      <c r="D2725" s="2" t="s">
        <v>17</v>
      </c>
      <c r="E2725" s="5">
        <v>-27052</v>
      </c>
      <c r="F2725" s="3" t="s">
        <v>163</v>
      </c>
      <c r="G2725" s="3" t="s">
        <v>19</v>
      </c>
      <c r="H2725" s="2" t="s">
        <v>20</v>
      </c>
      <c r="I2725" s="2" t="s">
        <v>6819</v>
      </c>
      <c r="J2725" s="3" t="str">
        <f>HYPERLINK("https://www.boe.es/gazeta/dias/1825/12/06/pdfs/GMD-1825-147.pdf#page=4","Abrir facsímil")</f>
        <v>Abrir facsímil</v>
      </c>
      <c r="K2725" s="3" t="s">
        <v>22</v>
      </c>
    </row>
    <row r="2726" spans="1:11" ht="42" customHeight="1">
      <c r="A2726" s="2" t="s">
        <v>6820</v>
      </c>
      <c r="B2726" s="2" t="s">
        <v>6821</v>
      </c>
      <c r="C2726" s="2" t="s">
        <v>59</v>
      </c>
      <c r="D2726" s="2" t="s">
        <v>17</v>
      </c>
      <c r="E2726" s="5">
        <v>-27304</v>
      </c>
      <c r="F2726" s="3" t="s">
        <v>128</v>
      </c>
      <c r="G2726" s="3" t="s">
        <v>19</v>
      </c>
      <c r="H2726" s="2" t="s">
        <v>20</v>
      </c>
      <c r="I2726" s="2" t="s">
        <v>6822</v>
      </c>
      <c r="J2726" s="3" t="str">
        <f>HYPERLINK("https://www.boe.es/gazeta/dias/1825/03/29/pdfs/GMD-1825-38.pdf#page=4","Abrir facsímil")</f>
        <v>Abrir facsímil</v>
      </c>
      <c r="K2726" s="3" t="s">
        <v>22</v>
      </c>
    </row>
    <row r="2727" spans="1:11" ht="42" customHeight="1">
      <c r="A2727" s="2" t="s">
        <v>6823</v>
      </c>
      <c r="B2727" s="2" t="s">
        <v>6824</v>
      </c>
      <c r="C2727" s="2" t="s">
        <v>32</v>
      </c>
      <c r="D2727" s="2" t="s">
        <v>33</v>
      </c>
      <c r="E2727" s="5">
        <v>-27374</v>
      </c>
      <c r="F2727" s="3" t="s">
        <v>87</v>
      </c>
      <c r="G2727" s="3" t="s">
        <v>39</v>
      </c>
      <c r="H2727" s="2" t="s">
        <v>20</v>
      </c>
      <c r="I2727" s="2" t="s">
        <v>6825</v>
      </c>
      <c r="J2727" s="3" t="str">
        <f>HYPERLINK("https://www.boe.es/gazeta/dias/1825/01/18/pdfs/GMD-1825-8.pdf#page=3","Abrir facsímil")</f>
        <v>Abrir facsímil</v>
      </c>
      <c r="K2727" s="3" t="s">
        <v>22</v>
      </c>
    </row>
    <row r="2728" spans="1:11" ht="42" customHeight="1">
      <c r="A2728" s="2" t="s">
        <v>6826</v>
      </c>
      <c r="B2728" s="2" t="s">
        <v>6827</v>
      </c>
      <c r="C2728" s="2" t="s">
        <v>32</v>
      </c>
      <c r="D2728" s="2" t="s">
        <v>33</v>
      </c>
      <c r="E2728" s="5">
        <v>-27386</v>
      </c>
      <c r="F2728" s="3" t="s">
        <v>99</v>
      </c>
      <c r="G2728" s="3" t="s">
        <v>39</v>
      </c>
      <c r="H2728" s="2" t="s">
        <v>20</v>
      </c>
      <c r="I2728" s="2" t="s">
        <v>6828</v>
      </c>
      <c r="J2728" s="3" t="str">
        <f>HYPERLINK("https://www.boe.es/gazeta/dias/1825/01/06/pdfs/GMD-1825-3.pdf#page=3","Abrir facsímil")</f>
        <v>Abrir facsímil</v>
      </c>
      <c r="K2728" s="3" t="s">
        <v>22</v>
      </c>
    </row>
    <row r="2729" spans="1:11" ht="42" customHeight="1">
      <c r="A2729" s="2" t="s">
        <v>6829</v>
      </c>
      <c r="B2729" s="2" t="s">
        <v>6830</v>
      </c>
      <c r="C2729" s="2" t="s">
        <v>32</v>
      </c>
      <c r="D2729" s="2" t="s">
        <v>33</v>
      </c>
      <c r="E2729" s="5">
        <v>-27372</v>
      </c>
      <c r="F2729" s="3" t="s">
        <v>51</v>
      </c>
      <c r="G2729" s="3" t="s">
        <v>39</v>
      </c>
      <c r="H2729" s="2" t="s">
        <v>20</v>
      </c>
      <c r="I2729" s="2" t="s">
        <v>6831</v>
      </c>
      <c r="J2729" s="3" t="str">
        <f>HYPERLINK("https://www.boe.es/gazeta/dias/1825/01/20/pdfs/GMD-1825-9.pdf#page=3","Abrir facsímil")</f>
        <v>Abrir facsímil</v>
      </c>
      <c r="K2729" s="3" t="s">
        <v>22</v>
      </c>
    </row>
    <row r="2730" spans="1:11" ht="42" customHeight="1">
      <c r="A2730" s="2" t="s">
        <v>6832</v>
      </c>
      <c r="B2730" s="2" t="s">
        <v>6832</v>
      </c>
      <c r="C2730" s="2" t="s">
        <v>16</v>
      </c>
      <c r="D2730" s="2" t="s">
        <v>17</v>
      </c>
      <c r="E2730" s="5">
        <v>-27370</v>
      </c>
      <c r="F2730" s="3" t="s">
        <v>222</v>
      </c>
      <c r="G2730" s="3" t="s">
        <v>19</v>
      </c>
      <c r="H2730" s="2" t="s">
        <v>20</v>
      </c>
      <c r="I2730" s="2" t="s">
        <v>6833</v>
      </c>
      <c r="J2730" s="3" t="str">
        <f>HYPERLINK("https://www.boe.es/gazeta/dias/1825/01/22/pdfs/GMD-1825-10.pdf#page=4","Abrir facsímil")</f>
        <v>Abrir facsímil</v>
      </c>
      <c r="K2730" s="3" t="s">
        <v>22</v>
      </c>
    </row>
    <row r="2731" spans="1:11" ht="42" customHeight="1">
      <c r="A2731" s="2" t="s">
        <v>6834</v>
      </c>
      <c r="B2731" s="2" t="s">
        <v>6835</v>
      </c>
      <c r="C2731" s="2" t="s">
        <v>32</v>
      </c>
      <c r="D2731" s="2" t="s">
        <v>33</v>
      </c>
      <c r="E2731" s="5">
        <v>-27281</v>
      </c>
      <c r="F2731" s="3" t="s">
        <v>306</v>
      </c>
      <c r="G2731" s="3" t="s">
        <v>19</v>
      </c>
      <c r="H2731" s="2" t="s">
        <v>20</v>
      </c>
      <c r="I2731" s="2" t="s">
        <v>6836</v>
      </c>
      <c r="J2731" s="3" t="str">
        <f>HYPERLINK("https://www.boe.es/gazeta/dias/1825/04/21/pdfs/GMD-1825-48.pdf#page=4","Abrir facsímil")</f>
        <v>Abrir facsímil</v>
      </c>
      <c r="K2731" s="3" t="s">
        <v>22</v>
      </c>
    </row>
    <row r="2732" spans="1:11" ht="42" customHeight="1">
      <c r="A2732" s="2" t="s">
        <v>6837</v>
      </c>
      <c r="B2732" s="2" t="s">
        <v>6837</v>
      </c>
      <c r="C2732" s="2" t="s">
        <v>16</v>
      </c>
      <c r="D2732" s="2" t="s">
        <v>17</v>
      </c>
      <c r="E2732" s="5">
        <v>-27300</v>
      </c>
      <c r="F2732" s="3" t="s">
        <v>502</v>
      </c>
      <c r="G2732" s="3" t="s">
        <v>19</v>
      </c>
      <c r="H2732" s="2" t="s">
        <v>20</v>
      </c>
      <c r="I2732" s="2" t="s">
        <v>6838</v>
      </c>
      <c r="J2732" s="3" t="str">
        <f>HYPERLINK("https://www.boe.es/gazeta/dias/1825/04/02/pdfs/GMD-1825-40.pdf#page=4","Abrir facsímil")</f>
        <v>Abrir facsímil</v>
      </c>
      <c r="K2732" s="3" t="s">
        <v>22</v>
      </c>
    </row>
    <row r="2733" spans="1:11" ht="42" customHeight="1">
      <c r="A2733" s="2" t="s">
        <v>6839</v>
      </c>
      <c r="B2733" s="2" t="s">
        <v>6840</v>
      </c>
      <c r="C2733" s="2" t="s">
        <v>71</v>
      </c>
      <c r="D2733" s="2" t="s">
        <v>72</v>
      </c>
      <c r="E2733" s="5">
        <v>-27059</v>
      </c>
      <c r="F2733" s="3" t="s">
        <v>567</v>
      </c>
      <c r="G2733" s="3" t="s">
        <v>19</v>
      </c>
      <c r="H2733" s="2" t="s">
        <v>20</v>
      </c>
      <c r="I2733" s="2" t="s">
        <v>6841</v>
      </c>
      <c r="J2733" s="3" t="str">
        <f>HYPERLINK("https://www.boe.es/gazeta/dias/1825/11/29/pdfs/GMD-1825-144.pdf#page=4","Abrir facsímil")</f>
        <v>Abrir facsímil</v>
      </c>
      <c r="K2733" s="3" t="s">
        <v>22</v>
      </c>
    </row>
    <row r="2734" spans="1:11" ht="42" customHeight="1">
      <c r="A2734" s="2" t="s">
        <v>6842</v>
      </c>
      <c r="B2734" s="2" t="s">
        <v>6842</v>
      </c>
      <c r="C2734" s="2" t="s">
        <v>46</v>
      </c>
      <c r="D2734" s="2" t="s">
        <v>17</v>
      </c>
      <c r="E2734" s="5">
        <v>-27048</v>
      </c>
      <c r="F2734" s="3" t="s">
        <v>787</v>
      </c>
      <c r="G2734" s="3" t="s">
        <v>19</v>
      </c>
      <c r="H2734" s="2" t="s">
        <v>20</v>
      </c>
      <c r="I2734" s="2" t="s">
        <v>6843</v>
      </c>
      <c r="J2734" s="3" t="str">
        <f>HYPERLINK("https://www.boe.es/gazeta/dias/1825/12/10/pdfs/GMD-1825-149.pdf#page=4","Abrir facsímil")</f>
        <v>Abrir facsímil</v>
      </c>
      <c r="K2734" s="3" t="s">
        <v>22</v>
      </c>
    </row>
    <row r="2735" spans="1:11" ht="42" customHeight="1">
      <c r="A2735" s="2" t="s">
        <v>6844</v>
      </c>
      <c r="B2735" s="2" t="s">
        <v>6845</v>
      </c>
      <c r="C2735" s="2" t="s">
        <v>71</v>
      </c>
      <c r="D2735" s="2" t="s">
        <v>72</v>
      </c>
      <c r="E2735" s="5">
        <v>-27374</v>
      </c>
      <c r="F2735" s="3" t="s">
        <v>87</v>
      </c>
      <c r="G2735" s="3" t="s">
        <v>64</v>
      </c>
      <c r="H2735" s="2" t="s">
        <v>20</v>
      </c>
      <c r="I2735" s="2" t="s">
        <v>6846</v>
      </c>
      <c r="J2735" s="3" t="str">
        <f>HYPERLINK("https://www.boe.es/gazeta/dias/1825/01/18/pdfs/GMD-1825-8.pdf#page=2","Abrir facsímil")</f>
        <v>Abrir facsímil</v>
      </c>
      <c r="K2735" s="3" t="s">
        <v>22</v>
      </c>
    </row>
    <row r="2736" spans="1:11" ht="42" customHeight="1">
      <c r="A2736" s="2" t="s">
        <v>6847</v>
      </c>
      <c r="B2736" s="2" t="s">
        <v>6848</v>
      </c>
      <c r="C2736" s="2" t="s">
        <v>71</v>
      </c>
      <c r="D2736" s="2" t="s">
        <v>72</v>
      </c>
      <c r="E2736" s="5">
        <v>-27122</v>
      </c>
      <c r="F2736" s="3" t="s">
        <v>55</v>
      </c>
      <c r="G2736" s="3" t="s">
        <v>19</v>
      </c>
      <c r="H2736" s="2" t="s">
        <v>20</v>
      </c>
      <c r="I2736" s="2" t="s">
        <v>6849</v>
      </c>
      <c r="J2736" s="3" t="str">
        <f>HYPERLINK("https://www.boe.es/gazeta/dias/1825/09/27/pdfs/GMD-1825-117.pdf#page=4","Abrir facsímil")</f>
        <v>Abrir facsímil</v>
      </c>
      <c r="K2736" s="3" t="s">
        <v>22</v>
      </c>
    </row>
    <row r="2737" spans="1:11" ht="42" customHeight="1">
      <c r="A2737" s="2" t="s">
        <v>6850</v>
      </c>
      <c r="B2737" s="2" t="s">
        <v>6851</v>
      </c>
      <c r="C2737" s="2" t="s">
        <v>238</v>
      </c>
      <c r="D2737" s="2" t="s">
        <v>17</v>
      </c>
      <c r="E2737" s="5">
        <v>-27232</v>
      </c>
      <c r="F2737" s="3" t="s">
        <v>94</v>
      </c>
      <c r="G2737" s="3" t="s">
        <v>19</v>
      </c>
      <c r="H2737" s="2" t="s">
        <v>20</v>
      </c>
      <c r="I2737" s="2" t="s">
        <v>6852</v>
      </c>
      <c r="J2737" s="3" t="str">
        <f>HYPERLINK("https://www.boe.es/gazeta/dias/1825/06/09/pdfs/GMD-1825-69.pdf#page=4","Abrir facsímil")</f>
        <v>Abrir facsímil</v>
      </c>
      <c r="K2737" s="3" t="s">
        <v>22</v>
      </c>
    </row>
    <row r="2738" spans="1:11" ht="42" customHeight="1">
      <c r="A2738" s="2" t="s">
        <v>6853</v>
      </c>
      <c r="B2738" s="2" t="s">
        <v>6854</v>
      </c>
      <c r="C2738" s="2" t="s">
        <v>71</v>
      </c>
      <c r="D2738" s="2" t="s">
        <v>72</v>
      </c>
      <c r="E2738" s="5">
        <v>-27314</v>
      </c>
      <c r="F2738" s="3" t="s">
        <v>60</v>
      </c>
      <c r="G2738" s="3" t="s">
        <v>1756</v>
      </c>
      <c r="H2738" s="2" t="s">
        <v>20</v>
      </c>
      <c r="I2738" s="2" t="s">
        <v>6855</v>
      </c>
      <c r="J2738" s="3" t="str">
        <f>HYPERLINK("https://www.boe.es/gazeta/dias/1825/03/19/pdfs/GMD-1825-34.pdf#page=3","Abrir facsímil")</f>
        <v>Abrir facsímil</v>
      </c>
      <c r="K2738" s="3" t="s">
        <v>22</v>
      </c>
    </row>
    <row r="2739" spans="1:11" ht="42" customHeight="1">
      <c r="A2739" s="2" t="s">
        <v>6856</v>
      </c>
      <c r="B2739" s="2" t="s">
        <v>6856</v>
      </c>
      <c r="C2739" s="2" t="s">
        <v>32</v>
      </c>
      <c r="D2739" s="2" t="s">
        <v>33</v>
      </c>
      <c r="E2739" s="5">
        <v>-27209</v>
      </c>
      <c r="F2739" s="3" t="s">
        <v>482</v>
      </c>
      <c r="G2739" s="3" t="s">
        <v>95</v>
      </c>
      <c r="H2739" s="2" t="s">
        <v>20</v>
      </c>
      <c r="I2739" s="2" t="s">
        <v>6857</v>
      </c>
      <c r="J2739" s="3" t="str">
        <f>HYPERLINK("https://www.boe.es/gazeta/dias/1825/07/02/pdfs/GMD-1825-79.pdf#page=1","Abrir facsímil")</f>
        <v>Abrir facsímil</v>
      </c>
      <c r="K2739" s="3" t="s">
        <v>22</v>
      </c>
    </row>
    <row r="2740" spans="1:11" ht="42" customHeight="1">
      <c r="A2740" s="2" t="s">
        <v>6858</v>
      </c>
      <c r="B2740" s="2" t="s">
        <v>6858</v>
      </c>
      <c r="C2740" s="2" t="s">
        <v>32</v>
      </c>
      <c r="D2740" s="2" t="s">
        <v>33</v>
      </c>
      <c r="E2740" s="5">
        <v>-27195</v>
      </c>
      <c r="F2740" s="3" t="s">
        <v>558</v>
      </c>
      <c r="G2740" s="3" t="s">
        <v>39</v>
      </c>
      <c r="H2740" s="2" t="s">
        <v>20</v>
      </c>
      <c r="I2740" s="2" t="s">
        <v>6859</v>
      </c>
      <c r="J2740" s="3" t="str">
        <f>HYPERLINK("https://www.boe.es/gazeta/dias/1825/07/16/pdfs/GMD-1825-85.pdf#page=3","Abrir facsímil")</f>
        <v>Abrir facsímil</v>
      </c>
      <c r="K2740" s="3" t="s">
        <v>22</v>
      </c>
    </row>
    <row r="2741" spans="1:11" ht="42" customHeight="1">
      <c r="A2741" s="2" t="s">
        <v>6860</v>
      </c>
      <c r="B2741" s="2" t="s">
        <v>6861</v>
      </c>
      <c r="C2741" s="2" t="s">
        <v>46</v>
      </c>
      <c r="D2741" s="2" t="s">
        <v>17</v>
      </c>
      <c r="E2741" s="5">
        <v>-27363</v>
      </c>
      <c r="F2741" s="3" t="s">
        <v>152</v>
      </c>
      <c r="G2741" s="3" t="s">
        <v>39</v>
      </c>
      <c r="H2741" s="2" t="s">
        <v>20</v>
      </c>
      <c r="I2741" s="2" t="s">
        <v>6862</v>
      </c>
      <c r="J2741" s="3" t="str">
        <f>HYPERLINK("https://www.boe.es/gazeta/dias/1825/01/29/pdfs/GMD-1825-13.pdf#page=3","Abrir facsímil")</f>
        <v>Abrir facsímil</v>
      </c>
      <c r="K2741" s="3" t="s">
        <v>22</v>
      </c>
    </row>
    <row r="2742" spans="1:11" ht="42" customHeight="1">
      <c r="A2742" s="2" t="s">
        <v>6863</v>
      </c>
      <c r="B2742" s="2" t="s">
        <v>6863</v>
      </c>
      <c r="C2742" s="2" t="s">
        <v>32</v>
      </c>
      <c r="D2742" s="2" t="s">
        <v>33</v>
      </c>
      <c r="E2742" s="5">
        <v>-27059</v>
      </c>
      <c r="F2742" s="3" t="s">
        <v>567</v>
      </c>
      <c r="G2742" s="3" t="s">
        <v>95</v>
      </c>
      <c r="H2742" s="2" t="s">
        <v>20</v>
      </c>
      <c r="I2742" s="2" t="s">
        <v>6864</v>
      </c>
      <c r="J2742" s="3" t="str">
        <f>HYPERLINK("https://www.boe.es/gazeta/dias/1825/11/29/pdfs/GMD-1825-144.pdf#page=1","Abrir facsímil")</f>
        <v>Abrir facsímil</v>
      </c>
      <c r="K2742" s="3" t="s">
        <v>22</v>
      </c>
    </row>
    <row r="2743" spans="1:11" ht="42" customHeight="1">
      <c r="A2743" s="2" t="s">
        <v>6865</v>
      </c>
      <c r="B2743" s="2" t="s">
        <v>6866</v>
      </c>
      <c r="C2743" s="2" t="s">
        <v>32</v>
      </c>
      <c r="D2743" s="2" t="s">
        <v>33</v>
      </c>
      <c r="E2743" s="5">
        <v>-27386</v>
      </c>
      <c r="F2743" s="3" t="s">
        <v>99</v>
      </c>
      <c r="G2743" s="3" t="s">
        <v>64</v>
      </c>
      <c r="H2743" s="2" t="s">
        <v>20</v>
      </c>
      <c r="I2743" s="2" t="s">
        <v>6867</v>
      </c>
      <c r="J2743" s="3" t="str">
        <f>HYPERLINK("https://www.boe.es/gazeta/dias/1825/01/06/pdfs/GMD-1825-3.pdf#page=2","Abrir facsímil")</f>
        <v>Abrir facsímil</v>
      </c>
      <c r="K2743" s="3" t="s">
        <v>22</v>
      </c>
    </row>
    <row r="2744" spans="1:11" ht="42" customHeight="1">
      <c r="A2744" s="2" t="s">
        <v>6868</v>
      </c>
      <c r="B2744" s="2" t="s">
        <v>6869</v>
      </c>
      <c r="C2744" s="2" t="s">
        <v>25</v>
      </c>
      <c r="D2744" s="2" t="s">
        <v>17</v>
      </c>
      <c r="E2744" s="5">
        <v>-27209</v>
      </c>
      <c r="F2744" s="3" t="s">
        <v>482</v>
      </c>
      <c r="G2744" s="3" t="s">
        <v>39</v>
      </c>
      <c r="H2744" s="2" t="s">
        <v>20</v>
      </c>
      <c r="I2744" s="2" t="s">
        <v>6870</v>
      </c>
      <c r="J2744" s="3" t="str">
        <f>HYPERLINK("https://www.boe.es/gazeta/dias/1825/07/02/pdfs/GMD-1825-79.pdf#page=3","Abrir facsímil")</f>
        <v>Abrir facsímil</v>
      </c>
      <c r="K2744" s="3" t="s">
        <v>22</v>
      </c>
    </row>
    <row r="2745" spans="1:11" ht="42" customHeight="1">
      <c r="A2745" s="2" t="s">
        <v>6871</v>
      </c>
      <c r="B2745" s="2" t="s">
        <v>6872</v>
      </c>
      <c r="C2745" s="2" t="s">
        <v>71</v>
      </c>
      <c r="D2745" s="2" t="s">
        <v>72</v>
      </c>
      <c r="E2745" s="5">
        <v>-27069</v>
      </c>
      <c r="F2745" s="3" t="s">
        <v>73</v>
      </c>
      <c r="G2745" s="3" t="s">
        <v>74</v>
      </c>
      <c r="H2745" s="2" t="s">
        <v>20</v>
      </c>
      <c r="I2745" s="2" t="s">
        <v>6873</v>
      </c>
      <c r="J2745" s="3" t="str">
        <f>HYPERLINK("https://www.boe.es/gazeta/dias/1825/11/19/pdfs/GMD-1825-140.pdf#page=3","Abrir facsímil")</f>
        <v>Abrir facsímil</v>
      </c>
      <c r="K2745" s="3" t="s">
        <v>22</v>
      </c>
    </row>
    <row r="2746" spans="1:11" ht="42" customHeight="1">
      <c r="A2746" s="2" t="s">
        <v>6874</v>
      </c>
      <c r="B2746" s="2" t="s">
        <v>6875</v>
      </c>
      <c r="C2746" s="2" t="s">
        <v>71</v>
      </c>
      <c r="D2746" s="2" t="s">
        <v>72</v>
      </c>
      <c r="E2746" s="5">
        <v>-27073</v>
      </c>
      <c r="F2746" s="3" t="s">
        <v>270</v>
      </c>
      <c r="G2746" s="3" t="s">
        <v>19</v>
      </c>
      <c r="H2746" s="2" t="s">
        <v>20</v>
      </c>
      <c r="I2746" s="2" t="s">
        <v>6876</v>
      </c>
      <c r="J2746" s="3" t="str">
        <f>HYPERLINK("https://www.boe.es/gazeta/dias/1825/11/15/pdfs/GMD-1825-138.pdf#page=4","Abrir facsímil")</f>
        <v>Abrir facsímil</v>
      </c>
      <c r="K2746" s="3" t="s">
        <v>22</v>
      </c>
    </row>
    <row r="2747" spans="1:11" ht="42" customHeight="1">
      <c r="A2747" s="2" t="s">
        <v>6877</v>
      </c>
      <c r="B2747" s="2" t="s">
        <v>6878</v>
      </c>
      <c r="C2747" s="2" t="s">
        <v>71</v>
      </c>
      <c r="D2747" s="2" t="s">
        <v>72</v>
      </c>
      <c r="E2747" s="5">
        <v>-27239</v>
      </c>
      <c r="F2747" s="3" t="s">
        <v>282</v>
      </c>
      <c r="G2747" s="3" t="s">
        <v>39</v>
      </c>
      <c r="H2747" s="2" t="s">
        <v>20</v>
      </c>
      <c r="I2747" s="2" t="s">
        <v>6879</v>
      </c>
      <c r="J2747" s="3" t="str">
        <f>HYPERLINK("https://www.boe.es/gazeta/dias/1825/06/02/pdfs/GMD-1825-66.pdf#page=3","Abrir facsímil")</f>
        <v>Abrir facsímil</v>
      </c>
      <c r="K2747" s="3" t="s">
        <v>22</v>
      </c>
    </row>
    <row r="2748" spans="1:11" ht="42" customHeight="1">
      <c r="A2748" s="2" t="s">
        <v>6880</v>
      </c>
      <c r="B2748" s="2" t="s">
        <v>6881</v>
      </c>
      <c r="C2748" s="2" t="s">
        <v>46</v>
      </c>
      <c r="D2748" s="2" t="s">
        <v>17</v>
      </c>
      <c r="E2748" s="5">
        <v>-27132</v>
      </c>
      <c r="F2748" s="3" t="s">
        <v>1160</v>
      </c>
      <c r="G2748" s="3" t="s">
        <v>19</v>
      </c>
      <c r="H2748" s="2" t="s">
        <v>20</v>
      </c>
      <c r="I2748" s="2" t="s">
        <v>6882</v>
      </c>
      <c r="J2748" s="3" t="str">
        <f>HYPERLINK("https://www.boe.es/gazeta/dias/1825/09/17/pdfs/GMD-1825-113.pdf#page=4","Abrir facsímil")</f>
        <v>Abrir facsímil</v>
      </c>
      <c r="K2748" s="3" t="s">
        <v>22</v>
      </c>
    </row>
    <row r="2749" spans="1:11" ht="42" customHeight="1">
      <c r="A2749" s="2" t="s">
        <v>6883</v>
      </c>
      <c r="B2749" s="2" t="s">
        <v>6884</v>
      </c>
      <c r="C2749" s="2" t="s">
        <v>32</v>
      </c>
      <c r="D2749" s="2" t="s">
        <v>33</v>
      </c>
      <c r="E2749" s="5">
        <v>-27370</v>
      </c>
      <c r="F2749" s="3" t="s">
        <v>222</v>
      </c>
      <c r="G2749" s="3" t="s">
        <v>19</v>
      </c>
      <c r="H2749" s="2" t="s">
        <v>20</v>
      </c>
      <c r="I2749" s="2" t="s">
        <v>6885</v>
      </c>
      <c r="J2749" s="3" t="str">
        <f>HYPERLINK("https://www.boe.es/gazeta/dias/1825/01/22/pdfs/GMD-1825-10.pdf#page=4","Abrir facsímil")</f>
        <v>Abrir facsímil</v>
      </c>
      <c r="K2749" s="3" t="s">
        <v>22</v>
      </c>
    </row>
    <row r="2750" spans="1:11" ht="42" customHeight="1">
      <c r="A2750" s="2" t="s">
        <v>6886</v>
      </c>
      <c r="B2750" s="2" t="s">
        <v>6887</v>
      </c>
      <c r="C2750" s="2" t="s">
        <v>32</v>
      </c>
      <c r="D2750" s="2" t="s">
        <v>33</v>
      </c>
      <c r="E2750" s="5">
        <v>-27377</v>
      </c>
      <c r="F2750" s="3" t="s">
        <v>652</v>
      </c>
      <c r="G2750" s="3" t="s">
        <v>39</v>
      </c>
      <c r="H2750" s="2" t="s">
        <v>20</v>
      </c>
      <c r="I2750" s="2" t="s">
        <v>6888</v>
      </c>
      <c r="J2750" s="3" t="str">
        <f>HYPERLINK("https://www.boe.es/gazeta/dias/1825/01/15/pdfs/GMD-1825-7.pdf#page=3","Abrir facsímil")</f>
        <v>Abrir facsímil</v>
      </c>
      <c r="K2750" s="3" t="s">
        <v>22</v>
      </c>
    </row>
    <row r="2751" spans="1:11" ht="42" customHeight="1">
      <c r="A2751" s="2" t="s">
        <v>6889</v>
      </c>
      <c r="B2751" s="2" t="s">
        <v>6890</v>
      </c>
      <c r="C2751" s="2" t="s">
        <v>32</v>
      </c>
      <c r="D2751" s="2" t="s">
        <v>33</v>
      </c>
      <c r="E2751" s="5">
        <v>-27379</v>
      </c>
      <c r="F2751" s="3" t="s">
        <v>116</v>
      </c>
      <c r="G2751" s="3" t="s">
        <v>39</v>
      </c>
      <c r="H2751" s="2" t="s">
        <v>20</v>
      </c>
      <c r="I2751" s="2" t="s">
        <v>6891</v>
      </c>
      <c r="J2751" s="3" t="str">
        <f>HYPERLINK("https://www.boe.es/gazeta/dias/1825/01/13/pdfs/GMD-1825-6.pdf#page=3","Abrir facsímil")</f>
        <v>Abrir facsímil</v>
      </c>
      <c r="K2751" s="3" t="s">
        <v>22</v>
      </c>
    </row>
    <row r="2752" spans="1:11" ht="42" customHeight="1">
      <c r="A2752" s="2" t="s">
        <v>6892</v>
      </c>
      <c r="B2752" s="2" t="s">
        <v>6893</v>
      </c>
      <c r="C2752" s="2" t="s">
        <v>59</v>
      </c>
      <c r="D2752" s="2" t="s">
        <v>17</v>
      </c>
      <c r="E2752" s="5">
        <v>-27309</v>
      </c>
      <c r="F2752" s="3" t="s">
        <v>459</v>
      </c>
      <c r="G2752" s="3" t="s">
        <v>39</v>
      </c>
      <c r="H2752" s="2" t="s">
        <v>20</v>
      </c>
      <c r="I2752" s="2" t="s">
        <v>6894</v>
      </c>
      <c r="J2752" s="3" t="str">
        <f>HYPERLINK("https://www.boe.es/gazeta/dias/1825/03/24/pdfs/GMD-1825-36.pdf#page=3","Abrir facsímil")</f>
        <v>Abrir facsímil</v>
      </c>
      <c r="K2752" s="3" t="s">
        <v>22</v>
      </c>
    </row>
    <row r="2753" spans="1:11" ht="42" customHeight="1">
      <c r="A2753" s="2" t="s">
        <v>6895</v>
      </c>
      <c r="B2753" s="2" t="s">
        <v>6896</v>
      </c>
      <c r="C2753" s="2" t="s">
        <v>32</v>
      </c>
      <c r="D2753" s="2" t="s">
        <v>33</v>
      </c>
      <c r="E2753" s="5">
        <v>-27386</v>
      </c>
      <c r="F2753" s="3" t="s">
        <v>99</v>
      </c>
      <c r="G2753" s="3" t="s">
        <v>39</v>
      </c>
      <c r="H2753" s="2" t="s">
        <v>20</v>
      </c>
      <c r="I2753" s="2" t="s">
        <v>6897</v>
      </c>
      <c r="J2753" s="3" t="str">
        <f>HYPERLINK("https://www.boe.es/gazeta/dias/1825/01/06/pdfs/GMD-1825-3.pdf#page=3","Abrir facsímil")</f>
        <v>Abrir facsímil</v>
      </c>
      <c r="K2753" s="3" t="s">
        <v>22</v>
      </c>
    </row>
    <row r="2754" spans="1:11" ht="42" customHeight="1">
      <c r="A2754" s="2" t="s">
        <v>6898</v>
      </c>
      <c r="B2754" s="2" t="s">
        <v>6899</v>
      </c>
      <c r="C2754" s="2" t="s">
        <v>16</v>
      </c>
      <c r="D2754" s="2" t="s">
        <v>17</v>
      </c>
      <c r="E2754" s="5">
        <v>-27092</v>
      </c>
      <c r="F2754" s="3" t="s">
        <v>324</v>
      </c>
      <c r="G2754" s="3" t="s">
        <v>19</v>
      </c>
      <c r="H2754" s="2" t="s">
        <v>20</v>
      </c>
      <c r="I2754" s="2" t="s">
        <v>6900</v>
      </c>
      <c r="J2754" s="3" t="str">
        <f>HYPERLINK("https://www.boe.es/gazeta/dias/1825/10/27/pdfs/GMD-1825-130.pdf#page=4","Abrir facsímil")</f>
        <v>Abrir facsímil</v>
      </c>
      <c r="K2754" s="3" t="s">
        <v>22</v>
      </c>
    </row>
    <row r="2755" spans="1:11" ht="42" customHeight="1">
      <c r="A2755" s="2" t="s">
        <v>6901</v>
      </c>
      <c r="B2755" s="2" t="s">
        <v>6902</v>
      </c>
      <c r="C2755" s="2" t="s">
        <v>238</v>
      </c>
      <c r="D2755" s="2" t="s">
        <v>17</v>
      </c>
      <c r="E2755" s="5">
        <v>-27302</v>
      </c>
      <c r="F2755" s="3" t="s">
        <v>369</v>
      </c>
      <c r="G2755" s="3" t="s">
        <v>19</v>
      </c>
      <c r="H2755" s="2" t="s">
        <v>20</v>
      </c>
      <c r="I2755" s="2" t="s">
        <v>6903</v>
      </c>
      <c r="J2755" s="3" t="str">
        <f>HYPERLINK("https://www.boe.es/gazeta/dias/1825/03/31/pdfs/GMD-1825-39.pdf#page=4","Abrir facsímil")</f>
        <v>Abrir facsímil</v>
      </c>
      <c r="K2755" s="3" t="s">
        <v>22</v>
      </c>
    </row>
    <row r="2756" spans="1:11" ht="42" customHeight="1">
      <c r="A2756" s="2" t="s">
        <v>6904</v>
      </c>
      <c r="B2756" s="2" t="s">
        <v>6905</v>
      </c>
      <c r="C2756" s="2" t="s">
        <v>25</v>
      </c>
      <c r="D2756" s="2" t="s">
        <v>17</v>
      </c>
      <c r="E2756" s="5">
        <v>-27183</v>
      </c>
      <c r="F2756" s="3" t="s">
        <v>981</v>
      </c>
      <c r="G2756" s="3" t="s">
        <v>19</v>
      </c>
      <c r="H2756" s="2" t="s">
        <v>20</v>
      </c>
      <c r="I2756" s="2" t="s">
        <v>6906</v>
      </c>
      <c r="J2756" s="3" t="str">
        <f>HYPERLINK("https://www.boe.es/gazeta/dias/1825/07/28/pdfs/GMD-1825-90.pdf#page=4","Abrir facsímil")</f>
        <v>Abrir facsímil</v>
      </c>
      <c r="K2756" s="3" t="s">
        <v>22</v>
      </c>
    </row>
    <row r="2757" spans="1:11" ht="42" customHeight="1">
      <c r="A2757" s="2" t="s">
        <v>6907</v>
      </c>
      <c r="B2757" s="2" t="s">
        <v>6908</v>
      </c>
      <c r="C2757" s="2" t="s">
        <v>16</v>
      </c>
      <c r="D2757" s="2" t="s">
        <v>17</v>
      </c>
      <c r="E2757" s="5">
        <v>-27363</v>
      </c>
      <c r="F2757" s="3" t="s">
        <v>152</v>
      </c>
      <c r="G2757" s="3" t="s">
        <v>19</v>
      </c>
      <c r="H2757" s="2" t="s">
        <v>20</v>
      </c>
      <c r="I2757" s="2" t="s">
        <v>6909</v>
      </c>
      <c r="J2757" s="3" t="str">
        <f>HYPERLINK("https://www.boe.es/gazeta/dias/1825/01/29/pdfs/GMD-1825-13.pdf#page=4","Abrir facsímil")</f>
        <v>Abrir facsímil</v>
      </c>
      <c r="K2757" s="3" t="s">
        <v>22</v>
      </c>
    </row>
    <row r="2758" spans="1:11" ht="42" customHeight="1">
      <c r="A2758" s="2" t="s">
        <v>6910</v>
      </c>
      <c r="B2758" s="2" t="s">
        <v>6911</v>
      </c>
      <c r="C2758" s="2" t="s">
        <v>25</v>
      </c>
      <c r="D2758" s="2" t="s">
        <v>17</v>
      </c>
      <c r="E2758" s="5">
        <v>-27374</v>
      </c>
      <c r="F2758" s="3" t="s">
        <v>87</v>
      </c>
      <c r="G2758" s="3" t="s">
        <v>64</v>
      </c>
      <c r="H2758" s="2" t="s">
        <v>20</v>
      </c>
      <c r="I2758" s="2" t="s">
        <v>6912</v>
      </c>
      <c r="J2758" s="3" t="str">
        <f>HYPERLINK("https://www.boe.es/gazeta/dias/1825/01/18/pdfs/GMD-1825-8.pdf#page=2","Abrir facsímil")</f>
        <v>Abrir facsímil</v>
      </c>
      <c r="K2758" s="3" t="s">
        <v>22</v>
      </c>
    </row>
    <row r="2759" spans="1:11" ht="42" customHeight="1">
      <c r="A2759" s="2" t="s">
        <v>6913</v>
      </c>
      <c r="B2759" s="2" t="s">
        <v>6914</v>
      </c>
      <c r="C2759" s="2" t="s">
        <v>123</v>
      </c>
      <c r="D2759" s="2" t="s">
        <v>17</v>
      </c>
      <c r="E2759" s="5">
        <v>-27365</v>
      </c>
      <c r="F2759" s="3" t="s">
        <v>1749</v>
      </c>
      <c r="G2759" s="3" t="s">
        <v>19</v>
      </c>
      <c r="H2759" s="2" t="s">
        <v>20</v>
      </c>
      <c r="I2759" s="2" t="s">
        <v>6915</v>
      </c>
      <c r="J2759" s="3" t="str">
        <f>HYPERLINK("https://www.boe.es/gazeta/dias/1825/01/27/pdfs/GMD-1825-12.pdf#page=4","Abrir facsímil")</f>
        <v>Abrir facsímil</v>
      </c>
      <c r="K2759" s="3" t="s">
        <v>22</v>
      </c>
    </row>
    <row r="2760" spans="1:11" ht="42" customHeight="1">
      <c r="A2760" s="2" t="s">
        <v>6916</v>
      </c>
      <c r="B2760" s="2" t="s">
        <v>6917</v>
      </c>
      <c r="C2760" s="2" t="s">
        <v>32</v>
      </c>
      <c r="D2760" s="2" t="s">
        <v>33</v>
      </c>
      <c r="E2760" s="5">
        <v>-27384</v>
      </c>
      <c r="F2760" s="3" t="s">
        <v>143</v>
      </c>
      <c r="G2760" s="3" t="s">
        <v>64</v>
      </c>
      <c r="H2760" s="2" t="s">
        <v>20</v>
      </c>
      <c r="I2760" s="2" t="s">
        <v>6918</v>
      </c>
      <c r="J2760" s="3" t="str">
        <f>HYPERLINK("https://www.boe.es/gazeta/dias/1825/01/08/pdfs/GMD-1825-4.pdf#page=2","Abrir facsímil")</f>
        <v>Abrir facsímil</v>
      </c>
      <c r="K2760" s="3" t="s">
        <v>22</v>
      </c>
    </row>
    <row r="2761" spans="1:11" ht="42" customHeight="1">
      <c r="A2761" s="2" t="s">
        <v>6919</v>
      </c>
      <c r="B2761" s="2" t="s">
        <v>6920</v>
      </c>
      <c r="C2761" s="2" t="s">
        <v>32</v>
      </c>
      <c r="D2761" s="2" t="s">
        <v>33</v>
      </c>
      <c r="E2761" s="5">
        <v>-27381</v>
      </c>
      <c r="F2761" s="3" t="s">
        <v>586</v>
      </c>
      <c r="G2761" s="3" t="s">
        <v>39</v>
      </c>
      <c r="H2761" s="2" t="s">
        <v>20</v>
      </c>
      <c r="I2761" s="2" t="s">
        <v>6921</v>
      </c>
      <c r="J2761" s="3" t="str">
        <f>HYPERLINK("https://www.boe.es/gazeta/dias/1825/01/11/pdfs/GMD-1825-5.pdf#page=3","Abrir facsímil")</f>
        <v>Abrir facsímil</v>
      </c>
      <c r="K2761" s="3" t="s">
        <v>22</v>
      </c>
    </row>
    <row r="2762" spans="1:11" ht="42" customHeight="1">
      <c r="A2762" s="2" t="s">
        <v>6922</v>
      </c>
      <c r="B2762" s="2" t="s">
        <v>6923</v>
      </c>
      <c r="C2762" s="2" t="s">
        <v>32</v>
      </c>
      <c r="D2762" s="2" t="s">
        <v>33</v>
      </c>
      <c r="E2762" s="5">
        <v>-27309</v>
      </c>
      <c r="F2762" s="3" t="s">
        <v>459</v>
      </c>
      <c r="G2762" s="3" t="s">
        <v>39</v>
      </c>
      <c r="H2762" s="2" t="s">
        <v>20</v>
      </c>
      <c r="I2762" s="2" t="s">
        <v>6924</v>
      </c>
      <c r="J2762" s="3" t="str">
        <f>HYPERLINK("https://www.boe.es/gazeta/dias/1825/03/24/pdfs/GMD-1825-36.pdf#page=3","Abrir facsímil")</f>
        <v>Abrir facsímil</v>
      </c>
      <c r="K2762" s="3" t="s">
        <v>22</v>
      </c>
    </row>
    <row r="2763" spans="1:11" ht="42" customHeight="1">
      <c r="A2763" s="2" t="s">
        <v>6925</v>
      </c>
      <c r="B2763" s="2" t="s">
        <v>6925</v>
      </c>
      <c r="C2763" s="2" t="s">
        <v>46</v>
      </c>
      <c r="D2763" s="2" t="s">
        <v>17</v>
      </c>
      <c r="E2763" s="5">
        <v>-27288</v>
      </c>
      <c r="F2763" s="3" t="s">
        <v>1321</v>
      </c>
      <c r="G2763" s="3" t="s">
        <v>64</v>
      </c>
      <c r="H2763" s="2" t="s">
        <v>20</v>
      </c>
      <c r="I2763" s="2" t="s">
        <v>6926</v>
      </c>
      <c r="J2763" s="3" t="str">
        <f>HYPERLINK("https://www.boe.es/gazeta/dias/1825/04/14/pdfs/GMD-1825-45.pdf#page=2","Abrir facsímil")</f>
        <v>Abrir facsímil</v>
      </c>
      <c r="K2763" s="3" t="s">
        <v>22</v>
      </c>
    </row>
    <row r="2764" spans="1:11" ht="42" customHeight="1">
      <c r="A2764" s="2" t="s">
        <v>6927</v>
      </c>
      <c r="B2764" s="2" t="s">
        <v>6928</v>
      </c>
      <c r="C2764" s="2" t="s">
        <v>46</v>
      </c>
      <c r="D2764" s="2" t="s">
        <v>17</v>
      </c>
      <c r="E2764" s="5">
        <v>-27071</v>
      </c>
      <c r="F2764" s="3" t="s">
        <v>2392</v>
      </c>
      <c r="G2764" s="3" t="s">
        <v>19</v>
      </c>
      <c r="H2764" s="2" t="s">
        <v>27</v>
      </c>
      <c r="I2764" s="2" t="s">
        <v>6929</v>
      </c>
      <c r="J2764" s="3" t="str">
        <f>HYPERLINK("https://www.boe.es/gazeta/dias/1825/11/17/pdfs/GMD-1825-139.pdf#page=4","Abrir facsímil")</f>
        <v>Abrir facsímil</v>
      </c>
      <c r="K2764" s="3" t="s">
        <v>29</v>
      </c>
    </row>
    <row r="2765" spans="1:11" ht="42" customHeight="1">
      <c r="A2765" s="2" t="s">
        <v>6930</v>
      </c>
      <c r="B2765" s="2" t="s">
        <v>6931</v>
      </c>
      <c r="C2765" s="2" t="s">
        <v>32</v>
      </c>
      <c r="D2765" s="2" t="s">
        <v>33</v>
      </c>
      <c r="E2765" s="5">
        <v>-27181</v>
      </c>
      <c r="F2765" s="3" t="s">
        <v>605</v>
      </c>
      <c r="G2765" s="3" t="s">
        <v>19</v>
      </c>
      <c r="H2765" s="2" t="s">
        <v>27</v>
      </c>
      <c r="I2765" s="2" t="s">
        <v>6932</v>
      </c>
      <c r="J2765" s="3" t="str">
        <f>HYPERLINK("https://www.boe.es/gazeta/dias/1825/07/30/pdfs/GMD-1825-91.pdf#page=4","Abrir facsímil")</f>
        <v>Abrir facsímil</v>
      </c>
      <c r="K2765" s="3" t="s">
        <v>29</v>
      </c>
    </row>
    <row r="2766" spans="1:11" ht="42" customHeight="1">
      <c r="A2766" s="2" t="s">
        <v>6933</v>
      </c>
      <c r="B2766" s="2" t="s">
        <v>6934</v>
      </c>
      <c r="C2766" s="2" t="s">
        <v>32</v>
      </c>
      <c r="D2766" s="2" t="s">
        <v>33</v>
      </c>
      <c r="E2766" s="5">
        <v>-27274</v>
      </c>
      <c r="F2766" s="3" t="s">
        <v>463</v>
      </c>
      <c r="G2766" s="3" t="s">
        <v>95</v>
      </c>
      <c r="H2766" s="2" t="s">
        <v>27</v>
      </c>
      <c r="I2766" s="2" t="s">
        <v>6935</v>
      </c>
      <c r="J2766" s="3" t="str">
        <f>HYPERLINK("https://www.boe.es/gazeta/dias/1825/04/28/pdfs/GMD-1825-51.pdf#page=1","Abrir facsímil")</f>
        <v>Abrir facsímil</v>
      </c>
      <c r="K2766" s="3" t="s">
        <v>29</v>
      </c>
    </row>
    <row r="2767" spans="1:11" ht="42" customHeight="1">
      <c r="A2767" s="2" t="s">
        <v>6936</v>
      </c>
      <c r="B2767" s="2" t="s">
        <v>6937</v>
      </c>
      <c r="C2767" s="2" t="s">
        <v>32</v>
      </c>
      <c r="D2767" s="2" t="s">
        <v>33</v>
      </c>
      <c r="E2767" s="5">
        <v>-27188</v>
      </c>
      <c r="F2767" s="3" t="s">
        <v>207</v>
      </c>
      <c r="G2767" s="3" t="s">
        <v>19</v>
      </c>
      <c r="H2767" s="2" t="s">
        <v>20</v>
      </c>
      <c r="I2767" s="2" t="s">
        <v>6938</v>
      </c>
      <c r="J2767" s="3" t="str">
        <f>HYPERLINK("https://www.boe.es/gazeta/dias/1825/07/23/pdfs/GMD-1825-88.pdf#page=4","Abrir facsímil")</f>
        <v>Abrir facsímil</v>
      </c>
      <c r="K2767" s="3" t="s">
        <v>22</v>
      </c>
    </row>
    <row r="2768" spans="1:11" ht="42" customHeight="1">
      <c r="A2768" s="2" t="s">
        <v>6939</v>
      </c>
      <c r="B2768" s="2" t="s">
        <v>6940</v>
      </c>
      <c r="C2768" s="2" t="s">
        <v>16</v>
      </c>
      <c r="D2768" s="2" t="s">
        <v>17</v>
      </c>
      <c r="E2768" s="5">
        <v>-27314</v>
      </c>
      <c r="F2768" s="3" t="s">
        <v>60</v>
      </c>
      <c r="G2768" s="3" t="s">
        <v>19</v>
      </c>
      <c r="H2768" s="2" t="s">
        <v>20</v>
      </c>
      <c r="I2768" s="2" t="s">
        <v>6941</v>
      </c>
      <c r="J2768" s="3" t="str">
        <f>HYPERLINK("https://www.boe.es/gazeta/dias/1825/03/19/pdfs/GMD-1825-34.pdf#page=4","Abrir facsímil")</f>
        <v>Abrir facsímil</v>
      </c>
      <c r="K2768" s="3" t="s">
        <v>22</v>
      </c>
    </row>
    <row r="2769" spans="1:11" ht="42" customHeight="1">
      <c r="A2769" s="2" t="s">
        <v>6942</v>
      </c>
      <c r="B2769" s="2" t="s">
        <v>6942</v>
      </c>
      <c r="C2769" s="2" t="s">
        <v>32</v>
      </c>
      <c r="D2769" s="2" t="s">
        <v>33</v>
      </c>
      <c r="E2769" s="5">
        <v>-27094</v>
      </c>
      <c r="F2769" s="3" t="s">
        <v>763</v>
      </c>
      <c r="G2769" s="3" t="s">
        <v>95</v>
      </c>
      <c r="H2769" s="2" t="s">
        <v>20</v>
      </c>
      <c r="I2769" s="2" t="s">
        <v>6943</v>
      </c>
      <c r="J2769" s="3" t="str">
        <f>HYPERLINK("https://www.boe.es/gazeta/dias/1825/10/25/pdfs/GMD-1825-129.pdf#page=1","Abrir facsímil")</f>
        <v>Abrir facsímil</v>
      </c>
      <c r="K2769" s="3" t="s">
        <v>22</v>
      </c>
    </row>
    <row r="2770" spans="1:11" ht="42" customHeight="1">
      <c r="A2770" s="2" t="s">
        <v>6944</v>
      </c>
      <c r="B2770" s="2" t="s">
        <v>6945</v>
      </c>
      <c r="C2770" s="2" t="s">
        <v>16</v>
      </c>
      <c r="D2770" s="2" t="s">
        <v>17</v>
      </c>
      <c r="E2770" s="5">
        <v>-27104</v>
      </c>
      <c r="F2770" s="3" t="s">
        <v>310</v>
      </c>
      <c r="G2770" s="3" t="s">
        <v>39</v>
      </c>
      <c r="H2770" s="2" t="s">
        <v>20</v>
      </c>
      <c r="I2770" s="2" t="s">
        <v>6946</v>
      </c>
      <c r="J2770" s="3" t="str">
        <f>HYPERLINK("https://www.boe.es/gazeta/dias/1825/10/15/pdfs/GMD-1825-125.pdf#page=3","Abrir facsímil")</f>
        <v>Abrir facsímil</v>
      </c>
      <c r="K2770" s="3" t="s">
        <v>22</v>
      </c>
    </row>
    <row r="2771" spans="1:11" ht="42" customHeight="1">
      <c r="A2771" s="2" t="s">
        <v>6947</v>
      </c>
      <c r="B2771" s="2" t="s">
        <v>6948</v>
      </c>
      <c r="C2771" s="2" t="s">
        <v>25</v>
      </c>
      <c r="D2771" s="2" t="s">
        <v>17</v>
      </c>
      <c r="E2771" s="5">
        <v>-27318</v>
      </c>
      <c r="F2771" s="3" t="s">
        <v>193</v>
      </c>
      <c r="G2771" s="3" t="s">
        <v>39</v>
      </c>
      <c r="H2771" s="2" t="s">
        <v>20</v>
      </c>
      <c r="I2771" s="2" t="s">
        <v>6949</v>
      </c>
      <c r="J2771" s="3" t="str">
        <f>HYPERLINK("https://www.boe.es/gazeta/dias/1825/03/15/pdfs/GMD-1825-32.pdf#page=3","Abrir facsímil")</f>
        <v>Abrir facsímil</v>
      </c>
      <c r="K2771" s="3" t="s">
        <v>22</v>
      </c>
    </row>
    <row r="2772" spans="1:11" ht="42" customHeight="1">
      <c r="A2772" s="2" t="s">
        <v>6950</v>
      </c>
      <c r="B2772" s="2" t="s">
        <v>6951</v>
      </c>
      <c r="C2772" s="2" t="s">
        <v>123</v>
      </c>
      <c r="D2772" s="2" t="s">
        <v>17</v>
      </c>
      <c r="E2772" s="5">
        <v>-27323</v>
      </c>
      <c r="F2772" s="3" t="s">
        <v>1784</v>
      </c>
      <c r="G2772" s="3" t="s">
        <v>39</v>
      </c>
      <c r="H2772" s="2" t="s">
        <v>20</v>
      </c>
      <c r="I2772" s="2" t="s">
        <v>6952</v>
      </c>
      <c r="J2772" s="3" t="str">
        <f>HYPERLINK("https://www.boe.es/gazeta/dias/1825/03/10/pdfs/GMD-1825-30.pdf#page=3","Abrir facsímil")</f>
        <v>Abrir facsímil</v>
      </c>
      <c r="K2772" s="3" t="s">
        <v>22</v>
      </c>
    </row>
    <row r="2773" spans="1:11" ht="42" customHeight="1">
      <c r="A2773" s="2" t="s">
        <v>6953</v>
      </c>
      <c r="B2773" s="2" t="s">
        <v>6954</v>
      </c>
      <c r="C2773" s="2" t="s">
        <v>32</v>
      </c>
      <c r="D2773" s="2" t="s">
        <v>33</v>
      </c>
      <c r="E2773" s="5">
        <v>-27351</v>
      </c>
      <c r="F2773" s="3" t="s">
        <v>132</v>
      </c>
      <c r="G2773" s="3" t="s">
        <v>19</v>
      </c>
      <c r="H2773" s="2" t="s">
        <v>20</v>
      </c>
      <c r="I2773" s="2" t="s">
        <v>6955</v>
      </c>
      <c r="J2773" s="3" t="str">
        <f>HYPERLINK("https://www.boe.es/gazeta/dias/1825/02/10/pdfs/GMD-1825-18.pdf#page=4","Abrir facsímil")</f>
        <v>Abrir facsímil</v>
      </c>
      <c r="K2773" s="3" t="s">
        <v>22</v>
      </c>
    </row>
    <row r="2774" spans="1:11" ht="42" customHeight="1">
      <c r="A2774" s="2" t="s">
        <v>6956</v>
      </c>
      <c r="B2774" s="2" t="s">
        <v>6957</v>
      </c>
      <c r="C2774" s="2" t="s">
        <v>32</v>
      </c>
      <c r="D2774" s="2" t="s">
        <v>33</v>
      </c>
      <c r="E2774" s="5">
        <v>-27262</v>
      </c>
      <c r="F2774" s="3" t="s">
        <v>551</v>
      </c>
      <c r="G2774" s="3" t="s">
        <v>552</v>
      </c>
      <c r="H2774" s="2" t="s">
        <v>20</v>
      </c>
      <c r="I2774" s="2" t="s">
        <v>6958</v>
      </c>
      <c r="J2774" s="3" t="str">
        <f>HYPERLINK("https://www.boe.es/gazeta/dias/1825/05/10/pdfs/GMD-1825-56.pdf#page=4","Abrir facsímil")</f>
        <v>Abrir facsímil</v>
      </c>
      <c r="K2774" s="3" t="s">
        <v>22</v>
      </c>
    </row>
    <row r="2775" spans="1:11" ht="42" customHeight="1">
      <c r="A2775" s="2" t="s">
        <v>6959</v>
      </c>
      <c r="B2775" s="2" t="s">
        <v>6960</v>
      </c>
      <c r="C2775" s="2" t="s">
        <v>32</v>
      </c>
      <c r="D2775" s="2" t="s">
        <v>33</v>
      </c>
      <c r="E2775" s="5">
        <v>-27381</v>
      </c>
      <c r="F2775" s="3" t="s">
        <v>586</v>
      </c>
      <c r="G2775" s="3" t="s">
        <v>39</v>
      </c>
      <c r="H2775" s="2" t="s">
        <v>20</v>
      </c>
      <c r="I2775" s="2" t="s">
        <v>6961</v>
      </c>
      <c r="J2775" s="3" t="str">
        <f>HYPERLINK("https://www.boe.es/gazeta/dias/1825/01/11/pdfs/GMD-1825-5.pdf#page=3","Abrir facsímil")</f>
        <v>Abrir facsímil</v>
      </c>
      <c r="K2775" s="3" t="s">
        <v>22</v>
      </c>
    </row>
    <row r="2776" spans="1:11" ht="42" customHeight="1">
      <c r="A2776" s="2" t="s">
        <v>6962</v>
      </c>
      <c r="B2776" s="2" t="s">
        <v>6963</v>
      </c>
      <c r="C2776" s="2" t="s">
        <v>123</v>
      </c>
      <c r="D2776" s="2" t="s">
        <v>17</v>
      </c>
      <c r="E2776" s="5">
        <v>-27211</v>
      </c>
      <c r="F2776" s="3" t="s">
        <v>1286</v>
      </c>
      <c r="G2776" s="3" t="s">
        <v>19</v>
      </c>
      <c r="H2776" s="2" t="s">
        <v>20</v>
      </c>
      <c r="I2776" s="2" t="s">
        <v>6964</v>
      </c>
      <c r="J2776" s="3" t="str">
        <f>HYPERLINK("https://www.boe.es/gazeta/dias/1825/06/30/pdfs/GMD-1825-78.pdf#page=4","Abrir facsímil")</f>
        <v>Abrir facsímil</v>
      </c>
      <c r="K2776" s="3" t="s">
        <v>22</v>
      </c>
    </row>
    <row r="2777" spans="1:11" ht="42" customHeight="1">
      <c r="A2777" s="2" t="s">
        <v>6965</v>
      </c>
      <c r="B2777" s="2" t="s">
        <v>6966</v>
      </c>
      <c r="C2777" s="2" t="s">
        <v>32</v>
      </c>
      <c r="D2777" s="2" t="s">
        <v>33</v>
      </c>
      <c r="E2777" s="5">
        <v>-27386</v>
      </c>
      <c r="F2777" s="3" t="s">
        <v>99</v>
      </c>
      <c r="G2777" s="3" t="s">
        <v>39</v>
      </c>
      <c r="H2777" s="2" t="s">
        <v>20</v>
      </c>
      <c r="I2777" s="2" t="s">
        <v>6967</v>
      </c>
      <c r="J2777" s="3" t="str">
        <f>HYPERLINK("https://www.boe.es/gazeta/dias/1825/01/06/pdfs/GMD-1825-3.pdf#page=3","Abrir facsímil")</f>
        <v>Abrir facsímil</v>
      </c>
      <c r="K2777" s="3" t="s">
        <v>22</v>
      </c>
    </row>
    <row r="2778" spans="1:11" ht="42" customHeight="1">
      <c r="A2778" s="2" t="s">
        <v>6968</v>
      </c>
      <c r="B2778" s="2" t="s">
        <v>6969</v>
      </c>
      <c r="C2778" s="2" t="s">
        <v>25</v>
      </c>
      <c r="D2778" s="2" t="s">
        <v>17</v>
      </c>
      <c r="E2778" s="5">
        <v>-27328</v>
      </c>
      <c r="F2778" s="3" t="s">
        <v>211</v>
      </c>
      <c r="G2778" s="3" t="s">
        <v>64</v>
      </c>
      <c r="H2778" s="2" t="s">
        <v>20</v>
      </c>
      <c r="I2778" s="2" t="s">
        <v>6970</v>
      </c>
      <c r="J2778" s="3" t="str">
        <f>HYPERLINK("https://www.boe.es/gazeta/dias/1825/03/05/pdfs/GMD-1825-28.pdf#page=2","Abrir facsímil")</f>
        <v>Abrir facsímil</v>
      </c>
      <c r="K2778" s="3" t="s">
        <v>22</v>
      </c>
    </row>
    <row r="2779" spans="1:11" ht="42" customHeight="1">
      <c r="A2779" s="2" t="s">
        <v>6971</v>
      </c>
      <c r="B2779" s="2" t="s">
        <v>6972</v>
      </c>
      <c r="C2779" s="2" t="s">
        <v>46</v>
      </c>
      <c r="D2779" s="2" t="s">
        <v>17</v>
      </c>
      <c r="E2779" s="5">
        <v>-27223</v>
      </c>
      <c r="F2779" s="3" t="s">
        <v>620</v>
      </c>
      <c r="G2779" s="3" t="s">
        <v>19</v>
      </c>
      <c r="H2779" s="2" t="s">
        <v>20</v>
      </c>
      <c r="I2779" s="2" t="s">
        <v>6973</v>
      </c>
      <c r="J2779" s="3" t="str">
        <f>HYPERLINK("https://www.boe.es/gazeta/dias/1825/06/18/pdfs/GMD-1825-73.pdf#page=4","Abrir facsímil")</f>
        <v>Abrir facsímil</v>
      </c>
      <c r="K2779" s="3" t="s">
        <v>22</v>
      </c>
    </row>
    <row r="2780" spans="1:11" ht="42" customHeight="1">
      <c r="A2780" s="2" t="s">
        <v>6974</v>
      </c>
      <c r="B2780" s="2" t="s">
        <v>6975</v>
      </c>
      <c r="C2780" s="2" t="s">
        <v>123</v>
      </c>
      <c r="D2780" s="2" t="s">
        <v>17</v>
      </c>
      <c r="E2780" s="5">
        <v>-27251</v>
      </c>
      <c r="F2780" s="3" t="s">
        <v>555</v>
      </c>
      <c r="G2780" s="3" t="s">
        <v>19</v>
      </c>
      <c r="H2780" s="2" t="s">
        <v>20</v>
      </c>
      <c r="I2780" s="2" t="s">
        <v>6976</v>
      </c>
      <c r="J2780" s="3" t="str">
        <f>HYPERLINK("https://www.boe.es/gazeta/dias/1825/05/21/pdfs/GMD-1825-61.pdf#page=4","Abrir facsímil")</f>
        <v>Abrir facsímil</v>
      </c>
      <c r="K2780" s="3" t="s">
        <v>22</v>
      </c>
    </row>
    <row r="2781" spans="1:11" ht="42" customHeight="1">
      <c r="A2781" s="2" t="s">
        <v>6977</v>
      </c>
      <c r="B2781" s="2" t="s">
        <v>6978</v>
      </c>
      <c r="C2781" s="2" t="s">
        <v>32</v>
      </c>
      <c r="D2781" s="2" t="s">
        <v>33</v>
      </c>
      <c r="E2781" s="5">
        <v>-27384</v>
      </c>
      <c r="F2781" s="3" t="s">
        <v>143</v>
      </c>
      <c r="G2781" s="3" t="s">
        <v>64</v>
      </c>
      <c r="H2781" s="2" t="s">
        <v>20</v>
      </c>
      <c r="I2781" s="2" t="s">
        <v>6979</v>
      </c>
      <c r="J2781" s="3" t="str">
        <f>HYPERLINK("https://www.boe.es/gazeta/dias/1825/01/08/pdfs/GMD-1825-4.pdf#page=2","Abrir facsímil")</f>
        <v>Abrir facsímil</v>
      </c>
      <c r="K2781" s="3" t="s">
        <v>22</v>
      </c>
    </row>
    <row r="2782" spans="1:11" ht="42" customHeight="1">
      <c r="A2782" s="2" t="s">
        <v>6980</v>
      </c>
      <c r="B2782" s="2" t="s">
        <v>6981</v>
      </c>
      <c r="C2782" s="2" t="s">
        <v>71</v>
      </c>
      <c r="D2782" s="2" t="s">
        <v>72</v>
      </c>
      <c r="E2782" s="5">
        <v>-27353</v>
      </c>
      <c r="F2782" s="3" t="s">
        <v>2061</v>
      </c>
      <c r="G2782" s="3" t="s">
        <v>19</v>
      </c>
      <c r="H2782" s="2" t="s">
        <v>20</v>
      </c>
      <c r="I2782" s="2" t="s">
        <v>6982</v>
      </c>
      <c r="J2782" s="3" t="str">
        <f>HYPERLINK("https://www.boe.es/gazeta/dias/1825/02/08/pdfs/GMD-1825-17.pdf#page=4","Abrir facsímil")</f>
        <v>Abrir facsímil</v>
      </c>
      <c r="K2782" s="3" t="s">
        <v>22</v>
      </c>
    </row>
    <row r="2783" spans="1:11" ht="42" customHeight="1">
      <c r="A2783" s="2" t="s">
        <v>6983</v>
      </c>
      <c r="B2783" s="2" t="s">
        <v>6984</v>
      </c>
      <c r="C2783" s="2" t="s">
        <v>16</v>
      </c>
      <c r="D2783" s="2" t="s">
        <v>17</v>
      </c>
      <c r="E2783" s="5">
        <v>-27118</v>
      </c>
      <c r="F2783" s="3" t="s">
        <v>4155</v>
      </c>
      <c r="G2783" s="3" t="s">
        <v>39</v>
      </c>
      <c r="H2783" s="2" t="s">
        <v>20</v>
      </c>
      <c r="I2783" s="2" t="s">
        <v>6985</v>
      </c>
      <c r="J2783" s="3" t="str">
        <f>HYPERLINK("https://www.boe.es/gazeta/dias/1825/10/01/pdfs/GMD-1825-119.pdf#page=3","Abrir facsímil")</f>
        <v>Abrir facsímil</v>
      </c>
      <c r="K2783" s="3" t="s">
        <v>22</v>
      </c>
    </row>
    <row r="2784" spans="1:11" ht="42" customHeight="1">
      <c r="A2784" s="2" t="s">
        <v>6986</v>
      </c>
      <c r="B2784" s="2" t="s">
        <v>6987</v>
      </c>
      <c r="C2784" s="2" t="s">
        <v>71</v>
      </c>
      <c r="D2784" s="2" t="s">
        <v>72</v>
      </c>
      <c r="E2784" s="5">
        <v>-27281</v>
      </c>
      <c r="F2784" s="3" t="s">
        <v>306</v>
      </c>
      <c r="G2784" s="3" t="s">
        <v>39</v>
      </c>
      <c r="H2784" s="2" t="s">
        <v>20</v>
      </c>
      <c r="I2784" s="2" t="s">
        <v>6988</v>
      </c>
      <c r="J2784" s="3" t="str">
        <f>HYPERLINK("https://www.boe.es/gazeta/dias/1825/04/21/pdfs/GMD-1825-48.pdf#page=3","Abrir facsímil")</f>
        <v>Abrir facsímil</v>
      </c>
      <c r="K2784" s="3" t="s">
        <v>22</v>
      </c>
    </row>
    <row r="2785" spans="1:11" ht="42" customHeight="1">
      <c r="A2785" s="2" t="s">
        <v>6989</v>
      </c>
      <c r="B2785" s="2" t="s">
        <v>6990</v>
      </c>
      <c r="C2785" s="2" t="s">
        <v>25</v>
      </c>
      <c r="D2785" s="2" t="s">
        <v>17</v>
      </c>
      <c r="E2785" s="5">
        <v>-27230</v>
      </c>
      <c r="F2785" s="3" t="s">
        <v>521</v>
      </c>
      <c r="G2785" s="3" t="s">
        <v>39</v>
      </c>
      <c r="H2785" s="2" t="s">
        <v>20</v>
      </c>
      <c r="I2785" s="2" t="s">
        <v>6991</v>
      </c>
      <c r="J2785" s="3" t="str">
        <f>HYPERLINK("https://www.boe.es/gazeta/dias/1825/06/11/pdfs/GMD-1825-70.pdf#page=3","Abrir facsímil")</f>
        <v>Abrir facsímil</v>
      </c>
      <c r="K2785" s="3" t="s">
        <v>22</v>
      </c>
    </row>
    <row r="2786" spans="1:11" ht="42" customHeight="1">
      <c r="A2786" s="2" t="s">
        <v>6992</v>
      </c>
      <c r="B2786" s="2" t="s">
        <v>6993</v>
      </c>
      <c r="C2786" s="2" t="s">
        <v>32</v>
      </c>
      <c r="D2786" s="2" t="s">
        <v>33</v>
      </c>
      <c r="E2786" s="5">
        <v>-27307</v>
      </c>
      <c r="F2786" s="3" t="s">
        <v>139</v>
      </c>
      <c r="G2786" s="3" t="s">
        <v>19</v>
      </c>
      <c r="H2786" s="2" t="s">
        <v>27</v>
      </c>
      <c r="I2786" s="2" t="s">
        <v>6994</v>
      </c>
      <c r="J2786" s="3" t="str">
        <f>HYPERLINK("https://www.boe.es/gazeta/dias/1825/03/26/pdfs/GMD-1825-37.pdf#page=4","Abrir facsímil")</f>
        <v>Abrir facsímil</v>
      </c>
      <c r="K2786" s="3" t="s">
        <v>29</v>
      </c>
    </row>
    <row r="2787" spans="1:11" ht="42" customHeight="1">
      <c r="A2787" s="2" t="s">
        <v>6995</v>
      </c>
      <c r="B2787" s="2" t="s">
        <v>6996</v>
      </c>
      <c r="C2787" s="2" t="s">
        <v>25</v>
      </c>
      <c r="D2787" s="2" t="s">
        <v>17</v>
      </c>
      <c r="E2787" s="5">
        <v>-27171</v>
      </c>
      <c r="F2787" s="3" t="s">
        <v>490</v>
      </c>
      <c r="G2787" s="3" t="s">
        <v>39</v>
      </c>
      <c r="H2787" s="2" t="s">
        <v>20</v>
      </c>
      <c r="I2787" s="2" t="s">
        <v>6997</v>
      </c>
      <c r="J2787" s="3" t="str">
        <f>HYPERLINK("https://www.boe.es/gazeta/dias/1825/08/09/pdfs/GMD-1825-95.pdf#page=3","Abrir facsímil")</f>
        <v>Abrir facsímil</v>
      </c>
      <c r="K2787" s="3" t="s">
        <v>22</v>
      </c>
    </row>
    <row r="2788" spans="1:11" ht="42" customHeight="1">
      <c r="A2788" s="2" t="s">
        <v>6998</v>
      </c>
      <c r="B2788" s="2" t="s">
        <v>6999</v>
      </c>
      <c r="C2788" s="2" t="s">
        <v>32</v>
      </c>
      <c r="D2788" s="2" t="s">
        <v>33</v>
      </c>
      <c r="E2788" s="5">
        <v>-27365</v>
      </c>
      <c r="F2788" s="3" t="s">
        <v>1749</v>
      </c>
      <c r="G2788" s="3" t="s">
        <v>39</v>
      </c>
      <c r="H2788" s="2" t="s">
        <v>20</v>
      </c>
      <c r="I2788" s="2" t="s">
        <v>7000</v>
      </c>
      <c r="J2788" s="3" t="str">
        <f>HYPERLINK("https://www.boe.es/gazeta/dias/1825/01/27/pdfs/GMD-1825-12.pdf#page=3","Abrir facsímil")</f>
        <v>Abrir facsímil</v>
      </c>
      <c r="K2788" s="3" t="s">
        <v>22</v>
      </c>
    </row>
    <row r="2789" spans="1:11" ht="42" customHeight="1">
      <c r="A2789" s="2" t="s">
        <v>7001</v>
      </c>
      <c r="B2789" s="2" t="s">
        <v>7002</v>
      </c>
      <c r="C2789" s="2" t="s">
        <v>71</v>
      </c>
      <c r="D2789" s="2" t="s">
        <v>72</v>
      </c>
      <c r="E2789" s="5">
        <v>-27374</v>
      </c>
      <c r="F2789" s="3" t="s">
        <v>87</v>
      </c>
      <c r="G2789" s="3" t="s">
        <v>64</v>
      </c>
      <c r="H2789" s="2" t="s">
        <v>20</v>
      </c>
      <c r="I2789" s="2" t="s">
        <v>7003</v>
      </c>
      <c r="J2789" s="3" t="str">
        <f>HYPERLINK("https://www.boe.es/gazeta/dias/1825/01/18/pdfs/GMD-1825-8.pdf#page=2","Abrir facsímil")</f>
        <v>Abrir facsímil</v>
      </c>
      <c r="K2789" s="3" t="s">
        <v>22</v>
      </c>
    </row>
    <row r="2790" spans="1:11" ht="42" customHeight="1">
      <c r="A2790" s="2" t="s">
        <v>7004</v>
      </c>
      <c r="B2790" s="2" t="s">
        <v>7005</v>
      </c>
      <c r="C2790" s="2" t="s">
        <v>25</v>
      </c>
      <c r="D2790" s="2" t="s">
        <v>17</v>
      </c>
      <c r="E2790" s="5">
        <v>-27209</v>
      </c>
      <c r="F2790" s="3" t="s">
        <v>482</v>
      </c>
      <c r="G2790" s="3" t="s">
        <v>39</v>
      </c>
      <c r="H2790" s="2" t="s">
        <v>20</v>
      </c>
      <c r="I2790" s="2" t="s">
        <v>7006</v>
      </c>
      <c r="J2790" s="3" t="str">
        <f>HYPERLINK("https://www.boe.es/gazeta/dias/1825/07/02/pdfs/GMD-1825-79.pdf#page=3","Abrir facsímil")</f>
        <v>Abrir facsímil</v>
      </c>
      <c r="K2790" s="3" t="s">
        <v>22</v>
      </c>
    </row>
    <row r="2791" spans="1:11" ht="42" customHeight="1">
      <c r="A2791" s="2" t="s">
        <v>7007</v>
      </c>
      <c r="B2791" s="2" t="s">
        <v>7008</v>
      </c>
      <c r="C2791" s="2" t="s">
        <v>46</v>
      </c>
      <c r="D2791" s="2" t="s">
        <v>17</v>
      </c>
      <c r="E2791" s="5">
        <v>-27183</v>
      </c>
      <c r="F2791" s="3" t="s">
        <v>981</v>
      </c>
      <c r="G2791" s="3" t="s">
        <v>19</v>
      </c>
      <c r="H2791" s="2" t="s">
        <v>20</v>
      </c>
      <c r="I2791" s="2" t="s">
        <v>7009</v>
      </c>
      <c r="J2791" s="3" t="str">
        <f>HYPERLINK("https://www.boe.es/gazeta/dias/1825/07/28/pdfs/GMD-1825-90.pdf#page=4","Abrir facsímil")</f>
        <v>Abrir facsímil</v>
      </c>
      <c r="K2791" s="3" t="s">
        <v>22</v>
      </c>
    </row>
    <row r="2792" spans="1:11" ht="42" customHeight="1">
      <c r="A2792" s="2" t="s">
        <v>7010</v>
      </c>
      <c r="B2792" s="2" t="s">
        <v>7011</v>
      </c>
      <c r="C2792" s="2" t="s">
        <v>32</v>
      </c>
      <c r="D2792" s="2" t="s">
        <v>33</v>
      </c>
      <c r="E2792" s="5">
        <v>-27344</v>
      </c>
      <c r="F2792" s="3" t="s">
        <v>146</v>
      </c>
      <c r="G2792" s="3" t="s">
        <v>39</v>
      </c>
      <c r="H2792" s="2" t="s">
        <v>20</v>
      </c>
      <c r="I2792" s="2" t="s">
        <v>7012</v>
      </c>
      <c r="J2792" s="3" t="str">
        <f>HYPERLINK("https://www.boe.es/gazeta/dias/1825/02/17/pdfs/GMD-1825-21.pdf#page=3","Abrir facsímil")</f>
        <v>Abrir facsímil</v>
      </c>
      <c r="K2792" s="3" t="s">
        <v>22</v>
      </c>
    </row>
    <row r="2793" spans="1:11" ht="42" customHeight="1">
      <c r="A2793" s="2" t="s">
        <v>7013</v>
      </c>
      <c r="B2793" s="2" t="s">
        <v>7014</v>
      </c>
      <c r="C2793" s="2" t="s">
        <v>32</v>
      </c>
      <c r="D2793" s="2" t="s">
        <v>33</v>
      </c>
      <c r="E2793" s="5">
        <v>-27220</v>
      </c>
      <c r="F2793" s="3" t="s">
        <v>1690</v>
      </c>
      <c r="G2793" s="3" t="s">
        <v>95</v>
      </c>
      <c r="H2793" s="2" t="s">
        <v>20</v>
      </c>
      <c r="I2793" s="2" t="s">
        <v>7015</v>
      </c>
      <c r="J2793" s="3" t="str">
        <f>HYPERLINK("https://www.boe.es/gazeta/dias/1825/06/21/pdfs/GMD-1825-74.pdf#page=1","Abrir facsímil")</f>
        <v>Abrir facsímil</v>
      </c>
      <c r="K2793" s="3" t="s">
        <v>22</v>
      </c>
    </row>
    <row r="2794" spans="1:11" ht="42" customHeight="1">
      <c r="A2794" s="2" t="s">
        <v>7016</v>
      </c>
      <c r="B2794" s="2" t="s">
        <v>7017</v>
      </c>
      <c r="C2794" s="2" t="s">
        <v>32</v>
      </c>
      <c r="D2794" s="2" t="s">
        <v>33</v>
      </c>
      <c r="E2794" s="5">
        <v>-27384</v>
      </c>
      <c r="F2794" s="3" t="s">
        <v>143</v>
      </c>
      <c r="G2794" s="3" t="s">
        <v>64</v>
      </c>
      <c r="H2794" s="2" t="s">
        <v>20</v>
      </c>
      <c r="I2794" s="2" t="s">
        <v>7018</v>
      </c>
      <c r="J2794" s="3" t="str">
        <f>HYPERLINK("https://www.boe.es/gazeta/dias/1825/01/08/pdfs/GMD-1825-4.pdf#page=2","Abrir facsímil")</f>
        <v>Abrir facsímil</v>
      </c>
      <c r="K2794" s="3" t="s">
        <v>22</v>
      </c>
    </row>
    <row r="2795" spans="1:11" ht="42" customHeight="1">
      <c r="A2795" s="2" t="s">
        <v>7016</v>
      </c>
      <c r="B2795" s="2" t="s">
        <v>7017</v>
      </c>
      <c r="C2795" s="2" t="s">
        <v>32</v>
      </c>
      <c r="D2795" s="2" t="s">
        <v>33</v>
      </c>
      <c r="E2795" s="5">
        <v>-27213</v>
      </c>
      <c r="F2795" s="3" t="s">
        <v>1790</v>
      </c>
      <c r="G2795" s="3" t="s">
        <v>95</v>
      </c>
      <c r="H2795" s="2" t="s">
        <v>20</v>
      </c>
      <c r="I2795" s="2" t="s">
        <v>7019</v>
      </c>
      <c r="J2795" s="3" t="str">
        <f>HYPERLINK("https://www.boe.es/gazeta/dias/1825/06/28/pdfs/GMD-1825-77.pdf#page=1","Abrir facsímil")</f>
        <v>Abrir facsímil</v>
      </c>
      <c r="K2795" s="3" t="s">
        <v>22</v>
      </c>
    </row>
    <row r="2796" spans="1:11" ht="42" customHeight="1">
      <c r="A2796" s="2" t="s">
        <v>7020</v>
      </c>
      <c r="B2796" s="2" t="s">
        <v>7021</v>
      </c>
      <c r="C2796" s="2" t="s">
        <v>59</v>
      </c>
      <c r="D2796" s="2" t="s">
        <v>17</v>
      </c>
      <c r="E2796" s="5">
        <v>-27309</v>
      </c>
      <c r="F2796" s="3" t="s">
        <v>459</v>
      </c>
      <c r="G2796" s="3" t="s">
        <v>39</v>
      </c>
      <c r="H2796" s="2" t="s">
        <v>20</v>
      </c>
      <c r="I2796" s="2" t="s">
        <v>7022</v>
      </c>
      <c r="J2796" s="3" t="str">
        <f>HYPERLINK("https://www.boe.es/gazeta/dias/1825/03/24/pdfs/GMD-1825-36.pdf#page=3","Abrir facsímil")</f>
        <v>Abrir facsímil</v>
      </c>
      <c r="K2796" s="3" t="s">
        <v>22</v>
      </c>
    </row>
    <row r="2797" spans="1:11" ht="42" customHeight="1">
      <c r="A2797" s="2" t="s">
        <v>7023</v>
      </c>
      <c r="B2797" s="2" t="s">
        <v>7024</v>
      </c>
      <c r="C2797" s="2" t="s">
        <v>25</v>
      </c>
      <c r="D2797" s="2" t="s">
        <v>17</v>
      </c>
      <c r="E2797" s="5">
        <v>-27246</v>
      </c>
      <c r="F2797" s="3" t="s">
        <v>79</v>
      </c>
      <c r="G2797" s="3" t="s">
        <v>19</v>
      </c>
      <c r="H2797" s="2" t="s">
        <v>20</v>
      </c>
      <c r="I2797" s="2" t="s">
        <v>7025</v>
      </c>
      <c r="J2797" s="3" t="str">
        <f>HYPERLINK("https://www.boe.es/gazeta/dias/1825/05/26/pdfs/GMD-1825-63.pdf#page=4","Abrir facsímil")</f>
        <v>Abrir facsímil</v>
      </c>
      <c r="K2797" s="3" t="s">
        <v>22</v>
      </c>
    </row>
    <row r="2798" spans="1:11" ht="42" customHeight="1">
      <c r="A2798" s="2" t="s">
        <v>7026</v>
      </c>
      <c r="B2798" s="2" t="s">
        <v>7027</v>
      </c>
      <c r="C2798" s="2" t="s">
        <v>46</v>
      </c>
      <c r="D2798" s="2" t="s">
        <v>17</v>
      </c>
      <c r="E2798" s="5">
        <v>-27379</v>
      </c>
      <c r="F2798" s="3" t="s">
        <v>116</v>
      </c>
      <c r="G2798" s="3" t="s">
        <v>39</v>
      </c>
      <c r="H2798" s="2" t="s">
        <v>20</v>
      </c>
      <c r="I2798" s="2" t="s">
        <v>7028</v>
      </c>
      <c r="J2798" s="3" t="str">
        <f>HYPERLINK("https://www.boe.es/gazeta/dias/1825/01/13/pdfs/GMD-1825-6.pdf#page=3","Abrir facsímil")</f>
        <v>Abrir facsímil</v>
      </c>
      <c r="K2798" s="3" t="s">
        <v>22</v>
      </c>
    </row>
    <row r="2799" spans="1:11" ht="42" customHeight="1">
      <c r="A2799" s="2" t="s">
        <v>7029</v>
      </c>
      <c r="B2799" s="2" t="s">
        <v>7030</v>
      </c>
      <c r="C2799" s="2" t="s">
        <v>32</v>
      </c>
      <c r="D2799" s="2" t="s">
        <v>33</v>
      </c>
      <c r="E2799" s="5">
        <v>-27293</v>
      </c>
      <c r="F2799" s="3" t="s">
        <v>267</v>
      </c>
      <c r="G2799" s="3" t="s">
        <v>39</v>
      </c>
      <c r="H2799" s="2" t="s">
        <v>20</v>
      </c>
      <c r="I2799" s="2" t="s">
        <v>7031</v>
      </c>
      <c r="J2799" s="3" t="str">
        <f>HYPERLINK("https://www.boe.es/gazeta/dias/1825/04/09/pdfs/GMD-1825-43.pdf#page=3","Abrir facsímil")</f>
        <v>Abrir facsímil</v>
      </c>
      <c r="K2799" s="3" t="s">
        <v>22</v>
      </c>
    </row>
    <row r="2800" spans="1:11" ht="42" customHeight="1">
      <c r="A2800" s="2" t="s">
        <v>7032</v>
      </c>
      <c r="B2800" s="2" t="s">
        <v>7033</v>
      </c>
      <c r="C2800" s="2" t="s">
        <v>123</v>
      </c>
      <c r="D2800" s="2" t="s">
        <v>17</v>
      </c>
      <c r="E2800" s="5">
        <v>-27349</v>
      </c>
      <c r="F2800" s="3" t="s">
        <v>596</v>
      </c>
      <c r="G2800" s="3" t="s">
        <v>19</v>
      </c>
      <c r="H2800" s="2" t="s">
        <v>20</v>
      </c>
      <c r="I2800" s="2" t="s">
        <v>7034</v>
      </c>
      <c r="J2800" s="3" t="str">
        <f>HYPERLINK("https://www.boe.es/gazeta/dias/1825/02/12/pdfs/GMD-1825-19.pdf#page=4","Abrir facsímil")</f>
        <v>Abrir facsímil</v>
      </c>
      <c r="K2800" s="3" t="s">
        <v>22</v>
      </c>
    </row>
    <row r="2801" spans="1:11" ht="42" customHeight="1">
      <c r="A2801" s="2" t="s">
        <v>7035</v>
      </c>
      <c r="B2801" s="2" t="s">
        <v>7035</v>
      </c>
      <c r="C2801" s="2" t="s">
        <v>71</v>
      </c>
      <c r="D2801" s="2" t="s">
        <v>72</v>
      </c>
      <c r="E2801" s="5">
        <v>-27227</v>
      </c>
      <c r="F2801" s="3" t="s">
        <v>1733</v>
      </c>
      <c r="G2801" s="3" t="s">
        <v>19</v>
      </c>
      <c r="H2801" s="2" t="s">
        <v>20</v>
      </c>
      <c r="I2801" s="2" t="s">
        <v>7036</v>
      </c>
      <c r="J2801" s="3" t="str">
        <f>HYPERLINK("https://www.boe.es/gazeta/dias/1825/06/14/pdfs/GMD-1825-71.pdf#page=4","Abrir facsímil")</f>
        <v>Abrir facsímil</v>
      </c>
      <c r="K2801" s="3" t="s">
        <v>22</v>
      </c>
    </row>
    <row r="2802" spans="1:11" ht="42" customHeight="1">
      <c r="A2802" s="2" t="s">
        <v>7037</v>
      </c>
      <c r="B2802" s="2" t="s">
        <v>7038</v>
      </c>
      <c r="C2802" s="2" t="s">
        <v>71</v>
      </c>
      <c r="D2802" s="2" t="s">
        <v>72</v>
      </c>
      <c r="E2802" s="5">
        <v>-27314</v>
      </c>
      <c r="F2802" s="3" t="s">
        <v>60</v>
      </c>
      <c r="G2802" s="3" t="s">
        <v>19</v>
      </c>
      <c r="H2802" s="2" t="s">
        <v>20</v>
      </c>
      <c r="I2802" s="2" t="s">
        <v>7039</v>
      </c>
      <c r="J2802" s="3" t="str">
        <f>HYPERLINK("https://www.boe.es/gazeta/dias/1825/03/19/pdfs/GMD-1825-34.pdf#page=4","Abrir facsímil")</f>
        <v>Abrir facsímil</v>
      </c>
      <c r="K2802" s="3" t="s">
        <v>22</v>
      </c>
    </row>
    <row r="2803" spans="1:11" ht="42" customHeight="1">
      <c r="A2803" s="2" t="s">
        <v>7040</v>
      </c>
      <c r="B2803" s="2" t="s">
        <v>7041</v>
      </c>
      <c r="C2803" s="2" t="s">
        <v>71</v>
      </c>
      <c r="D2803" s="2" t="s">
        <v>72</v>
      </c>
      <c r="E2803" s="5">
        <v>-27337</v>
      </c>
      <c r="F2803" s="3" t="s">
        <v>203</v>
      </c>
      <c r="G2803" s="3" t="s">
        <v>19</v>
      </c>
      <c r="H2803" s="2" t="s">
        <v>20</v>
      </c>
      <c r="I2803" s="2" t="s">
        <v>7042</v>
      </c>
      <c r="J2803" s="3" t="str">
        <f>HYPERLINK("https://www.boe.es/gazeta/dias/1825/02/24/pdfs/GMD-1825-24.pdf#page=4","Abrir facsímil")</f>
        <v>Abrir facsímil</v>
      </c>
      <c r="K2803" s="3" t="s">
        <v>22</v>
      </c>
    </row>
    <row r="2804" spans="1:11" ht="42" customHeight="1">
      <c r="A2804" s="2" t="s">
        <v>7043</v>
      </c>
      <c r="B2804" s="2" t="s">
        <v>7044</v>
      </c>
      <c r="C2804" s="2" t="s">
        <v>32</v>
      </c>
      <c r="D2804" s="2" t="s">
        <v>33</v>
      </c>
      <c r="E2804" s="5">
        <v>-27220</v>
      </c>
      <c r="F2804" s="3" t="s">
        <v>1690</v>
      </c>
      <c r="G2804" s="3" t="s">
        <v>19</v>
      </c>
      <c r="H2804" s="2" t="s">
        <v>20</v>
      </c>
      <c r="I2804" s="2" t="s">
        <v>7045</v>
      </c>
      <c r="J2804" s="3" t="str">
        <f>HYPERLINK("https://www.boe.es/gazeta/dias/1825/06/21/pdfs/GMD-1825-74.pdf#page=4","Abrir facsímil")</f>
        <v>Abrir facsímil</v>
      </c>
      <c r="K2804" s="3" t="s">
        <v>22</v>
      </c>
    </row>
    <row r="2805" spans="1:11" ht="42" customHeight="1">
      <c r="A2805" s="2" t="s">
        <v>7046</v>
      </c>
      <c r="B2805" s="2" t="s">
        <v>7047</v>
      </c>
      <c r="C2805" s="2" t="s">
        <v>32</v>
      </c>
      <c r="D2805" s="2" t="s">
        <v>33</v>
      </c>
      <c r="E2805" s="5">
        <v>-27157</v>
      </c>
      <c r="F2805" s="3" t="s">
        <v>243</v>
      </c>
      <c r="G2805" s="3" t="s">
        <v>39</v>
      </c>
      <c r="H2805" s="2" t="s">
        <v>27</v>
      </c>
      <c r="I2805" s="2" t="s">
        <v>7048</v>
      </c>
      <c r="J2805" s="3" t="str">
        <f>HYPERLINK("https://www.boe.es/gazeta/dias/1825/08/23/pdfs/GMD-1825-101.pdf#page=3","Abrir facsímil")</f>
        <v>Abrir facsímil</v>
      </c>
      <c r="K2805" s="3" t="s">
        <v>29</v>
      </c>
    </row>
    <row r="2806" spans="1:11" ht="42" customHeight="1">
      <c r="A2806" s="2" t="s">
        <v>7049</v>
      </c>
      <c r="B2806" s="2" t="s">
        <v>7049</v>
      </c>
      <c r="C2806" s="2" t="s">
        <v>46</v>
      </c>
      <c r="D2806" s="2" t="s">
        <v>17</v>
      </c>
      <c r="E2806" s="5">
        <v>-27332</v>
      </c>
      <c r="F2806" s="3" t="s">
        <v>239</v>
      </c>
      <c r="G2806" s="3" t="s">
        <v>464</v>
      </c>
      <c r="H2806" s="2" t="s">
        <v>20</v>
      </c>
      <c r="I2806" s="2" t="s">
        <v>7050</v>
      </c>
      <c r="J2806" s="3" t="str">
        <f>HYPERLINK("https://www.boe.es/gazeta/dias/1825/03/01/pdfs/GMD-1825-26.pdf#page=4","Abrir facsímil")</f>
        <v>Abrir facsímil</v>
      </c>
      <c r="K2806" s="3" t="s">
        <v>22</v>
      </c>
    </row>
    <row r="2807" spans="1:11" ht="42" customHeight="1">
      <c r="A2807" s="2" t="s">
        <v>7051</v>
      </c>
      <c r="B2807" s="2" t="s">
        <v>7052</v>
      </c>
      <c r="C2807" s="2" t="s">
        <v>123</v>
      </c>
      <c r="D2807" s="2" t="s">
        <v>17</v>
      </c>
      <c r="E2807" s="5">
        <v>-27323</v>
      </c>
      <c r="F2807" s="3" t="s">
        <v>1784</v>
      </c>
      <c r="G2807" s="3" t="s">
        <v>19</v>
      </c>
      <c r="H2807" s="2" t="s">
        <v>20</v>
      </c>
      <c r="I2807" s="2" t="s">
        <v>7053</v>
      </c>
      <c r="J2807" s="3" t="str">
        <f>HYPERLINK("https://www.boe.es/gazeta/dias/1825/03/10/pdfs/GMD-1825-30.pdf#page=4","Abrir facsímil")</f>
        <v>Abrir facsímil</v>
      </c>
      <c r="K2807" s="3" t="s">
        <v>22</v>
      </c>
    </row>
    <row r="2808" spans="1:11" ht="42" customHeight="1">
      <c r="A2808" s="2" t="s">
        <v>7054</v>
      </c>
      <c r="B2808" s="2" t="s">
        <v>7054</v>
      </c>
      <c r="C2808" s="2" t="s">
        <v>32</v>
      </c>
      <c r="D2808" s="2" t="s">
        <v>33</v>
      </c>
      <c r="E2808" s="5">
        <v>-27253</v>
      </c>
      <c r="F2808" s="3" t="s">
        <v>409</v>
      </c>
      <c r="G2808" s="3" t="s">
        <v>39</v>
      </c>
      <c r="H2808" s="2" t="s">
        <v>20</v>
      </c>
      <c r="I2808" s="2" t="s">
        <v>7055</v>
      </c>
      <c r="J2808" s="3" t="str">
        <f>HYPERLINK("https://www.boe.es/gazeta/dias/1825/05/19/pdfs/GMD-1825-60.pdf#page=3","Abrir facsímil")</f>
        <v>Abrir facsímil</v>
      </c>
      <c r="K2808" s="3" t="s">
        <v>22</v>
      </c>
    </row>
    <row r="2809" spans="1:11" ht="42" customHeight="1">
      <c r="A2809" s="2" t="s">
        <v>7056</v>
      </c>
      <c r="B2809" s="2" t="s">
        <v>7057</v>
      </c>
      <c r="C2809" s="2" t="s">
        <v>32</v>
      </c>
      <c r="D2809" s="2" t="s">
        <v>33</v>
      </c>
      <c r="E2809" s="5">
        <v>-27342</v>
      </c>
      <c r="F2809" s="3" t="s">
        <v>112</v>
      </c>
      <c r="G2809" s="3" t="s">
        <v>39</v>
      </c>
      <c r="H2809" s="2" t="s">
        <v>20</v>
      </c>
      <c r="I2809" s="2" t="s">
        <v>7058</v>
      </c>
      <c r="J2809" s="3" t="str">
        <f>HYPERLINK("https://www.boe.es/gazeta/dias/1825/02/19/pdfs/GMD-1825-22.pdf#page=3","Abrir facsímil")</f>
        <v>Abrir facsímil</v>
      </c>
      <c r="K2809" s="3" t="s">
        <v>22</v>
      </c>
    </row>
    <row r="2810" spans="1:11" ht="42" customHeight="1">
      <c r="A2810" s="2" t="s">
        <v>7059</v>
      </c>
      <c r="B2810" s="2" t="s">
        <v>7060</v>
      </c>
      <c r="C2810" s="2" t="s">
        <v>32</v>
      </c>
      <c r="D2810" s="2" t="s">
        <v>33</v>
      </c>
      <c r="E2810" s="5">
        <v>-27386</v>
      </c>
      <c r="F2810" s="3" t="s">
        <v>99</v>
      </c>
      <c r="G2810" s="3" t="s">
        <v>39</v>
      </c>
      <c r="H2810" s="2" t="s">
        <v>20</v>
      </c>
      <c r="I2810" s="2" t="s">
        <v>7061</v>
      </c>
      <c r="J2810" s="3" t="str">
        <f>HYPERLINK("https://www.boe.es/gazeta/dias/1825/01/06/pdfs/GMD-1825-3.pdf#page=3","Abrir facsímil")</f>
        <v>Abrir facsímil</v>
      </c>
      <c r="K2810" s="3" t="s">
        <v>22</v>
      </c>
    </row>
    <row r="2811" spans="1:11" ht="42" customHeight="1">
      <c r="A2811" s="2" t="s">
        <v>7062</v>
      </c>
      <c r="B2811" s="2" t="s">
        <v>7063</v>
      </c>
      <c r="C2811" s="2" t="s">
        <v>25</v>
      </c>
      <c r="D2811" s="2" t="s">
        <v>17</v>
      </c>
      <c r="E2811" s="5">
        <v>-27085</v>
      </c>
      <c r="F2811" s="3" t="s">
        <v>215</v>
      </c>
      <c r="G2811" s="3" t="s">
        <v>19</v>
      </c>
      <c r="H2811" s="2" t="s">
        <v>20</v>
      </c>
      <c r="I2811" s="2" t="s">
        <v>7064</v>
      </c>
      <c r="J2811" s="3" t="str">
        <f>HYPERLINK("https://www.boe.es/gazeta/dias/1825/11/03/pdfs/GMD-1825-133.pdf#page=4","Abrir facsímil")</f>
        <v>Abrir facsímil</v>
      </c>
      <c r="K2811" s="3" t="s">
        <v>22</v>
      </c>
    </row>
    <row r="2812" spans="1:11" ht="42" customHeight="1">
      <c r="A2812" s="2" t="s">
        <v>7065</v>
      </c>
      <c r="B2812" s="2" t="s">
        <v>7066</v>
      </c>
      <c r="C2812" s="2" t="s">
        <v>59</v>
      </c>
      <c r="D2812" s="2" t="s">
        <v>17</v>
      </c>
      <c r="E2812" s="5">
        <v>-27304</v>
      </c>
      <c r="F2812" s="3" t="s">
        <v>128</v>
      </c>
      <c r="G2812" s="3" t="s">
        <v>64</v>
      </c>
      <c r="H2812" s="2" t="s">
        <v>20</v>
      </c>
      <c r="I2812" s="2" t="s">
        <v>7067</v>
      </c>
      <c r="J2812" s="3" t="str">
        <f>HYPERLINK("https://www.boe.es/gazeta/dias/1825/03/29/pdfs/GMD-1825-38.pdf#page=2","Abrir facsímil")</f>
        <v>Abrir facsímil</v>
      </c>
      <c r="K2812" s="3" t="s">
        <v>22</v>
      </c>
    </row>
    <row r="2813" spans="1:11" ht="42" customHeight="1">
      <c r="A2813" s="2" t="s">
        <v>7068</v>
      </c>
      <c r="B2813" s="2" t="s">
        <v>7069</v>
      </c>
      <c r="C2813" s="2" t="s">
        <v>71</v>
      </c>
      <c r="D2813" s="2" t="s">
        <v>72</v>
      </c>
      <c r="E2813" s="5">
        <v>-27253</v>
      </c>
      <c r="F2813" s="3" t="s">
        <v>409</v>
      </c>
      <c r="G2813" s="3" t="s">
        <v>39</v>
      </c>
      <c r="H2813" s="2" t="s">
        <v>20</v>
      </c>
      <c r="I2813" s="2" t="s">
        <v>7070</v>
      </c>
      <c r="J2813" s="3" t="str">
        <f>HYPERLINK("https://www.boe.es/gazeta/dias/1825/05/19/pdfs/GMD-1825-60.pdf#page=3","Abrir facsímil")</f>
        <v>Abrir facsímil</v>
      </c>
      <c r="K2813" s="3" t="s">
        <v>22</v>
      </c>
    </row>
    <row r="2814" spans="1:11" ht="42" customHeight="1">
      <c r="A2814" s="2" t="s">
        <v>7068</v>
      </c>
      <c r="B2814" s="2" t="s">
        <v>7069</v>
      </c>
      <c r="C2814" s="2" t="s">
        <v>46</v>
      </c>
      <c r="D2814" s="2" t="s">
        <v>17</v>
      </c>
      <c r="E2814" s="5">
        <v>-27209</v>
      </c>
      <c r="F2814" s="3" t="s">
        <v>482</v>
      </c>
      <c r="G2814" s="3" t="s">
        <v>1102</v>
      </c>
      <c r="H2814" s="2" t="s">
        <v>20</v>
      </c>
      <c r="I2814" s="2" t="s">
        <v>7071</v>
      </c>
      <c r="J2814" s="3" t="str">
        <f>HYPERLINK("https://www.boe.es/gazeta/dias/1825/07/02/pdfs/GMD-1825-79.pdf#page=4","Abrir facsímil")</f>
        <v>Abrir facsímil</v>
      </c>
      <c r="K2814" s="3" t="s">
        <v>22</v>
      </c>
    </row>
    <row r="2815" spans="1:11" ht="42" customHeight="1">
      <c r="A2815" s="2" t="s">
        <v>7072</v>
      </c>
      <c r="B2815" s="2" t="s">
        <v>7073</v>
      </c>
      <c r="C2815" s="2" t="s">
        <v>32</v>
      </c>
      <c r="D2815" s="2" t="s">
        <v>33</v>
      </c>
      <c r="E2815" s="5">
        <v>-27377</v>
      </c>
      <c r="F2815" s="3" t="s">
        <v>652</v>
      </c>
      <c r="G2815" s="3" t="s">
        <v>39</v>
      </c>
      <c r="H2815" s="2" t="s">
        <v>20</v>
      </c>
      <c r="I2815" s="2" t="s">
        <v>7074</v>
      </c>
      <c r="J2815" s="3" t="str">
        <f>HYPERLINK("https://www.boe.es/gazeta/dias/1825/01/15/pdfs/GMD-1825-7.pdf#page=3","Abrir facsímil")</f>
        <v>Abrir facsímil</v>
      </c>
      <c r="K2815" s="3" t="s">
        <v>22</v>
      </c>
    </row>
    <row r="2816" spans="1:11" ht="42" customHeight="1">
      <c r="A2816" s="2" t="s">
        <v>7072</v>
      </c>
      <c r="B2816" s="2" t="s">
        <v>7073</v>
      </c>
      <c r="C2816" s="2" t="s">
        <v>25</v>
      </c>
      <c r="D2816" s="2" t="s">
        <v>17</v>
      </c>
      <c r="E2816" s="5">
        <v>-27232</v>
      </c>
      <c r="F2816" s="3" t="s">
        <v>94</v>
      </c>
      <c r="G2816" s="3" t="s">
        <v>19</v>
      </c>
      <c r="H2816" s="2" t="s">
        <v>20</v>
      </c>
      <c r="I2816" s="2" t="s">
        <v>7075</v>
      </c>
      <c r="J2816" s="3" t="str">
        <f>HYPERLINK("https://www.boe.es/gazeta/dias/1825/06/09/pdfs/GMD-1825-69.pdf#page=4","Abrir facsímil")</f>
        <v>Abrir facsímil</v>
      </c>
      <c r="K2816" s="3" t="s">
        <v>22</v>
      </c>
    </row>
    <row r="2817" spans="1:11" ht="42" customHeight="1">
      <c r="A2817" s="2" t="s">
        <v>7076</v>
      </c>
      <c r="B2817" s="2" t="s">
        <v>7077</v>
      </c>
      <c r="C2817" s="2" t="s">
        <v>32</v>
      </c>
      <c r="D2817" s="2" t="s">
        <v>33</v>
      </c>
      <c r="E2817" s="5">
        <v>-27388</v>
      </c>
      <c r="F2817" s="3" t="s">
        <v>288</v>
      </c>
      <c r="G2817" s="3" t="s">
        <v>19</v>
      </c>
      <c r="H2817" s="2" t="s">
        <v>20</v>
      </c>
      <c r="I2817" s="2" t="s">
        <v>7078</v>
      </c>
      <c r="J2817" s="3" t="str">
        <f>HYPERLINK("https://www.boe.es/gazeta/dias/1825/01/04/pdfs/GMD-1825-2.pdf#page=4","Abrir facsímil")</f>
        <v>Abrir facsímil</v>
      </c>
      <c r="K2817" s="3" t="s">
        <v>22</v>
      </c>
    </row>
    <row r="2818" spans="1:11" ht="42" customHeight="1">
      <c r="A2818" s="2" t="s">
        <v>7076</v>
      </c>
      <c r="B2818" s="2" t="s">
        <v>7077</v>
      </c>
      <c r="C2818" s="2" t="s">
        <v>32</v>
      </c>
      <c r="D2818" s="2" t="s">
        <v>33</v>
      </c>
      <c r="E2818" s="5">
        <v>-27230</v>
      </c>
      <c r="F2818" s="3" t="s">
        <v>521</v>
      </c>
      <c r="G2818" s="3" t="s">
        <v>39</v>
      </c>
      <c r="H2818" s="2" t="s">
        <v>20</v>
      </c>
      <c r="I2818" s="2" t="s">
        <v>7079</v>
      </c>
      <c r="J2818" s="3" t="str">
        <f>HYPERLINK("https://www.boe.es/gazeta/dias/1825/06/11/pdfs/GMD-1825-70.pdf#page=3","Abrir facsímil")</f>
        <v>Abrir facsímil</v>
      </c>
      <c r="K2818" s="3" t="s">
        <v>22</v>
      </c>
    </row>
    <row r="2819" spans="1:11" ht="42" customHeight="1">
      <c r="A2819" s="2" t="s">
        <v>7080</v>
      </c>
      <c r="B2819" s="2" t="s">
        <v>7081</v>
      </c>
      <c r="C2819" s="2" t="s">
        <v>123</v>
      </c>
      <c r="D2819" s="2" t="s">
        <v>17</v>
      </c>
      <c r="E2819" s="5">
        <v>-27211</v>
      </c>
      <c r="F2819" s="3" t="s">
        <v>1286</v>
      </c>
      <c r="G2819" s="3" t="s">
        <v>19</v>
      </c>
      <c r="H2819" s="2" t="s">
        <v>20</v>
      </c>
      <c r="I2819" s="2" t="s">
        <v>7082</v>
      </c>
      <c r="J2819" s="3" t="str">
        <f>HYPERLINK("https://www.boe.es/gazeta/dias/1825/06/30/pdfs/GMD-1825-78.pdf#page=4","Abrir facsímil")</f>
        <v>Abrir facsímil</v>
      </c>
      <c r="K2819" s="3" t="s">
        <v>22</v>
      </c>
    </row>
    <row r="2820" spans="1:11" ht="42" customHeight="1">
      <c r="A2820" s="2" t="s">
        <v>7083</v>
      </c>
      <c r="B2820" s="2" t="s">
        <v>7084</v>
      </c>
      <c r="C2820" s="2" t="s">
        <v>32</v>
      </c>
      <c r="D2820" s="2" t="s">
        <v>33</v>
      </c>
      <c r="E2820" s="5">
        <v>-27178</v>
      </c>
      <c r="F2820" s="3" t="s">
        <v>118</v>
      </c>
      <c r="G2820" s="3" t="s">
        <v>119</v>
      </c>
      <c r="H2820" s="2" t="s">
        <v>20</v>
      </c>
      <c r="I2820" s="2" t="s">
        <v>7085</v>
      </c>
      <c r="J2820" s="3" t="str">
        <f>HYPERLINK("https://www.boe.es/gazeta/dias/1825/08/02/pdfs/GMD-1825-92.pdf#page=4","Abrir facsímil")</f>
        <v>Abrir facsímil</v>
      </c>
      <c r="K2820" s="3" t="s">
        <v>22</v>
      </c>
    </row>
    <row r="2821" spans="1:11" ht="42" customHeight="1">
      <c r="A2821" s="2" t="s">
        <v>7086</v>
      </c>
      <c r="B2821" s="2" t="s">
        <v>7087</v>
      </c>
      <c r="C2821" s="2" t="s">
        <v>16</v>
      </c>
      <c r="D2821" s="2" t="s">
        <v>17</v>
      </c>
      <c r="E2821" s="5">
        <v>-27351</v>
      </c>
      <c r="F2821" s="3" t="s">
        <v>132</v>
      </c>
      <c r="G2821" s="3" t="s">
        <v>19</v>
      </c>
      <c r="H2821" s="2" t="s">
        <v>20</v>
      </c>
      <c r="I2821" s="2" t="s">
        <v>7088</v>
      </c>
      <c r="J2821" s="3" t="str">
        <f>HYPERLINK("https://www.boe.es/gazeta/dias/1825/02/10/pdfs/GMD-1825-18.pdf#page=4","Abrir facsímil")</f>
        <v>Abrir facsímil</v>
      </c>
      <c r="K2821" s="3" t="s">
        <v>22</v>
      </c>
    </row>
    <row r="2822" spans="1:11" ht="42" customHeight="1">
      <c r="A2822" s="2" t="s">
        <v>7089</v>
      </c>
      <c r="B2822" s="2" t="s">
        <v>7090</v>
      </c>
      <c r="C2822" s="2" t="s">
        <v>32</v>
      </c>
      <c r="D2822" s="2" t="s">
        <v>33</v>
      </c>
      <c r="E2822" s="5">
        <v>-27370</v>
      </c>
      <c r="F2822" s="3" t="s">
        <v>222</v>
      </c>
      <c r="G2822" s="3" t="s">
        <v>19</v>
      </c>
      <c r="H2822" s="2" t="s">
        <v>20</v>
      </c>
      <c r="I2822" s="2" t="s">
        <v>7091</v>
      </c>
      <c r="J2822" s="3" t="str">
        <f>HYPERLINK("https://www.boe.es/gazeta/dias/1825/01/22/pdfs/GMD-1825-10.pdf#page=4","Abrir facsímil")</f>
        <v>Abrir facsímil</v>
      </c>
      <c r="K2822" s="3" t="s">
        <v>22</v>
      </c>
    </row>
    <row r="2823" spans="1:11" ht="42" customHeight="1">
      <c r="A2823" s="2" t="s">
        <v>7092</v>
      </c>
      <c r="B2823" s="2" t="s">
        <v>7093</v>
      </c>
      <c r="C2823" s="2" t="s">
        <v>32</v>
      </c>
      <c r="D2823" s="2" t="s">
        <v>33</v>
      </c>
      <c r="E2823" s="5">
        <v>-27379</v>
      </c>
      <c r="F2823" s="3" t="s">
        <v>116</v>
      </c>
      <c r="G2823" s="3" t="s">
        <v>39</v>
      </c>
      <c r="H2823" s="2" t="s">
        <v>20</v>
      </c>
      <c r="I2823" s="2" t="s">
        <v>7094</v>
      </c>
      <c r="J2823" s="3" t="str">
        <f>HYPERLINK("https://www.boe.es/gazeta/dias/1825/01/13/pdfs/GMD-1825-6.pdf#page=3","Abrir facsímil")</f>
        <v>Abrir facsímil</v>
      </c>
      <c r="K2823" s="3" t="s">
        <v>22</v>
      </c>
    </row>
    <row r="2824" spans="1:11" ht="42" customHeight="1">
      <c r="A2824" s="2" t="s">
        <v>7095</v>
      </c>
      <c r="B2824" s="2" t="s">
        <v>7096</v>
      </c>
      <c r="C2824" s="2" t="s">
        <v>16</v>
      </c>
      <c r="D2824" s="2" t="s">
        <v>17</v>
      </c>
      <c r="E2824" s="5">
        <v>-27034</v>
      </c>
      <c r="F2824" s="3" t="s">
        <v>526</v>
      </c>
      <c r="G2824" s="3" t="s">
        <v>19</v>
      </c>
      <c r="H2824" s="2" t="s">
        <v>20</v>
      </c>
      <c r="I2824" s="2" t="s">
        <v>7097</v>
      </c>
      <c r="J2824" s="3" t="str">
        <f>HYPERLINK("https://www.boe.es/gazeta/dias/1825/12/24/pdfs/GMD-1825-155.pdf#page=4","Abrir facsímil")</f>
        <v>Abrir facsímil</v>
      </c>
      <c r="K2824" s="3" t="s">
        <v>22</v>
      </c>
    </row>
    <row r="2825" spans="1:11" ht="42" customHeight="1">
      <c r="A2825" s="2" t="s">
        <v>7098</v>
      </c>
      <c r="B2825" s="2" t="s">
        <v>7099</v>
      </c>
      <c r="C2825" s="2" t="s">
        <v>46</v>
      </c>
      <c r="D2825" s="2" t="s">
        <v>17</v>
      </c>
      <c r="E2825" s="5">
        <v>-27178</v>
      </c>
      <c r="F2825" s="3" t="s">
        <v>118</v>
      </c>
      <c r="G2825" s="3" t="s">
        <v>119</v>
      </c>
      <c r="H2825" s="2" t="s">
        <v>20</v>
      </c>
      <c r="I2825" s="2" t="s">
        <v>7100</v>
      </c>
      <c r="J2825" s="3" t="str">
        <f>HYPERLINK("https://www.boe.es/gazeta/dias/1825/08/02/pdfs/GMD-1825-92.pdf#page=4","Abrir facsímil")</f>
        <v>Abrir facsímil</v>
      </c>
      <c r="K2825" s="3" t="s">
        <v>22</v>
      </c>
    </row>
    <row r="2826" spans="1:11" ht="42" customHeight="1">
      <c r="A2826" s="2" t="s">
        <v>7101</v>
      </c>
      <c r="B2826" s="2" t="s">
        <v>7102</v>
      </c>
      <c r="C2826" s="2" t="s">
        <v>32</v>
      </c>
      <c r="D2826" s="2" t="s">
        <v>33</v>
      </c>
      <c r="E2826" s="5">
        <v>-27386</v>
      </c>
      <c r="F2826" s="3" t="s">
        <v>99</v>
      </c>
      <c r="G2826" s="3" t="s">
        <v>39</v>
      </c>
      <c r="H2826" s="2" t="s">
        <v>20</v>
      </c>
      <c r="I2826" s="2" t="s">
        <v>7103</v>
      </c>
      <c r="J2826" s="3" t="str">
        <f>HYPERLINK("https://www.boe.es/gazeta/dias/1825/01/06/pdfs/GMD-1825-3.pdf#page=3","Abrir facsímil")</f>
        <v>Abrir facsímil</v>
      </c>
      <c r="K2826" s="3" t="s">
        <v>22</v>
      </c>
    </row>
    <row r="2827" spans="1:11" ht="42" customHeight="1">
      <c r="A2827" s="2" t="s">
        <v>7104</v>
      </c>
      <c r="B2827" s="2" t="s">
        <v>7105</v>
      </c>
      <c r="C2827" s="2" t="s">
        <v>25</v>
      </c>
      <c r="D2827" s="2" t="s">
        <v>17</v>
      </c>
      <c r="E2827" s="5">
        <v>-27036</v>
      </c>
      <c r="F2827" s="3" t="s">
        <v>373</v>
      </c>
      <c r="G2827" s="3" t="s">
        <v>19</v>
      </c>
      <c r="H2827" s="2" t="s">
        <v>20</v>
      </c>
      <c r="I2827" s="2" t="s">
        <v>7106</v>
      </c>
      <c r="J2827" s="3" t="str">
        <f>HYPERLINK("https://www.boe.es/gazeta/dias/1825/12/22/pdfs/GMD-1825-154.pdf#page=4","Abrir facsímil")</f>
        <v>Abrir facsímil</v>
      </c>
      <c r="K2827" s="3" t="s">
        <v>22</v>
      </c>
    </row>
    <row r="2828" spans="1:11" ht="42" customHeight="1">
      <c r="A2828" s="2" t="s">
        <v>7107</v>
      </c>
      <c r="B2828" s="2" t="s">
        <v>7108</v>
      </c>
      <c r="C2828" s="2" t="s">
        <v>238</v>
      </c>
      <c r="D2828" s="2" t="s">
        <v>17</v>
      </c>
      <c r="E2828" s="5">
        <v>-27318</v>
      </c>
      <c r="F2828" s="3" t="s">
        <v>193</v>
      </c>
      <c r="G2828" s="3" t="s">
        <v>64</v>
      </c>
      <c r="H2828" s="2" t="s">
        <v>20</v>
      </c>
      <c r="I2828" s="2" t="s">
        <v>7109</v>
      </c>
      <c r="J2828" s="3" t="str">
        <f>HYPERLINK("https://www.boe.es/gazeta/dias/1825/03/15/pdfs/GMD-1825-32.pdf#page=2","Abrir facsímil")</f>
        <v>Abrir facsímil</v>
      </c>
      <c r="K2828" s="3" t="s">
        <v>22</v>
      </c>
    </row>
    <row r="2829" spans="1:11" ht="42" customHeight="1">
      <c r="A2829" s="2" t="s">
        <v>7110</v>
      </c>
      <c r="B2829" s="2" t="s">
        <v>7111</v>
      </c>
      <c r="C2829" s="2" t="s">
        <v>71</v>
      </c>
      <c r="D2829" s="2" t="s">
        <v>72</v>
      </c>
      <c r="E2829" s="5">
        <v>-27302</v>
      </c>
      <c r="F2829" s="3" t="s">
        <v>369</v>
      </c>
      <c r="G2829" s="3" t="s">
        <v>19</v>
      </c>
      <c r="H2829" s="2" t="s">
        <v>20</v>
      </c>
      <c r="I2829" s="2" t="s">
        <v>7112</v>
      </c>
      <c r="J2829" s="3" t="str">
        <f>HYPERLINK("https://www.boe.es/gazeta/dias/1825/03/31/pdfs/GMD-1825-39.pdf#page=4","Abrir facsímil")</f>
        <v>Abrir facsímil</v>
      </c>
      <c r="K2829" s="3" t="s">
        <v>22</v>
      </c>
    </row>
    <row r="2830" spans="1:11" ht="42" customHeight="1">
      <c r="A2830" s="2" t="s">
        <v>7113</v>
      </c>
      <c r="B2830" s="2" t="s">
        <v>7114</v>
      </c>
      <c r="C2830" s="2" t="s">
        <v>71</v>
      </c>
      <c r="D2830" s="2" t="s">
        <v>72</v>
      </c>
      <c r="E2830" s="5">
        <v>-27094</v>
      </c>
      <c r="F2830" s="3" t="s">
        <v>763</v>
      </c>
      <c r="G2830" s="3" t="s">
        <v>19</v>
      </c>
      <c r="H2830" s="2" t="s">
        <v>20</v>
      </c>
      <c r="I2830" s="2" t="s">
        <v>7115</v>
      </c>
      <c r="J2830" s="3" t="str">
        <f>HYPERLINK("https://www.boe.es/gazeta/dias/1825/10/25/pdfs/GMD-1825-129.pdf#page=4","Abrir facsímil")</f>
        <v>Abrir facsímil</v>
      </c>
      <c r="K2830" s="3" t="s">
        <v>22</v>
      </c>
    </row>
    <row r="2831" spans="1:11" ht="42" customHeight="1">
      <c r="A2831" s="2" t="s">
        <v>7113</v>
      </c>
      <c r="B2831" s="2" t="s">
        <v>7114</v>
      </c>
      <c r="C2831" s="2" t="s">
        <v>46</v>
      </c>
      <c r="D2831" s="2" t="s">
        <v>17</v>
      </c>
      <c r="E2831" s="5">
        <v>-27036</v>
      </c>
      <c r="F2831" s="3" t="s">
        <v>373</v>
      </c>
      <c r="G2831" s="3" t="s">
        <v>19</v>
      </c>
      <c r="H2831" s="2" t="s">
        <v>20</v>
      </c>
      <c r="I2831" s="2" t="s">
        <v>7116</v>
      </c>
      <c r="J2831" s="3" t="str">
        <f>HYPERLINK("https://www.boe.es/gazeta/dias/1825/12/22/pdfs/GMD-1825-154.pdf#page=4","Abrir facsímil")</f>
        <v>Abrir facsímil</v>
      </c>
      <c r="K2831" s="3" t="s">
        <v>22</v>
      </c>
    </row>
    <row r="2832" spans="1:11" ht="42" customHeight="1">
      <c r="A2832" s="2" t="s">
        <v>7117</v>
      </c>
      <c r="B2832" s="2" t="s">
        <v>7118</v>
      </c>
      <c r="C2832" s="2" t="s">
        <v>32</v>
      </c>
      <c r="D2832" s="2" t="s">
        <v>33</v>
      </c>
      <c r="E2832" s="5">
        <v>-27384</v>
      </c>
      <c r="F2832" s="3" t="s">
        <v>143</v>
      </c>
      <c r="G2832" s="3" t="s">
        <v>64</v>
      </c>
      <c r="H2832" s="2" t="s">
        <v>20</v>
      </c>
      <c r="I2832" s="2" t="s">
        <v>7119</v>
      </c>
      <c r="J2832" s="3" t="str">
        <f>HYPERLINK("https://www.boe.es/gazeta/dias/1825/01/08/pdfs/GMD-1825-4.pdf#page=2","Abrir facsímil")</f>
        <v>Abrir facsímil</v>
      </c>
      <c r="K2832" s="3" t="s">
        <v>22</v>
      </c>
    </row>
    <row r="2833" spans="1:11" ht="42" customHeight="1">
      <c r="A2833" s="2" t="s">
        <v>7120</v>
      </c>
      <c r="B2833" s="2" t="s">
        <v>7121</v>
      </c>
      <c r="C2833" s="2" t="s">
        <v>25</v>
      </c>
      <c r="D2833" s="2" t="s">
        <v>17</v>
      </c>
      <c r="E2833" s="5">
        <v>-27150</v>
      </c>
      <c r="F2833" s="3" t="s">
        <v>392</v>
      </c>
      <c r="G2833" s="3" t="s">
        <v>39</v>
      </c>
      <c r="H2833" s="2" t="s">
        <v>20</v>
      </c>
      <c r="I2833" s="2" t="s">
        <v>7122</v>
      </c>
      <c r="J2833" s="3" t="str">
        <f>HYPERLINK("https://www.boe.es/gazeta/dias/1825/08/30/pdfs/GMD-1825-105.pdf#page=3","Abrir facsímil")</f>
        <v>Abrir facsímil</v>
      </c>
      <c r="K2833" s="3" t="s">
        <v>22</v>
      </c>
    </row>
    <row r="2834" spans="1:11" ht="42" customHeight="1">
      <c r="A2834" s="2" t="s">
        <v>7123</v>
      </c>
      <c r="B2834" s="2" t="s">
        <v>7124</v>
      </c>
      <c r="C2834" s="2" t="s">
        <v>32</v>
      </c>
      <c r="D2834" s="2" t="s">
        <v>33</v>
      </c>
      <c r="E2834" s="5">
        <v>-27379</v>
      </c>
      <c r="F2834" s="3" t="s">
        <v>116</v>
      </c>
      <c r="G2834" s="3" t="s">
        <v>39</v>
      </c>
      <c r="H2834" s="2" t="s">
        <v>20</v>
      </c>
      <c r="I2834" s="2" t="s">
        <v>7125</v>
      </c>
      <c r="J2834" s="3" t="str">
        <f>HYPERLINK("https://www.boe.es/gazeta/dias/1825/01/13/pdfs/GMD-1825-6.pdf#page=3","Abrir facsímil")</f>
        <v>Abrir facsímil</v>
      </c>
      <c r="K2834" s="3" t="s">
        <v>22</v>
      </c>
    </row>
    <row r="2835" spans="1:11" ht="42" customHeight="1">
      <c r="A2835" s="2" t="s">
        <v>7126</v>
      </c>
      <c r="B2835" s="2" t="s">
        <v>7127</v>
      </c>
      <c r="C2835" s="2" t="s">
        <v>32</v>
      </c>
      <c r="D2835" s="2" t="s">
        <v>33</v>
      </c>
      <c r="E2835" s="5">
        <v>-27391</v>
      </c>
      <c r="F2835" s="3" t="s">
        <v>295</v>
      </c>
      <c r="G2835" s="3" t="s">
        <v>19</v>
      </c>
      <c r="H2835" s="2" t="s">
        <v>20</v>
      </c>
      <c r="I2835" s="2" t="s">
        <v>7128</v>
      </c>
      <c r="J2835" s="3" t="str">
        <f>HYPERLINK("https://www.boe.es/gazeta/dias/1825/01/01/pdfs/GMD-1825-1.pdf#page=4","Abrir facsímil")</f>
        <v>Abrir facsímil</v>
      </c>
      <c r="K2835" s="3" t="s">
        <v>22</v>
      </c>
    </row>
    <row r="2836" spans="1:11" ht="42" customHeight="1">
      <c r="A2836" s="2" t="s">
        <v>7129</v>
      </c>
      <c r="B2836" s="2" t="s">
        <v>7130</v>
      </c>
      <c r="C2836" s="2" t="s">
        <v>71</v>
      </c>
      <c r="D2836" s="2" t="s">
        <v>72</v>
      </c>
      <c r="E2836" s="5">
        <v>-27332</v>
      </c>
      <c r="F2836" s="3" t="s">
        <v>239</v>
      </c>
      <c r="G2836" s="3" t="s">
        <v>39</v>
      </c>
      <c r="H2836" s="2" t="s">
        <v>20</v>
      </c>
      <c r="I2836" s="2" t="s">
        <v>7131</v>
      </c>
      <c r="J2836" s="3" t="str">
        <f>HYPERLINK("https://www.boe.es/gazeta/dias/1825/03/01/pdfs/GMD-1825-26.pdf#page=3","Abrir facsímil")</f>
        <v>Abrir facsímil</v>
      </c>
      <c r="K2836" s="3" t="s">
        <v>22</v>
      </c>
    </row>
    <row r="2837" spans="1:11" ht="42" customHeight="1">
      <c r="A2837" s="2" t="s">
        <v>7132</v>
      </c>
      <c r="B2837" s="2" t="s">
        <v>7133</v>
      </c>
      <c r="C2837" s="2" t="s">
        <v>32</v>
      </c>
      <c r="D2837" s="2" t="s">
        <v>33</v>
      </c>
      <c r="E2837" s="5">
        <v>-27321</v>
      </c>
      <c r="F2837" s="3" t="s">
        <v>38</v>
      </c>
      <c r="G2837" s="3" t="s">
        <v>3588</v>
      </c>
      <c r="H2837" s="2" t="s">
        <v>20</v>
      </c>
      <c r="I2837" s="2" t="s">
        <v>7134</v>
      </c>
      <c r="J2837" s="3" t="str">
        <f>HYPERLINK("https://www.boe.es/gazeta/dias/1825/03/12/pdfs/GMD-1825-31.pdf#page=2","Abrir facsímil")</f>
        <v>Abrir facsímil</v>
      </c>
      <c r="K2837" s="3" t="s">
        <v>22</v>
      </c>
    </row>
    <row r="2838" spans="1:11" ht="42" customHeight="1">
      <c r="A2838" s="2" t="s">
        <v>7135</v>
      </c>
      <c r="B2838" s="2" t="s">
        <v>7135</v>
      </c>
      <c r="C2838" s="2" t="s">
        <v>32</v>
      </c>
      <c r="D2838" s="2" t="s">
        <v>33</v>
      </c>
      <c r="E2838" s="5">
        <v>-27276</v>
      </c>
      <c r="F2838" s="3" t="s">
        <v>124</v>
      </c>
      <c r="G2838" s="3" t="s">
        <v>1374</v>
      </c>
      <c r="H2838" s="2" t="s">
        <v>20</v>
      </c>
      <c r="I2838" s="2" t="s">
        <v>7136</v>
      </c>
      <c r="J2838" s="3" t="str">
        <f>HYPERLINK("https://www.boe.es/gazeta/dias/1825/04/26/pdfs/GMD-1825-50.pdf#page=4","Abrir facsímil")</f>
        <v>Abrir facsímil</v>
      </c>
      <c r="K2838" s="3" t="s">
        <v>22</v>
      </c>
    </row>
    <row r="2839" spans="1:11" ht="42" customHeight="1">
      <c r="A2839" s="2" t="s">
        <v>7135</v>
      </c>
      <c r="B2839" s="2" t="s">
        <v>7135</v>
      </c>
      <c r="C2839" s="2" t="s">
        <v>32</v>
      </c>
      <c r="D2839" s="2" t="s">
        <v>33</v>
      </c>
      <c r="E2839" s="5">
        <v>-27267</v>
      </c>
      <c r="F2839" s="3" t="s">
        <v>160</v>
      </c>
      <c r="G2839" s="3" t="s">
        <v>64</v>
      </c>
      <c r="H2839" s="2" t="s">
        <v>20</v>
      </c>
      <c r="I2839" s="2" t="s">
        <v>7137</v>
      </c>
      <c r="J2839" s="3" t="str">
        <f>HYPERLINK("https://www.boe.es/gazeta/dias/1825/05/05/pdfs/GMD-1825-54.pdf#page=2","Abrir facsímil")</f>
        <v>Abrir facsímil</v>
      </c>
      <c r="K2839" s="3" t="s">
        <v>22</v>
      </c>
    </row>
    <row r="2840" spans="1:11" ht="42" customHeight="1">
      <c r="A2840" s="2" t="s">
        <v>7138</v>
      </c>
      <c r="B2840" s="2" t="s">
        <v>7138</v>
      </c>
      <c r="C2840" s="2" t="s">
        <v>46</v>
      </c>
      <c r="D2840" s="2" t="s">
        <v>17</v>
      </c>
      <c r="E2840" s="5">
        <v>-27139</v>
      </c>
      <c r="F2840" s="3" t="s">
        <v>530</v>
      </c>
      <c r="G2840" s="3" t="s">
        <v>19</v>
      </c>
      <c r="H2840" s="2" t="s">
        <v>20</v>
      </c>
      <c r="I2840" s="2" t="s">
        <v>7139</v>
      </c>
      <c r="J2840" s="3" t="str">
        <f>HYPERLINK("https://www.boe.es/gazeta/dias/1825/09/10/pdfs/GMD-1825-110.pdf#page=4","Abrir facsímil")</f>
        <v>Abrir facsímil</v>
      </c>
      <c r="K2840" s="3" t="s">
        <v>22</v>
      </c>
    </row>
    <row r="2841" spans="1:11" ht="42" customHeight="1">
      <c r="A2841" s="2" t="s">
        <v>7138</v>
      </c>
      <c r="B2841" s="2" t="s">
        <v>7138</v>
      </c>
      <c r="C2841" s="2" t="s">
        <v>32</v>
      </c>
      <c r="D2841" s="2" t="s">
        <v>33</v>
      </c>
      <c r="E2841" s="5">
        <v>-27069</v>
      </c>
      <c r="F2841" s="3" t="s">
        <v>73</v>
      </c>
      <c r="G2841" s="3" t="s">
        <v>74</v>
      </c>
      <c r="H2841" s="2" t="s">
        <v>20</v>
      </c>
      <c r="I2841" s="2" t="s">
        <v>7140</v>
      </c>
      <c r="J2841" s="3" t="str">
        <f>HYPERLINK("https://www.boe.es/gazeta/dias/1825/11/19/pdfs/GMD-1825-140.pdf#page=3","Abrir facsímil")</f>
        <v>Abrir facsímil</v>
      </c>
      <c r="K2841" s="3" t="s">
        <v>22</v>
      </c>
    </row>
    <row r="2842" spans="1:11" ht="42" customHeight="1">
      <c r="A2842" s="2" t="s">
        <v>7141</v>
      </c>
      <c r="B2842" s="2" t="s">
        <v>7142</v>
      </c>
      <c r="C2842" s="2" t="s">
        <v>16</v>
      </c>
      <c r="D2842" s="2" t="s">
        <v>17</v>
      </c>
      <c r="E2842" s="5">
        <v>-27090</v>
      </c>
      <c r="F2842" s="3" t="s">
        <v>189</v>
      </c>
      <c r="G2842" s="3" t="s">
        <v>19</v>
      </c>
      <c r="H2842" s="2" t="s">
        <v>20</v>
      </c>
      <c r="I2842" s="2" t="s">
        <v>7143</v>
      </c>
      <c r="J2842" s="3" t="str">
        <f>HYPERLINK("https://www.boe.es/gazeta/dias/1825/10/29/pdfs/GMD-1825-131.pdf#page=4","Abrir facsímil")</f>
        <v>Abrir facsímil</v>
      </c>
      <c r="K2842" s="3" t="s">
        <v>22</v>
      </c>
    </row>
    <row r="2843" spans="1:11" ht="42" customHeight="1">
      <c r="A2843" s="2" t="s">
        <v>7144</v>
      </c>
      <c r="B2843" s="2" t="s">
        <v>7145</v>
      </c>
      <c r="C2843" s="2" t="s">
        <v>25</v>
      </c>
      <c r="D2843" s="2" t="s">
        <v>17</v>
      </c>
      <c r="E2843" s="5">
        <v>-27241</v>
      </c>
      <c r="F2843" s="3" t="s">
        <v>472</v>
      </c>
      <c r="G2843" s="3" t="s">
        <v>19</v>
      </c>
      <c r="H2843" s="2" t="s">
        <v>20</v>
      </c>
      <c r="I2843" s="2" t="s">
        <v>7146</v>
      </c>
      <c r="J2843" s="3" t="str">
        <f>HYPERLINK("https://www.boe.es/gazeta/dias/1825/05/31/pdfs/GMD-1825-65.pdf#page=4","Abrir facsímil")</f>
        <v>Abrir facsímil</v>
      </c>
      <c r="K2843" s="3" t="s">
        <v>22</v>
      </c>
    </row>
    <row r="2844" spans="1:11" ht="42" customHeight="1">
      <c r="A2844" s="2" t="s">
        <v>7147</v>
      </c>
      <c r="B2844" s="2" t="s">
        <v>7147</v>
      </c>
      <c r="C2844" s="2" t="s">
        <v>32</v>
      </c>
      <c r="D2844" s="2" t="s">
        <v>33</v>
      </c>
      <c r="E2844" s="5">
        <v>-27379</v>
      </c>
      <c r="F2844" s="3" t="s">
        <v>116</v>
      </c>
      <c r="G2844" s="3" t="s">
        <v>39</v>
      </c>
      <c r="H2844" s="2" t="s">
        <v>20</v>
      </c>
      <c r="I2844" s="2" t="s">
        <v>7148</v>
      </c>
      <c r="J2844" s="3" t="str">
        <f>HYPERLINK("https://www.boe.es/gazeta/dias/1825/01/13/pdfs/GMD-1825-6.pdf#page=3","Abrir facsímil")</f>
        <v>Abrir facsímil</v>
      </c>
      <c r="K2844" s="3" t="s">
        <v>22</v>
      </c>
    </row>
    <row r="2845" spans="1:11" ht="42" customHeight="1">
      <c r="A2845" s="2" t="s">
        <v>7149</v>
      </c>
      <c r="B2845" s="2" t="s">
        <v>7150</v>
      </c>
      <c r="C2845" s="2" t="s">
        <v>32</v>
      </c>
      <c r="D2845" s="2" t="s">
        <v>33</v>
      </c>
      <c r="E2845" s="5">
        <v>-27267</v>
      </c>
      <c r="F2845" s="3" t="s">
        <v>160</v>
      </c>
      <c r="G2845" s="3" t="s">
        <v>39</v>
      </c>
      <c r="H2845" s="2" t="s">
        <v>20</v>
      </c>
      <c r="I2845" s="2" t="s">
        <v>7151</v>
      </c>
      <c r="J2845" s="3" t="str">
        <f>HYPERLINK("https://www.boe.es/gazeta/dias/1825/05/05/pdfs/GMD-1825-54.pdf#page=3","Abrir facsímil")</f>
        <v>Abrir facsímil</v>
      </c>
      <c r="K2845" s="3" t="s">
        <v>22</v>
      </c>
    </row>
    <row r="2846" spans="1:11" ht="42" customHeight="1">
      <c r="A2846" s="2" t="s">
        <v>7152</v>
      </c>
      <c r="B2846" s="2" t="s">
        <v>7153</v>
      </c>
      <c r="C2846" s="2" t="s">
        <v>16</v>
      </c>
      <c r="D2846" s="2" t="s">
        <v>17</v>
      </c>
      <c r="E2846" s="5">
        <v>-27381</v>
      </c>
      <c r="F2846" s="3" t="s">
        <v>586</v>
      </c>
      <c r="G2846" s="3" t="s">
        <v>39</v>
      </c>
      <c r="H2846" s="2" t="s">
        <v>20</v>
      </c>
      <c r="I2846" s="2" t="s">
        <v>7154</v>
      </c>
      <c r="J2846" s="3" t="str">
        <f>HYPERLINK("https://www.boe.es/gazeta/dias/1825/01/11/pdfs/GMD-1825-5.pdf#page=3","Abrir facsímil")</f>
        <v>Abrir facsímil</v>
      </c>
      <c r="K2846" s="3" t="s">
        <v>22</v>
      </c>
    </row>
    <row r="2847" spans="1:11" ht="42" customHeight="1">
      <c r="A2847" s="2" t="s">
        <v>7155</v>
      </c>
      <c r="B2847" s="2" t="s">
        <v>7156</v>
      </c>
      <c r="C2847" s="2" t="s">
        <v>32</v>
      </c>
      <c r="D2847" s="2" t="s">
        <v>33</v>
      </c>
      <c r="E2847" s="5">
        <v>-27171</v>
      </c>
      <c r="F2847" s="3" t="s">
        <v>490</v>
      </c>
      <c r="G2847" s="3" t="s">
        <v>39</v>
      </c>
      <c r="H2847" s="2" t="s">
        <v>20</v>
      </c>
      <c r="I2847" s="2" t="s">
        <v>7157</v>
      </c>
      <c r="J2847" s="3" t="str">
        <f>HYPERLINK("https://www.boe.es/gazeta/dias/1825/08/09/pdfs/GMD-1825-95.pdf#page=3","Abrir facsímil")</f>
        <v>Abrir facsímil</v>
      </c>
      <c r="K2847" s="3" t="s">
        <v>22</v>
      </c>
    </row>
    <row r="2848" spans="1:11" ht="42" customHeight="1">
      <c r="A2848" s="2" t="s">
        <v>7158</v>
      </c>
      <c r="B2848" s="2" t="s">
        <v>7159</v>
      </c>
      <c r="C2848" s="2" t="s">
        <v>46</v>
      </c>
      <c r="D2848" s="2" t="s">
        <v>17</v>
      </c>
      <c r="E2848" s="5">
        <v>-27351</v>
      </c>
      <c r="F2848" s="3" t="s">
        <v>132</v>
      </c>
      <c r="G2848" s="3" t="s">
        <v>19</v>
      </c>
      <c r="H2848" s="2" t="s">
        <v>20</v>
      </c>
      <c r="I2848" s="2" t="s">
        <v>7160</v>
      </c>
      <c r="J2848" s="3" t="str">
        <f>HYPERLINK("https://www.boe.es/gazeta/dias/1825/02/10/pdfs/GMD-1825-18.pdf#page=4","Abrir facsímil")</f>
        <v>Abrir facsímil</v>
      </c>
      <c r="K2848" s="3" t="s">
        <v>22</v>
      </c>
    </row>
    <row r="2849" spans="1:11" ht="42" customHeight="1">
      <c r="A2849" s="2" t="s">
        <v>7161</v>
      </c>
      <c r="B2849" s="2" t="s">
        <v>7162</v>
      </c>
      <c r="C2849" s="2" t="s">
        <v>32</v>
      </c>
      <c r="D2849" s="2" t="s">
        <v>33</v>
      </c>
      <c r="E2849" s="5">
        <v>-27344</v>
      </c>
      <c r="F2849" s="3" t="s">
        <v>146</v>
      </c>
      <c r="G2849" s="3" t="s">
        <v>39</v>
      </c>
      <c r="H2849" s="2" t="s">
        <v>20</v>
      </c>
      <c r="I2849" s="2" t="s">
        <v>7163</v>
      </c>
      <c r="J2849" s="3" t="str">
        <f>HYPERLINK("https://www.boe.es/gazeta/dias/1825/02/17/pdfs/GMD-1825-21.pdf#page=3","Abrir facsímil")</f>
        <v>Abrir facsímil</v>
      </c>
      <c r="K2849" s="3" t="s">
        <v>22</v>
      </c>
    </row>
    <row r="2850" spans="1:11" ht="42" customHeight="1">
      <c r="A2850" s="2" t="s">
        <v>7164</v>
      </c>
      <c r="B2850" s="2" t="s">
        <v>7165</v>
      </c>
      <c r="C2850" s="2" t="s">
        <v>71</v>
      </c>
      <c r="D2850" s="2" t="s">
        <v>72</v>
      </c>
      <c r="E2850" s="5">
        <v>-27129</v>
      </c>
      <c r="F2850" s="3" t="s">
        <v>173</v>
      </c>
      <c r="G2850" s="3" t="s">
        <v>39</v>
      </c>
      <c r="H2850" s="2" t="s">
        <v>20</v>
      </c>
      <c r="I2850" s="2" t="s">
        <v>7166</v>
      </c>
      <c r="J2850" s="3" t="str">
        <f>HYPERLINK("https://www.boe.es/gazeta/dias/1825/09/20/pdfs/GMD-1825-114.pdf#page=3","Abrir facsímil")</f>
        <v>Abrir facsímil</v>
      </c>
      <c r="K2850" s="3" t="s">
        <v>22</v>
      </c>
    </row>
    <row r="2851" spans="1:11" ht="42" customHeight="1">
      <c r="A2851" s="2" t="s">
        <v>7167</v>
      </c>
      <c r="B2851" s="2" t="s">
        <v>7167</v>
      </c>
      <c r="C2851" s="2" t="s">
        <v>71</v>
      </c>
      <c r="D2851" s="2" t="s">
        <v>72</v>
      </c>
      <c r="E2851" s="5">
        <v>-27248</v>
      </c>
      <c r="F2851" s="3" t="s">
        <v>1214</v>
      </c>
      <c r="G2851" s="3" t="s">
        <v>64</v>
      </c>
      <c r="H2851" s="2" t="s">
        <v>20</v>
      </c>
      <c r="I2851" s="2" t="s">
        <v>7168</v>
      </c>
      <c r="J2851" s="3" t="str">
        <f>HYPERLINK("https://www.boe.es/gazeta/dias/1825/05/24/pdfs/GMD-1825-62.pdf#page=2","Abrir facsímil")</f>
        <v>Abrir facsímil</v>
      </c>
      <c r="K2851" s="3" t="s">
        <v>22</v>
      </c>
    </row>
    <row r="2852" spans="1:11" ht="42" customHeight="1">
      <c r="A2852" s="2" t="s">
        <v>7169</v>
      </c>
      <c r="B2852" s="2" t="s">
        <v>7170</v>
      </c>
      <c r="C2852" s="2" t="s">
        <v>71</v>
      </c>
      <c r="D2852" s="2" t="s">
        <v>72</v>
      </c>
      <c r="E2852" s="5">
        <v>-27069</v>
      </c>
      <c r="F2852" s="3" t="s">
        <v>73</v>
      </c>
      <c r="G2852" s="3" t="s">
        <v>19</v>
      </c>
      <c r="H2852" s="2" t="s">
        <v>20</v>
      </c>
      <c r="I2852" s="2" t="s">
        <v>7171</v>
      </c>
      <c r="J2852" s="3" t="str">
        <f>HYPERLINK("https://www.boe.es/gazeta/dias/1825/11/19/pdfs/GMD-1825-140.pdf#page=4","Abrir facsímil")</f>
        <v>Abrir facsímil</v>
      </c>
      <c r="K2852" s="3" t="s">
        <v>22</v>
      </c>
    </row>
    <row r="2853" spans="1:11" ht="42" customHeight="1">
      <c r="A2853" s="2" t="s">
        <v>7172</v>
      </c>
      <c r="B2853" s="2" t="s">
        <v>7172</v>
      </c>
      <c r="C2853" s="2" t="s">
        <v>32</v>
      </c>
      <c r="D2853" s="2" t="s">
        <v>33</v>
      </c>
      <c r="E2853" s="5">
        <v>-27150</v>
      </c>
      <c r="F2853" s="3" t="s">
        <v>392</v>
      </c>
      <c r="G2853" s="3" t="s">
        <v>95</v>
      </c>
      <c r="H2853" s="2" t="s">
        <v>20</v>
      </c>
      <c r="I2853" s="2" t="s">
        <v>7173</v>
      </c>
      <c r="J2853" s="3" t="str">
        <f>HYPERLINK("https://www.boe.es/gazeta/dias/1825/08/30/pdfs/GMD-1825-105.pdf#page=1","Abrir facsímil")</f>
        <v>Abrir facsímil</v>
      </c>
      <c r="K2853" s="3" t="s">
        <v>22</v>
      </c>
    </row>
    <row r="2854" spans="1:11" ht="42" customHeight="1">
      <c r="A2854" s="2" t="s">
        <v>7174</v>
      </c>
      <c r="B2854" s="2" t="s">
        <v>7175</v>
      </c>
      <c r="C2854" s="2" t="s">
        <v>123</v>
      </c>
      <c r="D2854" s="2" t="s">
        <v>17</v>
      </c>
      <c r="E2854" s="5">
        <v>-27307</v>
      </c>
      <c r="F2854" s="3" t="s">
        <v>139</v>
      </c>
      <c r="G2854" s="3" t="s">
        <v>19</v>
      </c>
      <c r="H2854" s="2" t="s">
        <v>20</v>
      </c>
      <c r="I2854" s="2" t="s">
        <v>7176</v>
      </c>
      <c r="J2854" s="3" t="str">
        <f>HYPERLINK("https://www.boe.es/gazeta/dias/1825/03/26/pdfs/GMD-1825-37.pdf#page=4","Abrir facsímil")</f>
        <v>Abrir facsímil</v>
      </c>
      <c r="K2854" s="3" t="s">
        <v>22</v>
      </c>
    </row>
    <row r="2855" spans="1:11" ht="42" customHeight="1">
      <c r="A2855" s="2" t="s">
        <v>7177</v>
      </c>
      <c r="B2855" s="2" t="s">
        <v>7178</v>
      </c>
      <c r="C2855" s="2" t="s">
        <v>32</v>
      </c>
      <c r="D2855" s="2" t="s">
        <v>33</v>
      </c>
      <c r="E2855" s="5">
        <v>-27384</v>
      </c>
      <c r="F2855" s="3" t="s">
        <v>143</v>
      </c>
      <c r="G2855" s="3" t="s">
        <v>64</v>
      </c>
      <c r="H2855" s="2" t="s">
        <v>20</v>
      </c>
      <c r="I2855" s="2" t="s">
        <v>7179</v>
      </c>
      <c r="J2855" s="3" t="str">
        <f>HYPERLINK("https://www.boe.es/gazeta/dias/1825/01/08/pdfs/GMD-1825-4.pdf#page=2","Abrir facsímil")</f>
        <v>Abrir facsímil</v>
      </c>
      <c r="K2855" s="3" t="s">
        <v>22</v>
      </c>
    </row>
    <row r="2856" spans="1:11" ht="42" customHeight="1">
      <c r="A2856" s="2" t="s">
        <v>7180</v>
      </c>
      <c r="B2856" s="2" t="s">
        <v>7180</v>
      </c>
      <c r="C2856" s="2" t="s">
        <v>71</v>
      </c>
      <c r="D2856" s="2" t="s">
        <v>72</v>
      </c>
      <c r="E2856" s="5">
        <v>-27036</v>
      </c>
      <c r="F2856" s="3" t="s">
        <v>373</v>
      </c>
      <c r="G2856" s="3" t="s">
        <v>95</v>
      </c>
      <c r="H2856" s="2" t="s">
        <v>20</v>
      </c>
      <c r="I2856" s="2" t="s">
        <v>7181</v>
      </c>
      <c r="J2856" s="3" t="str">
        <f>HYPERLINK("https://www.boe.es/gazeta/dias/1825/12/22/pdfs/GMD-1825-154.pdf#page=1","Abrir facsímil")</f>
        <v>Abrir facsímil</v>
      </c>
      <c r="K2856" s="3" t="s">
        <v>22</v>
      </c>
    </row>
    <row r="2857" spans="1:11" ht="42" customHeight="1">
      <c r="A2857" s="2" t="s">
        <v>7182</v>
      </c>
      <c r="B2857" s="2" t="s">
        <v>7182</v>
      </c>
      <c r="C2857" s="2" t="s">
        <v>32</v>
      </c>
      <c r="D2857" s="2" t="s">
        <v>33</v>
      </c>
      <c r="E2857" s="5">
        <v>-27167</v>
      </c>
      <c r="F2857" s="3" t="s">
        <v>953</v>
      </c>
      <c r="G2857" s="3" t="s">
        <v>64</v>
      </c>
      <c r="H2857" s="2" t="s">
        <v>20</v>
      </c>
      <c r="I2857" s="2" t="s">
        <v>7183</v>
      </c>
      <c r="J2857" s="3" t="str">
        <f>HYPERLINK("https://www.boe.es/gazeta/dias/1825/08/13/pdfs/GMD-1825-97.pdf#page=2","Abrir facsímil")</f>
        <v>Abrir facsímil</v>
      </c>
      <c r="K2857" s="3" t="s">
        <v>22</v>
      </c>
    </row>
    <row r="2858" spans="1:11" ht="42" customHeight="1">
      <c r="A2858" s="2" t="s">
        <v>7184</v>
      </c>
      <c r="B2858" s="2" t="s">
        <v>7185</v>
      </c>
      <c r="C2858" s="2" t="s">
        <v>32</v>
      </c>
      <c r="D2858" s="2" t="s">
        <v>33</v>
      </c>
      <c r="E2858" s="5">
        <v>-27379</v>
      </c>
      <c r="F2858" s="3" t="s">
        <v>116</v>
      </c>
      <c r="G2858" s="3" t="s">
        <v>39</v>
      </c>
      <c r="H2858" s="2" t="s">
        <v>20</v>
      </c>
      <c r="I2858" s="2" t="s">
        <v>7186</v>
      </c>
      <c r="J2858" s="3" t="str">
        <f>HYPERLINK("https://www.boe.es/gazeta/dias/1825/01/13/pdfs/GMD-1825-6.pdf#page=3","Abrir facsímil")</f>
        <v>Abrir facsímil</v>
      </c>
      <c r="K2858" s="3" t="s">
        <v>22</v>
      </c>
    </row>
    <row r="2859" spans="1:11" ht="42" customHeight="1">
      <c r="A2859" s="2" t="s">
        <v>7187</v>
      </c>
      <c r="B2859" s="2" t="s">
        <v>7188</v>
      </c>
      <c r="C2859" s="2" t="s">
        <v>25</v>
      </c>
      <c r="D2859" s="2" t="s">
        <v>17</v>
      </c>
      <c r="E2859" s="5">
        <v>-27260</v>
      </c>
      <c r="F2859" s="3" t="s">
        <v>424</v>
      </c>
      <c r="G2859" s="3" t="s">
        <v>19</v>
      </c>
      <c r="H2859" s="2" t="s">
        <v>20</v>
      </c>
      <c r="I2859" s="2" t="s">
        <v>7189</v>
      </c>
      <c r="J2859" s="3" t="str">
        <f>HYPERLINK("https://www.boe.es/gazeta/dias/1825/05/12/pdfs/GMD-1825-57.pdf#page=4","Abrir facsímil")</f>
        <v>Abrir facsímil</v>
      </c>
      <c r="K2859" s="3" t="s">
        <v>22</v>
      </c>
    </row>
    <row r="2860" spans="1:11" ht="42" customHeight="1">
      <c r="A2860" s="2" t="s">
        <v>7190</v>
      </c>
      <c r="B2860" s="2" t="s">
        <v>7191</v>
      </c>
      <c r="C2860" s="2" t="s">
        <v>46</v>
      </c>
      <c r="D2860" s="2" t="s">
        <v>17</v>
      </c>
      <c r="E2860" s="5">
        <v>-27386</v>
      </c>
      <c r="F2860" s="3" t="s">
        <v>99</v>
      </c>
      <c r="G2860" s="3" t="s">
        <v>19</v>
      </c>
      <c r="H2860" s="2" t="s">
        <v>20</v>
      </c>
      <c r="I2860" s="2" t="s">
        <v>7192</v>
      </c>
      <c r="J2860" s="3" t="str">
        <f>HYPERLINK("https://www.boe.es/gazeta/dias/1825/01/06/pdfs/GMD-1825-3.pdf#page=4","Abrir facsímil")</f>
        <v>Abrir facsímil</v>
      </c>
      <c r="K2860" s="3" t="s">
        <v>22</v>
      </c>
    </row>
    <row r="2861" spans="1:11" ht="42" customHeight="1">
      <c r="A2861" s="2" t="s">
        <v>7193</v>
      </c>
      <c r="B2861" s="2" t="s">
        <v>7194</v>
      </c>
      <c r="C2861" s="2" t="s">
        <v>16</v>
      </c>
      <c r="D2861" s="2" t="s">
        <v>17</v>
      </c>
      <c r="E2861" s="5">
        <v>-27332</v>
      </c>
      <c r="F2861" s="3" t="s">
        <v>239</v>
      </c>
      <c r="G2861" s="3" t="s">
        <v>39</v>
      </c>
      <c r="H2861" s="2" t="s">
        <v>20</v>
      </c>
      <c r="I2861" s="2" t="s">
        <v>7195</v>
      </c>
      <c r="J2861" s="3" t="str">
        <f>HYPERLINK("https://www.boe.es/gazeta/dias/1825/03/01/pdfs/GMD-1825-26.pdf#page=3","Abrir facsímil")</f>
        <v>Abrir facsímil</v>
      </c>
      <c r="K2861" s="3" t="s">
        <v>22</v>
      </c>
    </row>
    <row r="2862" spans="1:11" ht="42" customHeight="1">
      <c r="A2862" s="2" t="s">
        <v>7196</v>
      </c>
      <c r="B2862" s="2" t="s">
        <v>7197</v>
      </c>
      <c r="C2862" s="2" t="s">
        <v>32</v>
      </c>
      <c r="D2862" s="2" t="s">
        <v>33</v>
      </c>
      <c r="E2862" s="5">
        <v>-27370</v>
      </c>
      <c r="F2862" s="3" t="s">
        <v>222</v>
      </c>
      <c r="G2862" s="3" t="s">
        <v>95</v>
      </c>
      <c r="H2862" s="2" t="s">
        <v>20</v>
      </c>
      <c r="I2862" s="2" t="s">
        <v>7198</v>
      </c>
      <c r="J2862" s="3" t="str">
        <f>HYPERLINK("https://www.boe.es/gazeta/dias/1825/01/22/pdfs/GMD-1825-10.pdf#page=1","Abrir facsímil")</f>
        <v>Abrir facsímil</v>
      </c>
      <c r="K2862" s="3" t="s">
        <v>22</v>
      </c>
    </row>
    <row r="2863" spans="1:11" ht="42" customHeight="1">
      <c r="A2863" s="2" t="s">
        <v>7199</v>
      </c>
      <c r="B2863" s="2" t="s">
        <v>7200</v>
      </c>
      <c r="C2863" s="2" t="s">
        <v>59</v>
      </c>
      <c r="D2863" s="2" t="s">
        <v>17</v>
      </c>
      <c r="E2863" s="5">
        <v>-27365</v>
      </c>
      <c r="F2863" s="3" t="s">
        <v>1749</v>
      </c>
      <c r="G2863" s="3" t="s">
        <v>19</v>
      </c>
      <c r="H2863" s="2" t="s">
        <v>27</v>
      </c>
      <c r="I2863" s="2" t="s">
        <v>7201</v>
      </c>
      <c r="J2863" s="3" t="str">
        <f>HYPERLINK("https://www.boe.es/gazeta/dias/1825/01/27/pdfs/GMD-1825-12.pdf#page=4","Abrir facsímil")</f>
        <v>Abrir facsímil</v>
      </c>
      <c r="K2863" s="3" t="s">
        <v>29</v>
      </c>
    </row>
    <row r="2864" spans="1:11" ht="42" customHeight="1">
      <c r="A2864" s="2" t="s">
        <v>7202</v>
      </c>
      <c r="B2864" s="2" t="s">
        <v>7202</v>
      </c>
      <c r="C2864" s="2" t="s">
        <v>16</v>
      </c>
      <c r="D2864" s="2" t="s">
        <v>17</v>
      </c>
      <c r="E2864" s="5">
        <v>-27276</v>
      </c>
      <c r="F2864" s="3" t="s">
        <v>124</v>
      </c>
      <c r="G2864" s="3" t="s">
        <v>39</v>
      </c>
      <c r="H2864" s="2" t="s">
        <v>20</v>
      </c>
      <c r="I2864" s="2" t="s">
        <v>7203</v>
      </c>
      <c r="J2864" s="3" t="str">
        <f>HYPERLINK("https://www.boe.es/gazeta/dias/1825/04/26/pdfs/GMD-1825-50.pdf#page=3","Abrir facsímil")</f>
        <v>Abrir facsímil</v>
      </c>
      <c r="K2864" s="3" t="s">
        <v>22</v>
      </c>
    </row>
    <row r="2865" spans="1:11" ht="42" customHeight="1">
      <c r="A2865" s="2" t="s">
        <v>7204</v>
      </c>
      <c r="B2865" s="2" t="s">
        <v>7205</v>
      </c>
      <c r="C2865" s="2" t="s">
        <v>32</v>
      </c>
      <c r="D2865" s="2" t="s">
        <v>33</v>
      </c>
      <c r="E2865" s="5">
        <v>-27388</v>
      </c>
      <c r="F2865" s="3" t="s">
        <v>288</v>
      </c>
      <c r="G2865" s="3" t="s">
        <v>19</v>
      </c>
      <c r="H2865" s="2" t="s">
        <v>20</v>
      </c>
      <c r="I2865" s="2" t="s">
        <v>7206</v>
      </c>
      <c r="J2865" s="3" t="str">
        <f>HYPERLINK("https://www.boe.es/gazeta/dias/1825/01/04/pdfs/GMD-1825-2.pdf#page=4","Abrir facsímil")</f>
        <v>Abrir facsímil</v>
      </c>
      <c r="K2865" s="3" t="s">
        <v>22</v>
      </c>
    </row>
    <row r="2866" spans="1:11" ht="42" customHeight="1">
      <c r="A2866" s="2" t="s">
        <v>7207</v>
      </c>
      <c r="B2866" s="2" t="s">
        <v>7208</v>
      </c>
      <c r="C2866" s="2" t="s">
        <v>32</v>
      </c>
      <c r="D2866" s="2" t="s">
        <v>33</v>
      </c>
      <c r="E2866" s="5">
        <v>-27372</v>
      </c>
      <c r="F2866" s="3" t="s">
        <v>51</v>
      </c>
      <c r="G2866" s="3" t="s">
        <v>39</v>
      </c>
      <c r="H2866" s="2" t="s">
        <v>20</v>
      </c>
      <c r="I2866" s="2" t="s">
        <v>7209</v>
      </c>
      <c r="J2866" s="3" t="str">
        <f>HYPERLINK("https://www.boe.es/gazeta/dias/1825/01/20/pdfs/GMD-1825-9.pdf#page=3","Abrir facsímil")</f>
        <v>Abrir facsímil</v>
      </c>
      <c r="K2866" s="3" t="s">
        <v>22</v>
      </c>
    </row>
    <row r="2867" spans="1:11" ht="42" customHeight="1">
      <c r="A2867" s="2" t="s">
        <v>7210</v>
      </c>
      <c r="B2867" s="2" t="s">
        <v>7210</v>
      </c>
      <c r="C2867" s="2" t="s">
        <v>59</v>
      </c>
      <c r="D2867" s="2" t="s">
        <v>17</v>
      </c>
      <c r="E2867" s="5">
        <v>-27248</v>
      </c>
      <c r="F2867" s="3" t="s">
        <v>1214</v>
      </c>
      <c r="G2867" s="3" t="s">
        <v>19</v>
      </c>
      <c r="H2867" s="2" t="s">
        <v>20</v>
      </c>
      <c r="I2867" s="2" t="s">
        <v>7211</v>
      </c>
      <c r="J2867" s="3" t="str">
        <f>HYPERLINK("https://www.boe.es/gazeta/dias/1825/05/24/pdfs/GMD-1825-62.pdf#page=4","Abrir facsímil")</f>
        <v>Abrir facsímil</v>
      </c>
      <c r="K2867" s="3" t="s">
        <v>22</v>
      </c>
    </row>
    <row r="2868" spans="1:11" ht="42" customHeight="1">
      <c r="A2868" s="2" t="s">
        <v>7210</v>
      </c>
      <c r="B2868" s="2" t="s">
        <v>7210</v>
      </c>
      <c r="C2868" s="2" t="s">
        <v>25</v>
      </c>
      <c r="D2868" s="2" t="s">
        <v>17</v>
      </c>
      <c r="E2868" s="5">
        <v>-27062</v>
      </c>
      <c r="F2868" s="3" t="s">
        <v>694</v>
      </c>
      <c r="G2868" s="3" t="s">
        <v>95</v>
      </c>
      <c r="H2868" s="2" t="s">
        <v>20</v>
      </c>
      <c r="I2868" s="2" t="s">
        <v>7212</v>
      </c>
      <c r="J2868" s="3" t="str">
        <f>HYPERLINK("https://www.boe.es/gazeta/dias/1825/11/26/pdfs/GMD-1825-143.pdf#page=1","Abrir facsímil")</f>
        <v>Abrir facsímil</v>
      </c>
      <c r="K2868" s="3" t="s">
        <v>22</v>
      </c>
    </row>
    <row r="2869" spans="1:11" ht="42" customHeight="1">
      <c r="A2869" s="2" t="s">
        <v>7213</v>
      </c>
      <c r="B2869" s="2" t="s">
        <v>7213</v>
      </c>
      <c r="C2869" s="2" t="s">
        <v>32</v>
      </c>
      <c r="D2869" s="2" t="s">
        <v>33</v>
      </c>
      <c r="E2869" s="5">
        <v>-27337</v>
      </c>
      <c r="F2869" s="3" t="s">
        <v>203</v>
      </c>
      <c r="G2869" s="3" t="s">
        <v>95</v>
      </c>
      <c r="H2869" s="2" t="s">
        <v>20</v>
      </c>
      <c r="I2869" s="2" t="s">
        <v>7214</v>
      </c>
      <c r="J2869" s="3" t="str">
        <f>HYPERLINK("https://www.boe.es/gazeta/dias/1825/02/24/pdfs/GMD-1825-24.pdf#page=1","Abrir facsímil")</f>
        <v>Abrir facsímil</v>
      </c>
      <c r="K2869" s="3" t="s">
        <v>22</v>
      </c>
    </row>
    <row r="2870" spans="1:11" ht="42" customHeight="1">
      <c r="A2870" s="2" t="s">
        <v>7215</v>
      </c>
      <c r="B2870" s="2" t="s">
        <v>7215</v>
      </c>
      <c r="C2870" s="2" t="s">
        <v>32</v>
      </c>
      <c r="D2870" s="2" t="s">
        <v>33</v>
      </c>
      <c r="E2870" s="5">
        <v>-27332</v>
      </c>
      <c r="F2870" s="3" t="s">
        <v>239</v>
      </c>
      <c r="G2870" s="3" t="s">
        <v>464</v>
      </c>
      <c r="H2870" s="2" t="s">
        <v>20</v>
      </c>
      <c r="I2870" s="2" t="s">
        <v>7216</v>
      </c>
      <c r="J2870" s="3" t="str">
        <f>HYPERLINK("https://www.boe.es/gazeta/dias/1825/03/01/pdfs/GMD-1825-26.pdf#page=4","Abrir facsímil")</f>
        <v>Abrir facsímil</v>
      </c>
      <c r="K2870" s="3" t="s">
        <v>22</v>
      </c>
    </row>
    <row r="2871" spans="1:11" ht="42" customHeight="1">
      <c r="A2871" s="2" t="s">
        <v>7215</v>
      </c>
      <c r="B2871" s="2" t="s">
        <v>7215</v>
      </c>
      <c r="C2871" s="2" t="s">
        <v>32</v>
      </c>
      <c r="D2871" s="2" t="s">
        <v>33</v>
      </c>
      <c r="E2871" s="5">
        <v>-27220</v>
      </c>
      <c r="F2871" s="3" t="s">
        <v>1690</v>
      </c>
      <c r="G2871" s="3" t="s">
        <v>95</v>
      </c>
      <c r="H2871" s="2" t="s">
        <v>20</v>
      </c>
      <c r="I2871" s="2" t="s">
        <v>7217</v>
      </c>
      <c r="J2871" s="3" t="str">
        <f>HYPERLINK("https://www.boe.es/gazeta/dias/1825/06/21/pdfs/GMD-1825-74.pdf#page=1","Abrir facsímil")</f>
        <v>Abrir facsímil</v>
      </c>
      <c r="K2871" s="3" t="s">
        <v>22</v>
      </c>
    </row>
    <row r="2872" spans="1:11" ht="42" customHeight="1">
      <c r="A2872" s="2" t="s">
        <v>7215</v>
      </c>
      <c r="B2872" s="2" t="s">
        <v>7215</v>
      </c>
      <c r="C2872" s="2" t="s">
        <v>71</v>
      </c>
      <c r="D2872" s="2" t="s">
        <v>72</v>
      </c>
      <c r="E2872" s="5">
        <v>-27176</v>
      </c>
      <c r="F2872" s="3" t="s">
        <v>849</v>
      </c>
      <c r="G2872" s="3" t="s">
        <v>95</v>
      </c>
      <c r="H2872" s="2" t="s">
        <v>20</v>
      </c>
      <c r="I2872" s="2" t="s">
        <v>7218</v>
      </c>
      <c r="J2872" s="3" t="str">
        <f>HYPERLINK("https://www.boe.es/gazeta/dias/1825/08/04/pdfs/GMD-1825-93.pdf#page=1","Abrir facsímil")</f>
        <v>Abrir facsímil</v>
      </c>
      <c r="K2872" s="3" t="s">
        <v>22</v>
      </c>
    </row>
    <row r="2873" spans="1:11" ht="42" customHeight="1">
      <c r="A2873" s="2" t="s">
        <v>7215</v>
      </c>
      <c r="B2873" s="2" t="s">
        <v>7215</v>
      </c>
      <c r="C2873" s="2" t="s">
        <v>71</v>
      </c>
      <c r="D2873" s="2" t="s">
        <v>72</v>
      </c>
      <c r="E2873" s="5">
        <v>-27157</v>
      </c>
      <c r="F2873" s="3" t="s">
        <v>243</v>
      </c>
      <c r="G2873" s="3" t="s">
        <v>39</v>
      </c>
      <c r="H2873" s="2" t="s">
        <v>20</v>
      </c>
      <c r="I2873" s="2" t="s">
        <v>7219</v>
      </c>
      <c r="J2873" s="3" t="str">
        <f>HYPERLINK("https://www.boe.es/gazeta/dias/1825/08/23/pdfs/GMD-1825-101.pdf#page=3","Abrir facsímil")</f>
        <v>Abrir facsímil</v>
      </c>
      <c r="K2873" s="3" t="s">
        <v>22</v>
      </c>
    </row>
    <row r="2874" spans="1:11" ht="42" customHeight="1">
      <c r="A2874" s="2" t="s">
        <v>7215</v>
      </c>
      <c r="B2874" s="2" t="s">
        <v>7215</v>
      </c>
      <c r="C2874" s="2" t="s">
        <v>71</v>
      </c>
      <c r="D2874" s="2" t="s">
        <v>72</v>
      </c>
      <c r="E2874" s="5">
        <v>-27139</v>
      </c>
      <c r="F2874" s="3" t="s">
        <v>530</v>
      </c>
      <c r="G2874" s="3" t="s">
        <v>95</v>
      </c>
      <c r="H2874" s="2" t="s">
        <v>20</v>
      </c>
      <c r="I2874" s="2" t="s">
        <v>7220</v>
      </c>
      <c r="J2874" s="3" t="str">
        <f>HYPERLINK("https://www.boe.es/gazeta/dias/1825/09/10/pdfs/GMD-1825-110.pdf#page=1","Abrir facsímil")</f>
        <v>Abrir facsímil</v>
      </c>
      <c r="K2874" s="3" t="s">
        <v>22</v>
      </c>
    </row>
    <row r="2875" spans="1:11" ht="42" customHeight="1">
      <c r="A2875" s="2" t="s">
        <v>7215</v>
      </c>
      <c r="B2875" s="2" t="s">
        <v>7215</v>
      </c>
      <c r="C2875" s="2" t="s">
        <v>32</v>
      </c>
      <c r="D2875" s="2" t="s">
        <v>33</v>
      </c>
      <c r="E2875" s="5">
        <v>-27041</v>
      </c>
      <c r="F2875" s="3" t="s">
        <v>2150</v>
      </c>
      <c r="G2875" s="3" t="s">
        <v>95</v>
      </c>
      <c r="H2875" s="2" t="s">
        <v>20</v>
      </c>
      <c r="I2875" s="2" t="s">
        <v>7221</v>
      </c>
      <c r="J2875" s="3" t="str">
        <f>HYPERLINK("https://www.boe.es/gazeta/dias/1825/12/17/pdfs/GMD-1825-152.pdf#page=1","Abrir facsímil")</f>
        <v>Abrir facsímil</v>
      </c>
      <c r="K2875" s="3" t="s">
        <v>22</v>
      </c>
    </row>
    <row r="2876" spans="1:11" ht="42" customHeight="1">
      <c r="A2876" s="2" t="s">
        <v>7222</v>
      </c>
      <c r="B2876" s="2" t="s">
        <v>7223</v>
      </c>
      <c r="C2876" s="2" t="s">
        <v>71</v>
      </c>
      <c r="D2876" s="2" t="s">
        <v>72</v>
      </c>
      <c r="E2876" s="5">
        <v>-27311</v>
      </c>
      <c r="F2876" s="3" t="s">
        <v>47</v>
      </c>
      <c r="G2876" s="3" t="s">
        <v>95</v>
      </c>
      <c r="H2876" s="2" t="s">
        <v>20</v>
      </c>
      <c r="I2876" s="2" t="s">
        <v>7224</v>
      </c>
      <c r="J2876" s="3" t="str">
        <f>HYPERLINK("https://www.boe.es/gazeta/dias/1825/03/22/pdfs/GMD-1825-35.pdf#page=1","Abrir facsímil")</f>
        <v>Abrir facsímil</v>
      </c>
      <c r="K2876" s="3" t="s">
        <v>22</v>
      </c>
    </row>
    <row r="2877" spans="1:11" ht="42" customHeight="1">
      <c r="A2877" s="2" t="s">
        <v>7225</v>
      </c>
      <c r="B2877" s="2" t="s">
        <v>7226</v>
      </c>
      <c r="C2877" s="2" t="s">
        <v>25</v>
      </c>
      <c r="D2877" s="2" t="s">
        <v>17</v>
      </c>
      <c r="E2877" s="5">
        <v>-27045</v>
      </c>
      <c r="F2877" s="3" t="s">
        <v>34</v>
      </c>
      <c r="G2877" s="3" t="s">
        <v>19</v>
      </c>
      <c r="H2877" s="2" t="s">
        <v>20</v>
      </c>
      <c r="I2877" s="2" t="s">
        <v>7227</v>
      </c>
      <c r="J2877" s="3" t="str">
        <f>HYPERLINK("https://www.boe.es/gazeta/dias/1825/12/13/pdfs/GMD-1825-150.pdf#page=4","Abrir facsímil")</f>
        <v>Abrir facsímil</v>
      </c>
      <c r="K2877" s="3" t="s">
        <v>22</v>
      </c>
    </row>
    <row r="2878" spans="1:11" ht="42" customHeight="1">
      <c r="A2878" s="2" t="s">
        <v>7228</v>
      </c>
      <c r="B2878" s="2" t="s">
        <v>7228</v>
      </c>
      <c r="C2878" s="2" t="s">
        <v>71</v>
      </c>
      <c r="D2878" s="2" t="s">
        <v>72</v>
      </c>
      <c r="E2878" s="5">
        <v>-27220</v>
      </c>
      <c r="F2878" s="3" t="s">
        <v>1690</v>
      </c>
      <c r="G2878" s="3" t="s">
        <v>19</v>
      </c>
      <c r="H2878" s="2" t="s">
        <v>20</v>
      </c>
      <c r="I2878" s="2" t="s">
        <v>7229</v>
      </c>
      <c r="J2878" s="3" t="str">
        <f>HYPERLINK("https://www.boe.es/gazeta/dias/1825/06/21/pdfs/GMD-1825-74.pdf#page=4","Abrir facsímil")</f>
        <v>Abrir facsímil</v>
      </c>
      <c r="K2878" s="3" t="s">
        <v>22</v>
      </c>
    </row>
    <row r="2879" spans="1:11" ht="42" customHeight="1">
      <c r="A2879" s="2" t="s">
        <v>7228</v>
      </c>
      <c r="B2879" s="2" t="s">
        <v>7228</v>
      </c>
      <c r="C2879" s="2" t="s">
        <v>32</v>
      </c>
      <c r="D2879" s="2" t="s">
        <v>33</v>
      </c>
      <c r="E2879" s="5">
        <v>-27185</v>
      </c>
      <c r="F2879" s="3" t="s">
        <v>560</v>
      </c>
      <c r="G2879" s="3" t="s">
        <v>19</v>
      </c>
      <c r="H2879" s="2" t="s">
        <v>20</v>
      </c>
      <c r="I2879" s="2" t="s">
        <v>7230</v>
      </c>
      <c r="J2879" s="3" t="str">
        <f>HYPERLINK("https://www.boe.es/gazeta/dias/1825/07/26/pdfs/GMD-1825-89.pdf#page=4","Abrir facsímil")</f>
        <v>Abrir facsímil</v>
      </c>
      <c r="K2879" s="3" t="s">
        <v>22</v>
      </c>
    </row>
    <row r="2880" spans="1:11" ht="42" customHeight="1">
      <c r="A2880" s="2" t="s">
        <v>7231</v>
      </c>
      <c r="B2880" s="2" t="s">
        <v>7232</v>
      </c>
      <c r="C2880" s="2" t="s">
        <v>32</v>
      </c>
      <c r="D2880" s="2" t="s">
        <v>33</v>
      </c>
      <c r="E2880" s="5">
        <v>-27372</v>
      </c>
      <c r="F2880" s="3" t="s">
        <v>51</v>
      </c>
      <c r="G2880" s="3" t="s">
        <v>19</v>
      </c>
      <c r="H2880" s="2" t="s">
        <v>27</v>
      </c>
      <c r="I2880" s="2" t="s">
        <v>7233</v>
      </c>
      <c r="J2880" s="3" t="str">
        <f>HYPERLINK("https://www.boe.es/gazeta/dias/1825/01/20/pdfs/GMD-1825-9.pdf#page=4","Abrir facsímil")</f>
        <v>Abrir facsímil</v>
      </c>
      <c r="K2880" s="3" t="s">
        <v>29</v>
      </c>
    </row>
    <row r="2881" spans="1:11" ht="42" customHeight="1">
      <c r="A2881" s="2" t="s">
        <v>7234</v>
      </c>
      <c r="B2881" s="2" t="s">
        <v>7235</v>
      </c>
      <c r="C2881" s="2" t="s">
        <v>238</v>
      </c>
      <c r="D2881" s="2" t="s">
        <v>17</v>
      </c>
      <c r="E2881" s="5">
        <v>-27374</v>
      </c>
      <c r="F2881" s="3" t="s">
        <v>87</v>
      </c>
      <c r="G2881" s="3" t="s">
        <v>64</v>
      </c>
      <c r="H2881" s="2" t="s">
        <v>20</v>
      </c>
      <c r="I2881" s="2" t="s">
        <v>7236</v>
      </c>
      <c r="J2881" s="3" t="str">
        <f>HYPERLINK("https://www.boe.es/gazeta/dias/1825/01/18/pdfs/GMD-1825-8.pdf#page=2","Abrir facsímil")</f>
        <v>Abrir facsímil</v>
      </c>
      <c r="K2881" s="3" t="s">
        <v>22</v>
      </c>
    </row>
    <row r="2882" spans="1:11" ht="42" customHeight="1">
      <c r="A2882" s="2" t="s">
        <v>7237</v>
      </c>
      <c r="B2882" s="2" t="s">
        <v>7238</v>
      </c>
      <c r="C2882" s="2" t="s">
        <v>32</v>
      </c>
      <c r="D2882" s="2" t="s">
        <v>33</v>
      </c>
      <c r="E2882" s="5">
        <v>-27344</v>
      </c>
      <c r="F2882" s="3" t="s">
        <v>146</v>
      </c>
      <c r="G2882" s="3" t="s">
        <v>39</v>
      </c>
      <c r="H2882" s="2" t="s">
        <v>20</v>
      </c>
      <c r="I2882" s="2" t="s">
        <v>7239</v>
      </c>
      <c r="J2882" s="3" t="str">
        <f>HYPERLINK("https://www.boe.es/gazeta/dias/1825/02/17/pdfs/GMD-1825-21.pdf#page=3","Abrir facsímil")</f>
        <v>Abrir facsímil</v>
      </c>
      <c r="K2882" s="3" t="s">
        <v>22</v>
      </c>
    </row>
    <row r="2883" spans="1:11" ht="42" customHeight="1">
      <c r="A2883" s="2" t="s">
        <v>7240</v>
      </c>
      <c r="B2883" s="2" t="s">
        <v>7241</v>
      </c>
      <c r="C2883" s="2" t="s">
        <v>32</v>
      </c>
      <c r="D2883" s="2" t="s">
        <v>33</v>
      </c>
      <c r="E2883" s="5">
        <v>-27272</v>
      </c>
      <c r="F2883" s="3" t="s">
        <v>1191</v>
      </c>
      <c r="G2883" s="3" t="s">
        <v>1192</v>
      </c>
      <c r="H2883" s="2" t="s">
        <v>20</v>
      </c>
      <c r="I2883" s="2" t="s">
        <v>7242</v>
      </c>
      <c r="J2883" s="3" t="str">
        <f>HYPERLINK("https://www.boe.es/gazeta/dias/1825/04/30/pdfs/GMD-1825-52.pdf#page=4","Abrir facsímil")</f>
        <v>Abrir facsímil</v>
      </c>
      <c r="K2883" s="3" t="s">
        <v>22</v>
      </c>
    </row>
    <row r="2884" spans="1:11" ht="42" customHeight="1">
      <c r="A2884" s="2" t="s">
        <v>7243</v>
      </c>
      <c r="B2884" s="2" t="s">
        <v>7243</v>
      </c>
      <c r="C2884" s="2" t="s">
        <v>25</v>
      </c>
      <c r="D2884" s="2" t="s">
        <v>17</v>
      </c>
      <c r="E2884" s="5">
        <v>-27087</v>
      </c>
      <c r="F2884" s="3" t="s">
        <v>2848</v>
      </c>
      <c r="G2884" s="3" t="s">
        <v>39</v>
      </c>
      <c r="H2884" s="2" t="s">
        <v>20</v>
      </c>
      <c r="I2884" s="2" t="s">
        <v>7244</v>
      </c>
      <c r="J2884" s="3" t="str">
        <f>HYPERLINK("https://www.boe.es/gazeta/dias/1825/11/01/pdfs/GMD-1825-132.pdf#page=3","Abrir facsímil")</f>
        <v>Abrir facsímil</v>
      </c>
      <c r="K2884" s="3" t="s">
        <v>22</v>
      </c>
    </row>
    <row r="2885" spans="1:11" ht="42" customHeight="1">
      <c r="A2885" s="2" t="s">
        <v>7245</v>
      </c>
      <c r="B2885" s="2" t="s">
        <v>7246</v>
      </c>
      <c r="C2885" s="2" t="s">
        <v>32</v>
      </c>
      <c r="D2885" s="2" t="s">
        <v>33</v>
      </c>
      <c r="E2885" s="5">
        <v>-27337</v>
      </c>
      <c r="F2885" s="3" t="s">
        <v>203</v>
      </c>
      <c r="G2885" s="3" t="s">
        <v>95</v>
      </c>
      <c r="H2885" s="2" t="s">
        <v>20</v>
      </c>
      <c r="I2885" s="2" t="s">
        <v>7247</v>
      </c>
      <c r="J2885" s="3" t="str">
        <f>HYPERLINK("https://www.boe.es/gazeta/dias/1825/02/24/pdfs/GMD-1825-24.pdf#page=1","Abrir facsímil")</f>
        <v>Abrir facsímil</v>
      </c>
      <c r="K2885" s="3" t="s">
        <v>22</v>
      </c>
    </row>
    <row r="2886" spans="1:11" ht="42" customHeight="1">
      <c r="A2886" s="2" t="s">
        <v>7248</v>
      </c>
      <c r="B2886" s="2" t="s">
        <v>7249</v>
      </c>
      <c r="C2886" s="2" t="s">
        <v>32</v>
      </c>
      <c r="D2886" s="2" t="s">
        <v>33</v>
      </c>
      <c r="E2886" s="5">
        <v>-27344</v>
      </c>
      <c r="F2886" s="3" t="s">
        <v>146</v>
      </c>
      <c r="G2886" s="3" t="s">
        <v>39</v>
      </c>
      <c r="H2886" s="2" t="s">
        <v>20</v>
      </c>
      <c r="I2886" s="2" t="s">
        <v>7250</v>
      </c>
      <c r="J2886" s="3" t="str">
        <f>HYPERLINK("https://www.boe.es/gazeta/dias/1825/02/17/pdfs/GMD-1825-21.pdf#page=3","Abrir facsímil")</f>
        <v>Abrir facsímil</v>
      </c>
      <c r="K2886" s="3" t="s">
        <v>22</v>
      </c>
    </row>
    <row r="2887" spans="1:11" ht="42" customHeight="1">
      <c r="A2887" s="2" t="s">
        <v>7251</v>
      </c>
      <c r="B2887" s="2" t="s">
        <v>7252</v>
      </c>
      <c r="C2887" s="2" t="s">
        <v>25</v>
      </c>
      <c r="D2887" s="2" t="s">
        <v>17</v>
      </c>
      <c r="E2887" s="5">
        <v>-27318</v>
      </c>
      <c r="F2887" s="3" t="s">
        <v>193</v>
      </c>
      <c r="G2887" s="3" t="s">
        <v>39</v>
      </c>
      <c r="H2887" s="2" t="s">
        <v>27</v>
      </c>
      <c r="I2887" s="2" t="s">
        <v>7253</v>
      </c>
      <c r="J2887" s="3" t="str">
        <f>HYPERLINK("https://www.boe.es/gazeta/dias/1825/03/15/pdfs/GMD-1825-32.pdf#page=3","Abrir facsímil")</f>
        <v>Abrir facsímil</v>
      </c>
      <c r="K2887" s="3" t="s">
        <v>29</v>
      </c>
    </row>
    <row r="2888" spans="1:11" ht="42" customHeight="1">
      <c r="A2888" s="2" t="s">
        <v>7254</v>
      </c>
      <c r="B2888" s="2" t="s">
        <v>7255</v>
      </c>
      <c r="C2888" s="2" t="s">
        <v>238</v>
      </c>
      <c r="D2888" s="2" t="s">
        <v>17</v>
      </c>
      <c r="E2888" s="5">
        <v>-27307</v>
      </c>
      <c r="F2888" s="3" t="s">
        <v>139</v>
      </c>
      <c r="G2888" s="3" t="s">
        <v>39</v>
      </c>
      <c r="H2888" s="2" t="s">
        <v>27</v>
      </c>
      <c r="I2888" s="2" t="s">
        <v>7256</v>
      </c>
      <c r="J2888" s="3" t="str">
        <f>HYPERLINK("https://www.boe.es/gazeta/dias/1825/03/26/pdfs/GMD-1825-37.pdf#page=3","Abrir facsímil")</f>
        <v>Abrir facsímil</v>
      </c>
      <c r="K2888" s="3" t="s">
        <v>29</v>
      </c>
    </row>
    <row r="2889" spans="1:11" ht="42" customHeight="1">
      <c r="A2889" s="2" t="s">
        <v>7257</v>
      </c>
      <c r="B2889" s="2" t="s">
        <v>7258</v>
      </c>
      <c r="C2889" s="2" t="s">
        <v>32</v>
      </c>
      <c r="D2889" s="2" t="s">
        <v>33</v>
      </c>
      <c r="E2889" s="5">
        <v>-27388</v>
      </c>
      <c r="F2889" s="3" t="s">
        <v>288</v>
      </c>
      <c r="G2889" s="3" t="s">
        <v>19</v>
      </c>
      <c r="H2889" s="2" t="s">
        <v>20</v>
      </c>
      <c r="I2889" s="2" t="s">
        <v>7259</v>
      </c>
      <c r="J2889" s="3" t="str">
        <f>HYPERLINK("https://www.boe.es/gazeta/dias/1825/01/04/pdfs/GMD-1825-2.pdf#page=4","Abrir facsímil")</f>
        <v>Abrir facsímil</v>
      </c>
      <c r="K2889" s="3" t="s">
        <v>22</v>
      </c>
    </row>
    <row r="2890" spans="1:11" ht="42" customHeight="1">
      <c r="A2890" s="2" t="s">
        <v>7260</v>
      </c>
      <c r="B2890" s="2" t="s">
        <v>7261</v>
      </c>
      <c r="C2890" s="2" t="s">
        <v>32</v>
      </c>
      <c r="D2890" s="2" t="s">
        <v>33</v>
      </c>
      <c r="E2890" s="5">
        <v>-27209</v>
      </c>
      <c r="F2890" s="3" t="s">
        <v>482</v>
      </c>
      <c r="G2890" s="3" t="s">
        <v>1102</v>
      </c>
      <c r="H2890" s="2" t="s">
        <v>20</v>
      </c>
      <c r="I2890" s="2" t="s">
        <v>7262</v>
      </c>
      <c r="J2890" s="3" t="str">
        <f>HYPERLINK("https://www.boe.es/gazeta/dias/1825/07/02/pdfs/GMD-1825-79.pdf#page=4","Abrir facsímil")</f>
        <v>Abrir facsímil</v>
      </c>
      <c r="K2890" s="3" t="s">
        <v>22</v>
      </c>
    </row>
    <row r="2891" spans="1:11" ht="42" customHeight="1">
      <c r="A2891" s="2" t="s">
        <v>7263</v>
      </c>
      <c r="B2891" s="2" t="s">
        <v>7264</v>
      </c>
      <c r="C2891" s="2" t="s">
        <v>46</v>
      </c>
      <c r="D2891" s="2" t="s">
        <v>17</v>
      </c>
      <c r="E2891" s="5">
        <v>-27260</v>
      </c>
      <c r="F2891" s="3" t="s">
        <v>424</v>
      </c>
      <c r="G2891" s="3" t="s">
        <v>1129</v>
      </c>
      <c r="H2891" s="2" t="s">
        <v>20</v>
      </c>
      <c r="I2891" s="2" t="s">
        <v>7265</v>
      </c>
      <c r="J2891" s="3" t="str">
        <f>HYPERLINK("https://www.boe.es/gazeta/dias/1825/05/12/pdfs/GMD-1825-57.pdf#page=3","Abrir facsímil")</f>
        <v>Abrir facsímil</v>
      </c>
      <c r="K2891" s="3" t="s">
        <v>22</v>
      </c>
    </row>
    <row r="2892" spans="1:11" ht="42" customHeight="1">
      <c r="A2892" s="2" t="s">
        <v>7266</v>
      </c>
      <c r="B2892" s="2" t="s">
        <v>7267</v>
      </c>
      <c r="C2892" s="2" t="s">
        <v>25</v>
      </c>
      <c r="D2892" s="2" t="s">
        <v>17</v>
      </c>
      <c r="E2892" s="5">
        <v>-27206</v>
      </c>
      <c r="F2892" s="3" t="s">
        <v>716</v>
      </c>
      <c r="G2892" s="3" t="s">
        <v>19</v>
      </c>
      <c r="H2892" s="2" t="s">
        <v>20</v>
      </c>
      <c r="I2892" s="2" t="s">
        <v>7268</v>
      </c>
      <c r="J2892" s="3" t="str">
        <f>HYPERLINK("https://www.boe.es/gazeta/dias/1825/07/05/pdfs/GMD-1825-80.pdf#page=4","Abrir facsímil")</f>
        <v>Abrir facsímil</v>
      </c>
      <c r="K2892" s="3" t="s">
        <v>22</v>
      </c>
    </row>
    <row r="2893" spans="1:11" ht="42" customHeight="1">
      <c r="A2893" s="2" t="s">
        <v>7269</v>
      </c>
      <c r="B2893" s="2" t="s">
        <v>7270</v>
      </c>
      <c r="C2893" s="2" t="s">
        <v>32</v>
      </c>
      <c r="D2893" s="2" t="s">
        <v>33</v>
      </c>
      <c r="E2893" s="5">
        <v>-27386</v>
      </c>
      <c r="F2893" s="3" t="s">
        <v>99</v>
      </c>
      <c r="G2893" s="3" t="s">
        <v>39</v>
      </c>
      <c r="H2893" s="2" t="s">
        <v>20</v>
      </c>
      <c r="I2893" s="2" t="s">
        <v>7271</v>
      </c>
      <c r="J2893" s="3" t="str">
        <f>HYPERLINK("https://www.boe.es/gazeta/dias/1825/01/06/pdfs/GMD-1825-3.pdf#page=3","Abrir facsímil")</f>
        <v>Abrir facsímil</v>
      </c>
      <c r="K2893" s="3" t="s">
        <v>22</v>
      </c>
    </row>
    <row r="2894" spans="1:11" ht="42" customHeight="1">
      <c r="A2894" s="2" t="s">
        <v>7272</v>
      </c>
      <c r="B2894" s="2" t="s">
        <v>7272</v>
      </c>
      <c r="C2894" s="2" t="s">
        <v>16</v>
      </c>
      <c r="D2894" s="2" t="s">
        <v>17</v>
      </c>
      <c r="E2894" s="5">
        <v>-27265</v>
      </c>
      <c r="F2894" s="3" t="s">
        <v>42</v>
      </c>
      <c r="G2894" s="3" t="s">
        <v>19</v>
      </c>
      <c r="H2894" s="2" t="s">
        <v>20</v>
      </c>
      <c r="I2894" s="2" t="s">
        <v>7273</v>
      </c>
      <c r="J2894" s="3" t="str">
        <f>HYPERLINK("https://www.boe.es/gazeta/dias/1825/05/07/pdfs/GMD-1825-55.pdf#page=4","Abrir facsímil")</f>
        <v>Abrir facsímil</v>
      </c>
      <c r="K2894" s="3" t="s">
        <v>22</v>
      </c>
    </row>
    <row r="2895" spans="1:11" ht="42" customHeight="1">
      <c r="A2895" s="2" t="s">
        <v>7274</v>
      </c>
      <c r="B2895" s="2" t="s">
        <v>7275</v>
      </c>
      <c r="C2895" s="2" t="s">
        <v>71</v>
      </c>
      <c r="D2895" s="2" t="s">
        <v>72</v>
      </c>
      <c r="E2895" s="5">
        <v>-27146</v>
      </c>
      <c r="F2895" s="3" t="s">
        <v>2026</v>
      </c>
      <c r="G2895" s="3" t="s">
        <v>19</v>
      </c>
      <c r="H2895" s="2" t="s">
        <v>20</v>
      </c>
      <c r="I2895" s="2" t="s">
        <v>7276</v>
      </c>
      <c r="J2895" s="3" t="str">
        <f>HYPERLINK("https://www.boe.es/gazeta/dias/1825/09/03/pdfs/GMD-1825-107.pdf#page=4","Abrir facsímil")</f>
        <v>Abrir facsímil</v>
      </c>
      <c r="K2895" s="3" t="s">
        <v>22</v>
      </c>
    </row>
    <row r="2896" spans="1:11" ht="42" customHeight="1">
      <c r="A2896" s="2" t="s">
        <v>7277</v>
      </c>
      <c r="B2896" s="2" t="s">
        <v>7278</v>
      </c>
      <c r="C2896" s="2" t="s">
        <v>71</v>
      </c>
      <c r="D2896" s="2" t="s">
        <v>72</v>
      </c>
      <c r="E2896" s="5">
        <v>-27129</v>
      </c>
      <c r="F2896" s="3" t="s">
        <v>173</v>
      </c>
      <c r="G2896" s="3" t="s">
        <v>19</v>
      </c>
      <c r="H2896" s="2" t="s">
        <v>20</v>
      </c>
      <c r="I2896" s="2" t="s">
        <v>7279</v>
      </c>
      <c r="J2896" s="3" t="str">
        <f>HYPERLINK("https://www.boe.es/gazeta/dias/1825/09/20/pdfs/GMD-1825-114.pdf#page=4","Abrir facsímil")</f>
        <v>Abrir facsímil</v>
      </c>
      <c r="K2896" s="3" t="s">
        <v>22</v>
      </c>
    </row>
    <row r="2897" spans="1:11" ht="42" customHeight="1">
      <c r="A2897" s="2" t="s">
        <v>7280</v>
      </c>
      <c r="B2897" s="2" t="s">
        <v>7281</v>
      </c>
      <c r="C2897" s="2" t="s">
        <v>32</v>
      </c>
      <c r="D2897" s="2" t="s">
        <v>33</v>
      </c>
      <c r="E2897" s="5">
        <v>-27388</v>
      </c>
      <c r="F2897" s="3" t="s">
        <v>288</v>
      </c>
      <c r="G2897" s="3" t="s">
        <v>19</v>
      </c>
      <c r="H2897" s="2" t="s">
        <v>20</v>
      </c>
      <c r="I2897" s="2" t="s">
        <v>7282</v>
      </c>
      <c r="J2897" s="3" t="str">
        <f>HYPERLINK("https://www.boe.es/gazeta/dias/1825/01/04/pdfs/GMD-1825-2.pdf#page=4","Abrir facsímil")</f>
        <v>Abrir facsímil</v>
      </c>
      <c r="K2897" s="3" t="s">
        <v>22</v>
      </c>
    </row>
    <row r="2898" spans="1:11" ht="42" customHeight="1">
      <c r="A2898" s="2" t="s">
        <v>7283</v>
      </c>
      <c r="B2898" s="2" t="s">
        <v>7284</v>
      </c>
      <c r="C2898" s="2" t="s">
        <v>71</v>
      </c>
      <c r="D2898" s="2" t="s">
        <v>72</v>
      </c>
      <c r="E2898" s="5">
        <v>-27034</v>
      </c>
      <c r="F2898" s="3" t="s">
        <v>526</v>
      </c>
      <c r="G2898" s="3" t="s">
        <v>19</v>
      </c>
      <c r="H2898" s="2" t="s">
        <v>20</v>
      </c>
      <c r="I2898" s="2" t="s">
        <v>7285</v>
      </c>
      <c r="J2898" s="3" t="str">
        <f>HYPERLINK("https://www.boe.es/gazeta/dias/1825/12/24/pdfs/GMD-1825-155.pdf#page=4","Abrir facsímil")</f>
        <v>Abrir facsímil</v>
      </c>
      <c r="K2898" s="3" t="s">
        <v>22</v>
      </c>
    </row>
    <row r="2899" spans="1:11" ht="42" customHeight="1">
      <c r="A2899" s="2" t="s">
        <v>7286</v>
      </c>
      <c r="B2899" s="2" t="s">
        <v>7287</v>
      </c>
      <c r="C2899" s="2" t="s">
        <v>32</v>
      </c>
      <c r="D2899" s="2" t="s">
        <v>33</v>
      </c>
      <c r="E2899" s="5">
        <v>-27150</v>
      </c>
      <c r="F2899" s="3" t="s">
        <v>392</v>
      </c>
      <c r="G2899" s="3" t="s">
        <v>95</v>
      </c>
      <c r="H2899" s="2" t="s">
        <v>20</v>
      </c>
      <c r="I2899" s="2" t="s">
        <v>7288</v>
      </c>
      <c r="J2899" s="3" t="str">
        <f>HYPERLINK("https://www.boe.es/gazeta/dias/1825/08/30/pdfs/GMD-1825-105.pdf#page=1","Abrir facsímil")</f>
        <v>Abrir facsímil</v>
      </c>
      <c r="K2899" s="3" t="s">
        <v>22</v>
      </c>
    </row>
    <row r="2900" spans="1:11" ht="42" customHeight="1">
      <c r="A2900" s="2" t="s">
        <v>7289</v>
      </c>
      <c r="B2900" s="2" t="s">
        <v>7289</v>
      </c>
      <c r="C2900" s="2" t="s">
        <v>25</v>
      </c>
      <c r="D2900" s="2" t="s">
        <v>17</v>
      </c>
      <c r="E2900" s="5">
        <v>-27122</v>
      </c>
      <c r="F2900" s="3" t="s">
        <v>55</v>
      </c>
      <c r="G2900" s="3" t="s">
        <v>95</v>
      </c>
      <c r="H2900" s="2" t="s">
        <v>20</v>
      </c>
      <c r="I2900" s="2" t="s">
        <v>7290</v>
      </c>
      <c r="J2900" s="3" t="str">
        <f>HYPERLINK("https://www.boe.es/gazeta/dias/1825/09/27/pdfs/GMD-1825-117.pdf#page=1","Abrir facsímil")</f>
        <v>Abrir facsímil</v>
      </c>
      <c r="K2900" s="3" t="s">
        <v>22</v>
      </c>
    </row>
    <row r="2901" spans="1:11" ht="42" customHeight="1">
      <c r="A2901" s="2" t="s">
        <v>7291</v>
      </c>
      <c r="B2901" s="2" t="s">
        <v>7291</v>
      </c>
      <c r="C2901" s="2" t="s">
        <v>71</v>
      </c>
      <c r="D2901" s="2" t="s">
        <v>72</v>
      </c>
      <c r="E2901" s="5">
        <v>-27248</v>
      </c>
      <c r="F2901" s="3" t="s">
        <v>1214</v>
      </c>
      <c r="G2901" s="3" t="s">
        <v>64</v>
      </c>
      <c r="H2901" s="2" t="s">
        <v>20</v>
      </c>
      <c r="I2901" s="2" t="s">
        <v>7292</v>
      </c>
      <c r="J2901" s="3" t="str">
        <f>HYPERLINK("https://www.boe.es/gazeta/dias/1825/05/24/pdfs/GMD-1825-62.pdf#page=2","Abrir facsímil")</f>
        <v>Abrir facsímil</v>
      </c>
      <c r="K2901" s="3" t="s">
        <v>22</v>
      </c>
    </row>
    <row r="2902" spans="1:11" ht="42" customHeight="1">
      <c r="A2902" s="2" t="s">
        <v>7293</v>
      </c>
      <c r="B2902" s="2" t="s">
        <v>7293</v>
      </c>
      <c r="C2902" s="2" t="s">
        <v>32</v>
      </c>
      <c r="D2902" s="2" t="s">
        <v>33</v>
      </c>
      <c r="E2902" s="5">
        <v>-27232</v>
      </c>
      <c r="F2902" s="3" t="s">
        <v>94</v>
      </c>
      <c r="G2902" s="3" t="s">
        <v>64</v>
      </c>
      <c r="H2902" s="2" t="s">
        <v>20</v>
      </c>
      <c r="I2902" s="2" t="s">
        <v>7294</v>
      </c>
      <c r="J2902" s="3" t="str">
        <f>HYPERLINK("https://www.boe.es/gazeta/dias/1825/06/09/pdfs/GMD-1825-69.pdf#page=2","Abrir facsímil")</f>
        <v>Abrir facsímil</v>
      </c>
      <c r="K2902" s="3" t="s">
        <v>22</v>
      </c>
    </row>
    <row r="2903" spans="1:11" ht="42" customHeight="1">
      <c r="A2903" s="2" t="s">
        <v>7295</v>
      </c>
      <c r="B2903" s="2" t="s">
        <v>7295</v>
      </c>
      <c r="C2903" s="2" t="s">
        <v>32</v>
      </c>
      <c r="D2903" s="2" t="s">
        <v>33</v>
      </c>
      <c r="E2903" s="5">
        <v>-27078</v>
      </c>
      <c r="F2903" s="3" t="s">
        <v>3937</v>
      </c>
      <c r="G2903" s="3" t="s">
        <v>64</v>
      </c>
      <c r="H2903" s="2" t="s">
        <v>20</v>
      </c>
      <c r="I2903" s="2" t="s">
        <v>7296</v>
      </c>
      <c r="J2903" s="3" t="str">
        <f>HYPERLINK("https://www.boe.es/gazeta/dias/1825/11/10/pdfs/GMD-1825-136.pdf#page=2","Abrir facsímil")</f>
        <v>Abrir facsímil</v>
      </c>
      <c r="K2903" s="3" t="s">
        <v>22</v>
      </c>
    </row>
    <row r="2904" spans="1:11" ht="42" customHeight="1">
      <c r="A2904" s="2" t="s">
        <v>7297</v>
      </c>
      <c r="B2904" s="2" t="s">
        <v>7298</v>
      </c>
      <c r="C2904" s="2" t="s">
        <v>46</v>
      </c>
      <c r="D2904" s="2" t="s">
        <v>17</v>
      </c>
      <c r="E2904" s="5">
        <v>-27349</v>
      </c>
      <c r="F2904" s="3" t="s">
        <v>596</v>
      </c>
      <c r="G2904" s="3" t="s">
        <v>19</v>
      </c>
      <c r="H2904" s="2" t="s">
        <v>20</v>
      </c>
      <c r="I2904" s="2" t="s">
        <v>7299</v>
      </c>
      <c r="J2904" s="3" t="str">
        <f>HYPERLINK("https://www.boe.es/gazeta/dias/1825/02/12/pdfs/GMD-1825-19.pdf#page=4","Abrir facsímil")</f>
        <v>Abrir facsímil</v>
      </c>
      <c r="K2904" s="3" t="s">
        <v>22</v>
      </c>
    </row>
    <row r="2905" spans="1:11" ht="42" customHeight="1">
      <c r="A2905" s="2" t="s">
        <v>7300</v>
      </c>
      <c r="B2905" s="2" t="s">
        <v>7301</v>
      </c>
      <c r="C2905" s="2" t="s">
        <v>25</v>
      </c>
      <c r="D2905" s="2" t="s">
        <v>17</v>
      </c>
      <c r="E2905" s="5">
        <v>-27293</v>
      </c>
      <c r="F2905" s="3" t="s">
        <v>267</v>
      </c>
      <c r="G2905" s="3" t="s">
        <v>19</v>
      </c>
      <c r="H2905" s="2" t="s">
        <v>20</v>
      </c>
      <c r="I2905" s="2" t="s">
        <v>7302</v>
      </c>
      <c r="J2905" s="3" t="str">
        <f>HYPERLINK("https://www.boe.es/gazeta/dias/1825/04/09/pdfs/GMD-1825-43.pdf#page=4","Abrir facsímil")</f>
        <v>Abrir facsímil</v>
      </c>
      <c r="K2905" s="3" t="s">
        <v>22</v>
      </c>
    </row>
    <row r="2906" spans="1:11" ht="42" customHeight="1">
      <c r="A2906" s="2" t="s">
        <v>7303</v>
      </c>
      <c r="B2906" s="2" t="s">
        <v>7303</v>
      </c>
      <c r="C2906" s="2" t="s">
        <v>32</v>
      </c>
      <c r="D2906" s="2" t="s">
        <v>33</v>
      </c>
      <c r="E2906" s="5">
        <v>-27134</v>
      </c>
      <c r="F2906" s="3" t="s">
        <v>308</v>
      </c>
      <c r="G2906" s="3" t="s">
        <v>19</v>
      </c>
      <c r="H2906" s="2" t="s">
        <v>20</v>
      </c>
      <c r="I2906" s="2" t="s">
        <v>7304</v>
      </c>
      <c r="J2906" s="3" t="str">
        <f>HYPERLINK("https://www.boe.es/gazeta/dias/1825/09/15/pdfs/GMD-1825-112.pdf#page=4","Abrir facsímil")</f>
        <v>Abrir facsímil</v>
      </c>
      <c r="K2906" s="3" t="s">
        <v>22</v>
      </c>
    </row>
    <row r="2907" spans="1:11" ht="42" customHeight="1">
      <c r="A2907" s="2" t="s">
        <v>7305</v>
      </c>
      <c r="B2907" s="2" t="s">
        <v>7306</v>
      </c>
      <c r="C2907" s="2" t="s">
        <v>32</v>
      </c>
      <c r="D2907" s="2" t="s">
        <v>33</v>
      </c>
      <c r="E2907" s="5">
        <v>-27239</v>
      </c>
      <c r="F2907" s="3" t="s">
        <v>282</v>
      </c>
      <c r="G2907" s="3" t="s">
        <v>19</v>
      </c>
      <c r="H2907" s="2" t="s">
        <v>20</v>
      </c>
      <c r="I2907" s="2" t="s">
        <v>7307</v>
      </c>
      <c r="J2907" s="3" t="str">
        <f>HYPERLINK("https://www.boe.es/gazeta/dias/1825/06/02/pdfs/GMD-1825-66.pdf#page=4","Abrir facsímil")</f>
        <v>Abrir facsímil</v>
      </c>
      <c r="K2907" s="3" t="s">
        <v>22</v>
      </c>
    </row>
    <row r="2908" spans="1:11" ht="42" customHeight="1">
      <c r="A2908" s="2" t="s">
        <v>7308</v>
      </c>
      <c r="B2908" s="2" t="s">
        <v>7309</v>
      </c>
      <c r="C2908" s="2" t="s">
        <v>32</v>
      </c>
      <c r="D2908" s="2" t="s">
        <v>33</v>
      </c>
      <c r="E2908" s="5">
        <v>-27384</v>
      </c>
      <c r="F2908" s="3" t="s">
        <v>143</v>
      </c>
      <c r="G2908" s="3" t="s">
        <v>64</v>
      </c>
      <c r="H2908" s="2" t="s">
        <v>20</v>
      </c>
      <c r="I2908" s="2" t="s">
        <v>7310</v>
      </c>
      <c r="J2908" s="3" t="str">
        <f>HYPERLINK("https://www.boe.es/gazeta/dias/1825/01/08/pdfs/GMD-1825-4.pdf#page=2","Abrir facsímil")</f>
        <v>Abrir facsímil</v>
      </c>
      <c r="K2908" s="3" t="s">
        <v>22</v>
      </c>
    </row>
    <row r="2909" spans="1:11" ht="42" customHeight="1">
      <c r="A2909" s="2" t="s">
        <v>7308</v>
      </c>
      <c r="B2909" s="2" t="s">
        <v>7309</v>
      </c>
      <c r="C2909" s="2" t="s">
        <v>32</v>
      </c>
      <c r="D2909" s="2" t="s">
        <v>33</v>
      </c>
      <c r="E2909" s="5">
        <v>-27379</v>
      </c>
      <c r="F2909" s="3" t="s">
        <v>116</v>
      </c>
      <c r="G2909" s="3" t="s">
        <v>39</v>
      </c>
      <c r="H2909" s="2" t="s">
        <v>20</v>
      </c>
      <c r="I2909" s="2" t="s">
        <v>7311</v>
      </c>
      <c r="J2909" s="3" t="str">
        <f>HYPERLINK("https://www.boe.es/gazeta/dias/1825/01/13/pdfs/GMD-1825-6.pdf#page=3","Abrir facsímil")</f>
        <v>Abrir facsímil</v>
      </c>
      <c r="K2909" s="3" t="s">
        <v>22</v>
      </c>
    </row>
    <row r="2910" spans="1:11" ht="42" customHeight="1">
      <c r="A2910" s="2" t="s">
        <v>7312</v>
      </c>
      <c r="B2910" s="2" t="s">
        <v>7313</v>
      </c>
      <c r="C2910" s="2" t="s">
        <v>16</v>
      </c>
      <c r="D2910" s="2" t="s">
        <v>17</v>
      </c>
      <c r="E2910" s="5">
        <v>-27351</v>
      </c>
      <c r="F2910" s="3" t="s">
        <v>132</v>
      </c>
      <c r="G2910" s="3" t="s">
        <v>19</v>
      </c>
      <c r="H2910" s="2" t="s">
        <v>20</v>
      </c>
      <c r="I2910" s="2" t="s">
        <v>7314</v>
      </c>
      <c r="J2910" s="3" t="str">
        <f>HYPERLINK("https://www.boe.es/gazeta/dias/1825/02/10/pdfs/GMD-1825-18.pdf#page=4","Abrir facsímil")</f>
        <v>Abrir facsímil</v>
      </c>
      <c r="K2910" s="3" t="s">
        <v>22</v>
      </c>
    </row>
    <row r="2911" spans="1:11" ht="42" customHeight="1">
      <c r="A2911" s="2" t="s">
        <v>7315</v>
      </c>
      <c r="B2911" s="2" t="s">
        <v>7315</v>
      </c>
      <c r="C2911" s="2" t="s">
        <v>32</v>
      </c>
      <c r="D2911" s="2" t="s">
        <v>33</v>
      </c>
      <c r="E2911" s="5">
        <v>-27377</v>
      </c>
      <c r="F2911" s="3" t="s">
        <v>652</v>
      </c>
      <c r="G2911" s="3" t="s">
        <v>39</v>
      </c>
      <c r="H2911" s="2" t="s">
        <v>20</v>
      </c>
      <c r="I2911" s="2" t="s">
        <v>7316</v>
      </c>
      <c r="J2911" s="3" t="str">
        <f>HYPERLINK("https://www.boe.es/gazeta/dias/1825/01/15/pdfs/GMD-1825-7.pdf#page=3","Abrir facsímil")</f>
        <v>Abrir facsímil</v>
      </c>
      <c r="K2911" s="3" t="s">
        <v>22</v>
      </c>
    </row>
    <row r="2912" spans="1:11" ht="42" customHeight="1">
      <c r="A2912" s="2" t="s">
        <v>7317</v>
      </c>
      <c r="B2912" s="2" t="s">
        <v>7317</v>
      </c>
      <c r="C2912" s="2" t="s">
        <v>32</v>
      </c>
      <c r="D2912" s="2" t="s">
        <v>33</v>
      </c>
      <c r="E2912" s="5">
        <v>-27276</v>
      </c>
      <c r="F2912" s="3" t="s">
        <v>124</v>
      </c>
      <c r="G2912" s="3" t="s">
        <v>95</v>
      </c>
      <c r="H2912" s="2" t="s">
        <v>20</v>
      </c>
      <c r="I2912" s="2" t="s">
        <v>7318</v>
      </c>
      <c r="J2912" s="3" t="str">
        <f>HYPERLINK("https://www.boe.es/gazeta/dias/1825/04/26/pdfs/GMD-1825-50.pdf#page=1","Abrir facsímil")</f>
        <v>Abrir facsímil</v>
      </c>
      <c r="K2912" s="3" t="s">
        <v>22</v>
      </c>
    </row>
    <row r="2913" spans="1:11" ht="42" customHeight="1">
      <c r="A2913" s="2" t="s">
        <v>7319</v>
      </c>
      <c r="B2913" s="2" t="s">
        <v>7319</v>
      </c>
      <c r="C2913" s="2" t="s">
        <v>16</v>
      </c>
      <c r="D2913" s="2" t="s">
        <v>17</v>
      </c>
      <c r="E2913" s="5">
        <v>-27071</v>
      </c>
      <c r="F2913" s="3" t="s">
        <v>2392</v>
      </c>
      <c r="G2913" s="3" t="s">
        <v>95</v>
      </c>
      <c r="H2913" s="2" t="s">
        <v>20</v>
      </c>
      <c r="I2913" s="2" t="s">
        <v>7320</v>
      </c>
      <c r="J2913" s="3" t="str">
        <f>HYPERLINK("https://www.boe.es/gazeta/dias/1825/11/17/pdfs/GMD-1825-139.pdf#page=1","Abrir facsímil")</f>
        <v>Abrir facsímil</v>
      </c>
      <c r="K2913" s="3" t="s">
        <v>22</v>
      </c>
    </row>
    <row r="2914" spans="1:11" ht="42" customHeight="1">
      <c r="A2914" s="2" t="s">
        <v>7319</v>
      </c>
      <c r="B2914" s="2" t="s">
        <v>7319</v>
      </c>
      <c r="C2914" s="2" t="s">
        <v>32</v>
      </c>
      <c r="D2914" s="2" t="s">
        <v>33</v>
      </c>
      <c r="E2914" s="5">
        <v>-27071</v>
      </c>
      <c r="F2914" s="3" t="s">
        <v>2392</v>
      </c>
      <c r="G2914" s="3" t="s">
        <v>64</v>
      </c>
      <c r="H2914" s="2" t="s">
        <v>20</v>
      </c>
      <c r="I2914" s="2" t="s">
        <v>7321</v>
      </c>
      <c r="J2914" s="3" t="str">
        <f>HYPERLINK("https://www.boe.es/gazeta/dias/1825/11/17/pdfs/GMD-1825-139.pdf#page=2","Abrir facsímil")</f>
        <v>Abrir facsímil</v>
      </c>
      <c r="K2914" s="3" t="s">
        <v>22</v>
      </c>
    </row>
    <row r="2915" spans="1:11" ht="42" customHeight="1">
      <c r="A2915" s="2" t="s">
        <v>7322</v>
      </c>
      <c r="B2915" s="2" t="s">
        <v>7323</v>
      </c>
      <c r="C2915" s="2" t="s">
        <v>32</v>
      </c>
      <c r="D2915" s="2" t="s">
        <v>33</v>
      </c>
      <c r="E2915" s="5">
        <v>-27318</v>
      </c>
      <c r="F2915" s="3" t="s">
        <v>193</v>
      </c>
      <c r="G2915" s="3" t="s">
        <v>95</v>
      </c>
      <c r="H2915" s="2" t="s">
        <v>20</v>
      </c>
      <c r="I2915" s="2" t="s">
        <v>7324</v>
      </c>
      <c r="J2915" s="3" t="str">
        <f>HYPERLINK("https://www.boe.es/gazeta/dias/1825/03/15/pdfs/GMD-1825-32.pdf#page=1","Abrir facsímil")</f>
        <v>Abrir facsímil</v>
      </c>
      <c r="K2915" s="3" t="s">
        <v>22</v>
      </c>
    </row>
    <row r="2916" spans="1:11" ht="42" customHeight="1">
      <c r="A2916" s="2" t="s">
        <v>7325</v>
      </c>
      <c r="B2916" s="2" t="s">
        <v>7325</v>
      </c>
      <c r="C2916" s="2" t="s">
        <v>71</v>
      </c>
      <c r="D2916" s="2" t="s">
        <v>72</v>
      </c>
      <c r="E2916" s="5">
        <v>-27148</v>
      </c>
      <c r="F2916" s="3" t="s">
        <v>2222</v>
      </c>
      <c r="G2916" s="3" t="s">
        <v>39</v>
      </c>
      <c r="H2916" s="2" t="s">
        <v>20</v>
      </c>
      <c r="I2916" s="2" t="s">
        <v>7326</v>
      </c>
      <c r="J2916" s="3" t="str">
        <f>HYPERLINK("https://www.boe.es/gazeta/dias/1825/09/01/pdfs/GMD-1825-106.pdf#page=3","Abrir facsímil")</f>
        <v>Abrir facsímil</v>
      </c>
      <c r="K2916" s="3" t="s">
        <v>22</v>
      </c>
    </row>
    <row r="2917" spans="1:11" ht="42" customHeight="1">
      <c r="A2917" s="2" t="s">
        <v>7325</v>
      </c>
      <c r="B2917" s="2" t="s">
        <v>7325</v>
      </c>
      <c r="C2917" s="2" t="s">
        <v>71</v>
      </c>
      <c r="D2917" s="2" t="s">
        <v>72</v>
      </c>
      <c r="E2917" s="5">
        <v>-27148</v>
      </c>
      <c r="F2917" s="3" t="s">
        <v>2222</v>
      </c>
      <c r="G2917" s="3" t="s">
        <v>19</v>
      </c>
      <c r="H2917" s="2" t="s">
        <v>20</v>
      </c>
      <c r="I2917" s="2" t="s">
        <v>7327</v>
      </c>
      <c r="J2917" s="3" t="str">
        <f>HYPERLINK("https://www.boe.es/gazeta/dias/1825/09/01/pdfs/GMD-1825-106.pdf#page=4","Abrir facsímil")</f>
        <v>Abrir facsímil</v>
      </c>
      <c r="K2917" s="3" t="s">
        <v>22</v>
      </c>
    </row>
    <row r="2918" spans="1:11" ht="42" customHeight="1">
      <c r="A2918" s="2" t="s">
        <v>7328</v>
      </c>
      <c r="B2918" s="2" t="s">
        <v>7329</v>
      </c>
      <c r="C2918" s="2" t="s">
        <v>32</v>
      </c>
      <c r="D2918" s="2" t="s">
        <v>33</v>
      </c>
      <c r="E2918" s="5">
        <v>-27216</v>
      </c>
      <c r="F2918" s="3" t="s">
        <v>751</v>
      </c>
      <c r="G2918" s="3" t="s">
        <v>39</v>
      </c>
      <c r="H2918" s="2" t="s">
        <v>20</v>
      </c>
      <c r="I2918" s="2" t="s">
        <v>7330</v>
      </c>
      <c r="J2918" s="3" t="str">
        <f>HYPERLINK("https://www.boe.es/gazeta/dias/1825/06/25/pdfs/GMD-1825-76.pdf#page=3","Abrir facsímil")</f>
        <v>Abrir facsímil</v>
      </c>
      <c r="K2918" s="3" t="s">
        <v>22</v>
      </c>
    </row>
    <row r="2919" spans="1:11" ht="42" customHeight="1">
      <c r="A2919" s="2" t="s">
        <v>7331</v>
      </c>
      <c r="B2919" s="2" t="s">
        <v>7332</v>
      </c>
      <c r="C2919" s="2" t="s">
        <v>32</v>
      </c>
      <c r="D2919" s="2" t="s">
        <v>33</v>
      </c>
      <c r="E2919" s="5">
        <v>-27269</v>
      </c>
      <c r="F2919" s="3" t="s">
        <v>321</v>
      </c>
      <c r="G2919" s="3" t="s">
        <v>19</v>
      </c>
      <c r="H2919" s="2" t="s">
        <v>20</v>
      </c>
      <c r="I2919" s="2" t="s">
        <v>7333</v>
      </c>
      <c r="J2919" s="3" t="str">
        <f>HYPERLINK("https://www.boe.es/gazeta/dias/1825/05/03/pdfs/GMD-1825-53.pdf#page=4","Abrir facsímil")</f>
        <v>Abrir facsímil</v>
      </c>
      <c r="K2919" s="3" t="s">
        <v>22</v>
      </c>
    </row>
    <row r="2920" spans="1:11" ht="42" customHeight="1">
      <c r="A2920" s="2" t="s">
        <v>7334</v>
      </c>
      <c r="B2920" s="2" t="s">
        <v>7335</v>
      </c>
      <c r="C2920" s="2" t="s">
        <v>59</v>
      </c>
      <c r="D2920" s="2" t="s">
        <v>17</v>
      </c>
      <c r="E2920" s="5">
        <v>-27314</v>
      </c>
      <c r="F2920" s="3" t="s">
        <v>60</v>
      </c>
      <c r="G2920" s="3" t="s">
        <v>1756</v>
      </c>
      <c r="H2920" s="2" t="s">
        <v>20</v>
      </c>
      <c r="I2920" s="2" t="s">
        <v>7336</v>
      </c>
      <c r="J2920" s="3" t="str">
        <f>HYPERLINK("https://www.boe.es/gazeta/dias/1825/03/19/pdfs/GMD-1825-34.pdf#page=3","Abrir facsímil")</f>
        <v>Abrir facsímil</v>
      </c>
      <c r="K2920" s="3" t="s">
        <v>22</v>
      </c>
    </row>
    <row r="2921" spans="1:11" ht="42" customHeight="1">
      <c r="A2921" s="2" t="s">
        <v>7337</v>
      </c>
      <c r="B2921" s="2" t="s">
        <v>7338</v>
      </c>
      <c r="C2921" s="2" t="s">
        <v>46</v>
      </c>
      <c r="D2921" s="2" t="s">
        <v>17</v>
      </c>
      <c r="E2921" s="5">
        <v>-27234</v>
      </c>
      <c r="F2921" s="3" t="s">
        <v>386</v>
      </c>
      <c r="G2921" s="3" t="s">
        <v>19</v>
      </c>
      <c r="H2921" s="2" t="s">
        <v>20</v>
      </c>
      <c r="I2921" s="2" t="s">
        <v>7339</v>
      </c>
      <c r="J2921" s="3" t="str">
        <f>HYPERLINK("https://www.boe.es/gazeta/dias/1825/06/07/pdfs/GMD-1825-68.pdf#page=4","Abrir facsímil")</f>
        <v>Abrir facsímil</v>
      </c>
      <c r="K2921" s="3" t="s">
        <v>22</v>
      </c>
    </row>
    <row r="2922" spans="1:11" ht="42" customHeight="1">
      <c r="A2922" s="2" t="s">
        <v>7340</v>
      </c>
      <c r="B2922" s="2" t="s">
        <v>7341</v>
      </c>
      <c r="C2922" s="2" t="s">
        <v>32</v>
      </c>
      <c r="D2922" s="2" t="s">
        <v>33</v>
      </c>
      <c r="E2922" s="5">
        <v>-27323</v>
      </c>
      <c r="F2922" s="3" t="s">
        <v>1784</v>
      </c>
      <c r="G2922" s="3" t="s">
        <v>39</v>
      </c>
      <c r="H2922" s="2" t="s">
        <v>20</v>
      </c>
      <c r="I2922" s="2" t="s">
        <v>7342</v>
      </c>
      <c r="J2922" s="3" t="str">
        <f>HYPERLINK("https://www.boe.es/gazeta/dias/1825/03/10/pdfs/GMD-1825-30.pdf#page=3","Abrir facsímil")</f>
        <v>Abrir facsímil</v>
      </c>
      <c r="K2922" s="3" t="s">
        <v>22</v>
      </c>
    </row>
    <row r="2923" spans="1:11" ht="42" customHeight="1">
      <c r="A2923" s="2" t="s">
        <v>7343</v>
      </c>
      <c r="B2923" s="2" t="s">
        <v>7344</v>
      </c>
      <c r="C2923" s="2" t="s">
        <v>32</v>
      </c>
      <c r="D2923" s="2" t="s">
        <v>33</v>
      </c>
      <c r="E2923" s="5">
        <v>-27213</v>
      </c>
      <c r="F2923" s="3" t="s">
        <v>1790</v>
      </c>
      <c r="G2923" s="3" t="s">
        <v>19</v>
      </c>
      <c r="H2923" s="2" t="s">
        <v>20</v>
      </c>
      <c r="I2923" s="2" t="s">
        <v>7345</v>
      </c>
      <c r="J2923" s="3" t="str">
        <f>HYPERLINK("https://www.boe.es/gazeta/dias/1825/06/28/pdfs/GMD-1825-77.pdf#page=4","Abrir facsímil")</f>
        <v>Abrir facsímil</v>
      </c>
      <c r="K2923" s="3" t="s">
        <v>22</v>
      </c>
    </row>
    <row r="2924" spans="1:11" ht="42" customHeight="1">
      <c r="A2924" s="2" t="s">
        <v>7346</v>
      </c>
      <c r="B2924" s="2" t="s">
        <v>7347</v>
      </c>
      <c r="C2924" s="2" t="s">
        <v>71</v>
      </c>
      <c r="D2924" s="2" t="s">
        <v>72</v>
      </c>
      <c r="E2924" s="5">
        <v>-27374</v>
      </c>
      <c r="F2924" s="3" t="s">
        <v>87</v>
      </c>
      <c r="G2924" s="3" t="s">
        <v>64</v>
      </c>
      <c r="H2924" s="2" t="s">
        <v>20</v>
      </c>
      <c r="I2924" s="2" t="s">
        <v>7348</v>
      </c>
      <c r="J2924" s="3" t="str">
        <f>HYPERLINK("https://www.boe.es/gazeta/dias/1825/01/18/pdfs/GMD-1825-8.pdf#page=2","Abrir facsímil")</f>
        <v>Abrir facsímil</v>
      </c>
      <c r="K2924" s="3" t="s">
        <v>22</v>
      </c>
    </row>
    <row r="2925" spans="1:11" ht="42" customHeight="1">
      <c r="A2925" s="2" t="s">
        <v>7349</v>
      </c>
      <c r="B2925" s="2" t="s">
        <v>7350</v>
      </c>
      <c r="C2925" s="2" t="s">
        <v>32</v>
      </c>
      <c r="D2925" s="2" t="s">
        <v>33</v>
      </c>
      <c r="E2925" s="5">
        <v>-27122</v>
      </c>
      <c r="F2925" s="3" t="s">
        <v>55</v>
      </c>
      <c r="G2925" s="3" t="s">
        <v>19</v>
      </c>
      <c r="H2925" s="2" t="s">
        <v>20</v>
      </c>
      <c r="I2925" s="2" t="s">
        <v>7351</v>
      </c>
      <c r="J2925" s="3" t="str">
        <f>HYPERLINK("https://www.boe.es/gazeta/dias/1825/09/27/pdfs/GMD-1825-117.pdf#page=4","Abrir facsímil")</f>
        <v>Abrir facsímil</v>
      </c>
      <c r="K2925" s="3" t="s">
        <v>22</v>
      </c>
    </row>
    <row r="2926" spans="1:11" ht="42" customHeight="1">
      <c r="A2926" s="2" t="s">
        <v>7352</v>
      </c>
      <c r="B2926" s="2" t="s">
        <v>7353</v>
      </c>
      <c r="C2926" s="2" t="s">
        <v>32</v>
      </c>
      <c r="D2926" s="2" t="s">
        <v>33</v>
      </c>
      <c r="E2926" s="5">
        <v>-27377</v>
      </c>
      <c r="F2926" s="3" t="s">
        <v>652</v>
      </c>
      <c r="G2926" s="3" t="s">
        <v>39</v>
      </c>
      <c r="H2926" s="2" t="s">
        <v>20</v>
      </c>
      <c r="I2926" s="2" t="s">
        <v>7354</v>
      </c>
      <c r="J2926" s="3" t="str">
        <f>HYPERLINK("https://www.boe.es/gazeta/dias/1825/01/15/pdfs/GMD-1825-7.pdf#page=3","Abrir facsímil")</f>
        <v>Abrir facsímil</v>
      </c>
      <c r="K2926" s="3" t="s">
        <v>22</v>
      </c>
    </row>
    <row r="2927" spans="1:11" ht="42" customHeight="1">
      <c r="A2927" s="2" t="s">
        <v>7355</v>
      </c>
      <c r="B2927" s="2" t="s">
        <v>7356</v>
      </c>
      <c r="C2927" s="2" t="s">
        <v>59</v>
      </c>
      <c r="D2927" s="2" t="s">
        <v>17</v>
      </c>
      <c r="E2927" s="5">
        <v>-27059</v>
      </c>
      <c r="F2927" s="3" t="s">
        <v>567</v>
      </c>
      <c r="G2927" s="3" t="s">
        <v>19</v>
      </c>
      <c r="H2927" s="2" t="s">
        <v>27</v>
      </c>
      <c r="I2927" s="2" t="s">
        <v>7357</v>
      </c>
      <c r="J2927" s="3" t="str">
        <f>HYPERLINK("https://www.boe.es/gazeta/dias/1825/11/29/pdfs/GMD-1825-144.pdf#page=4","Abrir facsímil")</f>
        <v>Abrir facsímil</v>
      </c>
      <c r="K2927" s="3" t="s">
        <v>29</v>
      </c>
    </row>
    <row r="2928" spans="1:11" ht="42" customHeight="1">
      <c r="A2928" s="2" t="s">
        <v>7358</v>
      </c>
      <c r="B2928" s="2" t="s">
        <v>7359</v>
      </c>
      <c r="C2928" s="2" t="s">
        <v>71</v>
      </c>
      <c r="D2928" s="2" t="s">
        <v>72</v>
      </c>
      <c r="E2928" s="5">
        <v>-27244</v>
      </c>
      <c r="F2928" s="3" t="s">
        <v>613</v>
      </c>
      <c r="G2928" s="3" t="s">
        <v>19</v>
      </c>
      <c r="H2928" s="2" t="s">
        <v>20</v>
      </c>
      <c r="I2928" s="2" t="s">
        <v>7360</v>
      </c>
      <c r="J2928" s="3" t="str">
        <f>HYPERLINK("https://www.boe.es/gazeta/dias/1825/05/28/pdfs/GMD-1825-64.pdf#page=4","Abrir facsímil")</f>
        <v>Abrir facsímil</v>
      </c>
      <c r="K2928" s="3" t="s">
        <v>22</v>
      </c>
    </row>
    <row r="2929" spans="1:11" ht="42" customHeight="1">
      <c r="A2929" s="2" t="s">
        <v>7361</v>
      </c>
      <c r="B2929" s="2" t="s">
        <v>7361</v>
      </c>
      <c r="C2929" s="2" t="s">
        <v>59</v>
      </c>
      <c r="D2929" s="2" t="s">
        <v>17</v>
      </c>
      <c r="E2929" s="5">
        <v>-27094</v>
      </c>
      <c r="F2929" s="3" t="s">
        <v>763</v>
      </c>
      <c r="G2929" s="3" t="s">
        <v>64</v>
      </c>
      <c r="H2929" s="2" t="s">
        <v>20</v>
      </c>
      <c r="I2929" s="2" t="s">
        <v>7362</v>
      </c>
      <c r="J2929" s="3" t="str">
        <f>HYPERLINK("https://www.boe.es/gazeta/dias/1825/10/25/pdfs/GMD-1825-129.pdf#page=2","Abrir facsímil")</f>
        <v>Abrir facsímil</v>
      </c>
      <c r="K2929" s="3" t="s">
        <v>22</v>
      </c>
    </row>
    <row r="2930" spans="1:11" ht="42" customHeight="1">
      <c r="A2930" s="2" t="s">
        <v>7363</v>
      </c>
      <c r="B2930" s="2" t="s">
        <v>7364</v>
      </c>
      <c r="C2930" s="2" t="s">
        <v>16</v>
      </c>
      <c r="D2930" s="2" t="s">
        <v>17</v>
      </c>
      <c r="E2930" s="5">
        <v>-27293</v>
      </c>
      <c r="F2930" s="3" t="s">
        <v>267</v>
      </c>
      <c r="G2930" s="3" t="s">
        <v>19</v>
      </c>
      <c r="H2930" s="2" t="s">
        <v>20</v>
      </c>
      <c r="I2930" s="2" t="s">
        <v>7365</v>
      </c>
      <c r="J2930" s="3" t="str">
        <f>HYPERLINK("https://www.boe.es/gazeta/dias/1825/04/09/pdfs/GMD-1825-43.pdf#page=4","Abrir facsímil")</f>
        <v>Abrir facsímil</v>
      </c>
      <c r="K2930" s="3" t="s">
        <v>22</v>
      </c>
    </row>
    <row r="2931" spans="1:11" ht="42" customHeight="1">
      <c r="A2931" s="2" t="s">
        <v>7366</v>
      </c>
      <c r="B2931" s="2" t="s">
        <v>7367</v>
      </c>
      <c r="C2931" s="2" t="s">
        <v>71</v>
      </c>
      <c r="D2931" s="2" t="s">
        <v>72</v>
      </c>
      <c r="E2931" s="5">
        <v>-27379</v>
      </c>
      <c r="F2931" s="3" t="s">
        <v>116</v>
      </c>
      <c r="G2931" s="3" t="s">
        <v>39</v>
      </c>
      <c r="H2931" s="2" t="s">
        <v>20</v>
      </c>
      <c r="I2931" s="2" t="s">
        <v>7368</v>
      </c>
      <c r="J2931" s="3" t="str">
        <f>HYPERLINK("https://www.boe.es/gazeta/dias/1825/01/13/pdfs/GMD-1825-6.pdf#page=3","Abrir facsímil")</f>
        <v>Abrir facsímil</v>
      </c>
      <c r="K2931" s="3" t="s">
        <v>22</v>
      </c>
    </row>
    <row r="2932" spans="1:11" ht="42" customHeight="1">
      <c r="A2932" s="2" t="s">
        <v>7369</v>
      </c>
      <c r="B2932" s="2" t="s">
        <v>7370</v>
      </c>
      <c r="C2932" s="2" t="s">
        <v>46</v>
      </c>
      <c r="D2932" s="2" t="s">
        <v>17</v>
      </c>
      <c r="E2932" s="5">
        <v>-27230</v>
      </c>
      <c r="F2932" s="3" t="s">
        <v>521</v>
      </c>
      <c r="G2932" s="3" t="s">
        <v>39</v>
      </c>
      <c r="H2932" s="2" t="s">
        <v>20</v>
      </c>
      <c r="I2932" s="2" t="s">
        <v>7371</v>
      </c>
      <c r="J2932" s="3" t="str">
        <f>HYPERLINK("https://www.boe.es/gazeta/dias/1825/06/11/pdfs/GMD-1825-70.pdf#page=3","Abrir facsímil")</f>
        <v>Abrir facsímil</v>
      </c>
      <c r="K2932" s="3" t="s">
        <v>22</v>
      </c>
    </row>
    <row r="2933" spans="1:11" ht="42" customHeight="1">
      <c r="A2933" s="2" t="s">
        <v>7372</v>
      </c>
      <c r="B2933" s="2" t="s">
        <v>7373</v>
      </c>
      <c r="C2933" s="2" t="s">
        <v>16</v>
      </c>
      <c r="D2933" s="2" t="s">
        <v>17</v>
      </c>
      <c r="E2933" s="5">
        <v>-27209</v>
      </c>
      <c r="F2933" s="3" t="s">
        <v>482</v>
      </c>
      <c r="G2933" s="3" t="s">
        <v>64</v>
      </c>
      <c r="H2933" s="2" t="s">
        <v>20</v>
      </c>
      <c r="I2933" s="2" t="s">
        <v>7374</v>
      </c>
      <c r="J2933" s="3" t="str">
        <f>HYPERLINK("https://www.boe.es/gazeta/dias/1825/07/02/pdfs/GMD-1825-79.pdf#page=2","Abrir facsímil")</f>
        <v>Abrir facsímil</v>
      </c>
      <c r="K2933" s="3" t="s">
        <v>22</v>
      </c>
    </row>
    <row r="2934" spans="1:11" ht="42" customHeight="1">
      <c r="A2934" s="2" t="s">
        <v>7375</v>
      </c>
      <c r="B2934" s="2" t="s">
        <v>7376</v>
      </c>
      <c r="C2934" s="2" t="s">
        <v>59</v>
      </c>
      <c r="D2934" s="2" t="s">
        <v>17</v>
      </c>
      <c r="E2934" s="5">
        <v>-27293</v>
      </c>
      <c r="F2934" s="3" t="s">
        <v>267</v>
      </c>
      <c r="G2934" s="3" t="s">
        <v>39</v>
      </c>
      <c r="H2934" s="2" t="s">
        <v>20</v>
      </c>
      <c r="I2934" s="2" t="s">
        <v>7377</v>
      </c>
      <c r="J2934" s="3" t="str">
        <f>HYPERLINK("https://www.boe.es/gazeta/dias/1825/04/09/pdfs/GMD-1825-43.pdf#page=3","Abrir facsímil")</f>
        <v>Abrir facsímil</v>
      </c>
      <c r="K2934" s="3" t="s">
        <v>22</v>
      </c>
    </row>
    <row r="2935" spans="1:11" ht="42" customHeight="1">
      <c r="A2935" s="2" t="s">
        <v>7378</v>
      </c>
      <c r="B2935" s="2" t="s">
        <v>7379</v>
      </c>
      <c r="C2935" s="2" t="s">
        <v>71</v>
      </c>
      <c r="D2935" s="2" t="s">
        <v>72</v>
      </c>
      <c r="E2935" s="5">
        <v>-27230</v>
      </c>
      <c r="F2935" s="3" t="s">
        <v>521</v>
      </c>
      <c r="G2935" s="3" t="s">
        <v>39</v>
      </c>
      <c r="H2935" s="2" t="s">
        <v>20</v>
      </c>
      <c r="I2935" s="2" t="s">
        <v>7380</v>
      </c>
      <c r="J2935" s="3" t="str">
        <f>HYPERLINK("https://www.boe.es/gazeta/dias/1825/06/11/pdfs/GMD-1825-70.pdf#page=3","Abrir facsímil")</f>
        <v>Abrir facsímil</v>
      </c>
      <c r="K2935" s="3" t="s">
        <v>22</v>
      </c>
    </row>
    <row r="2936" spans="1:11" ht="42" customHeight="1">
      <c r="A2936" s="2" t="s">
        <v>7381</v>
      </c>
      <c r="B2936" s="2" t="s">
        <v>7381</v>
      </c>
      <c r="C2936" s="2" t="s">
        <v>71</v>
      </c>
      <c r="D2936" s="2" t="s">
        <v>72</v>
      </c>
      <c r="E2936" s="5">
        <v>-27230</v>
      </c>
      <c r="F2936" s="3" t="s">
        <v>521</v>
      </c>
      <c r="G2936" s="3" t="s">
        <v>19</v>
      </c>
      <c r="H2936" s="2" t="s">
        <v>20</v>
      </c>
      <c r="I2936" s="2" t="s">
        <v>7382</v>
      </c>
      <c r="J2936" s="3" t="str">
        <f>HYPERLINK("https://www.boe.es/gazeta/dias/1825/06/11/pdfs/GMD-1825-70.pdf#page=4","Abrir facsímil")</f>
        <v>Abrir facsímil</v>
      </c>
      <c r="K2936" s="3" t="s">
        <v>22</v>
      </c>
    </row>
    <row r="2937" spans="1:11" ht="42" customHeight="1">
      <c r="A2937" s="2" t="s">
        <v>7383</v>
      </c>
      <c r="B2937" s="2" t="s">
        <v>7384</v>
      </c>
      <c r="C2937" s="2" t="s">
        <v>71</v>
      </c>
      <c r="D2937" s="2" t="s">
        <v>72</v>
      </c>
      <c r="E2937" s="5">
        <v>-27141</v>
      </c>
      <c r="F2937" s="3" t="s">
        <v>1218</v>
      </c>
      <c r="G2937" s="3" t="s">
        <v>19</v>
      </c>
      <c r="H2937" s="2" t="s">
        <v>20</v>
      </c>
      <c r="I2937" s="2" t="s">
        <v>7385</v>
      </c>
      <c r="J2937" s="3" t="str">
        <f>HYPERLINK("https://www.boe.es/gazeta/dias/1825/09/08/pdfs/GMD-1825-109.pdf#page=4","Abrir facsímil")</f>
        <v>Abrir facsímil</v>
      </c>
      <c r="K2937" s="3" t="s">
        <v>22</v>
      </c>
    </row>
    <row r="2938" spans="1:11" ht="42" customHeight="1">
      <c r="A2938" s="2" t="s">
        <v>7386</v>
      </c>
      <c r="B2938" s="2" t="s">
        <v>7386</v>
      </c>
      <c r="C2938" s="2" t="s">
        <v>32</v>
      </c>
      <c r="D2938" s="2" t="s">
        <v>33</v>
      </c>
      <c r="E2938" s="5">
        <v>-27188</v>
      </c>
      <c r="F2938" s="3" t="s">
        <v>207</v>
      </c>
      <c r="G2938" s="3" t="s">
        <v>19</v>
      </c>
      <c r="H2938" s="2" t="s">
        <v>20</v>
      </c>
      <c r="I2938" s="2" t="s">
        <v>7387</v>
      </c>
      <c r="J2938" s="3" t="str">
        <f>HYPERLINK("https://www.boe.es/gazeta/dias/1825/07/23/pdfs/GMD-1825-88.pdf#page=4","Abrir facsímil")</f>
        <v>Abrir facsímil</v>
      </c>
      <c r="K2938" s="3" t="s">
        <v>22</v>
      </c>
    </row>
    <row r="2939" spans="1:11" ht="42" customHeight="1">
      <c r="A2939" s="2" t="s">
        <v>7388</v>
      </c>
      <c r="B2939" s="2" t="s">
        <v>7389</v>
      </c>
      <c r="C2939" s="2" t="s">
        <v>16</v>
      </c>
      <c r="D2939" s="2" t="s">
        <v>17</v>
      </c>
      <c r="E2939" s="5">
        <v>-27162</v>
      </c>
      <c r="F2939" s="3" t="s">
        <v>3028</v>
      </c>
      <c r="G2939" s="3" t="s">
        <v>19</v>
      </c>
      <c r="H2939" s="2" t="s">
        <v>20</v>
      </c>
      <c r="I2939" s="2" t="s">
        <v>7390</v>
      </c>
      <c r="J2939" s="3" t="str">
        <f>HYPERLINK("https://www.boe.es/gazeta/dias/1825/08/18/pdfs/GMD-1825-99.pdf#page=4","Abrir facsímil")</f>
        <v>Abrir facsímil</v>
      </c>
      <c r="K2939" s="3" t="s">
        <v>22</v>
      </c>
    </row>
    <row r="2940" spans="1:11" ht="42" customHeight="1">
      <c r="A2940" s="2" t="s">
        <v>7391</v>
      </c>
      <c r="B2940" s="2" t="s">
        <v>7392</v>
      </c>
      <c r="C2940" s="2" t="s">
        <v>32</v>
      </c>
      <c r="D2940" s="2" t="s">
        <v>33</v>
      </c>
      <c r="E2940" s="5">
        <v>-27321</v>
      </c>
      <c r="F2940" s="3" t="s">
        <v>38</v>
      </c>
      <c r="G2940" s="3" t="s">
        <v>39</v>
      </c>
      <c r="H2940" s="2" t="s">
        <v>20</v>
      </c>
      <c r="I2940" s="2" t="s">
        <v>7393</v>
      </c>
      <c r="J2940" s="3" t="str">
        <f>HYPERLINK("https://www.boe.es/gazeta/dias/1825/03/12/pdfs/GMD-1825-31.pdf#page=3","Abrir facsímil")</f>
        <v>Abrir facsímil</v>
      </c>
      <c r="K2940" s="3" t="s">
        <v>22</v>
      </c>
    </row>
    <row r="2941" spans="1:11" ht="42" customHeight="1">
      <c r="A2941" s="2" t="s">
        <v>7394</v>
      </c>
      <c r="B2941" s="2" t="s">
        <v>7395</v>
      </c>
      <c r="C2941" s="2" t="s">
        <v>32</v>
      </c>
      <c r="D2941" s="2" t="s">
        <v>33</v>
      </c>
      <c r="E2941" s="5">
        <v>-27384</v>
      </c>
      <c r="F2941" s="3" t="s">
        <v>143</v>
      </c>
      <c r="G2941" s="3" t="s">
        <v>64</v>
      </c>
      <c r="H2941" s="2" t="s">
        <v>20</v>
      </c>
      <c r="I2941" s="2" t="s">
        <v>7396</v>
      </c>
      <c r="J2941" s="3" t="str">
        <f>HYPERLINK("https://www.boe.es/gazeta/dias/1825/01/08/pdfs/GMD-1825-4.pdf#page=2","Abrir facsímil")</f>
        <v>Abrir facsímil</v>
      </c>
      <c r="K2941" s="3" t="s">
        <v>22</v>
      </c>
    </row>
    <row r="2942" spans="1:11" ht="42" customHeight="1">
      <c r="A2942" s="2" t="s">
        <v>7397</v>
      </c>
      <c r="B2942" s="2" t="s">
        <v>7398</v>
      </c>
      <c r="C2942" s="2" t="s">
        <v>32</v>
      </c>
      <c r="D2942" s="2" t="s">
        <v>33</v>
      </c>
      <c r="E2942" s="5">
        <v>-27384</v>
      </c>
      <c r="F2942" s="3" t="s">
        <v>143</v>
      </c>
      <c r="G2942" s="3" t="s">
        <v>64</v>
      </c>
      <c r="H2942" s="2" t="s">
        <v>20</v>
      </c>
      <c r="I2942" s="2" t="s">
        <v>7399</v>
      </c>
      <c r="J2942" s="3" t="str">
        <f>HYPERLINK("https://www.boe.es/gazeta/dias/1825/01/08/pdfs/GMD-1825-4.pdf#page=2","Abrir facsímil")</f>
        <v>Abrir facsímil</v>
      </c>
      <c r="K2942" s="3" t="s">
        <v>22</v>
      </c>
    </row>
    <row r="2943" spans="1:11" ht="42" customHeight="1">
      <c r="A2943" s="2" t="s">
        <v>7400</v>
      </c>
      <c r="B2943" s="2" t="s">
        <v>7401</v>
      </c>
      <c r="C2943" s="2" t="s">
        <v>25</v>
      </c>
      <c r="D2943" s="2" t="s">
        <v>17</v>
      </c>
      <c r="E2943" s="5">
        <v>-27232</v>
      </c>
      <c r="F2943" s="3" t="s">
        <v>94</v>
      </c>
      <c r="G2943" s="3" t="s">
        <v>19</v>
      </c>
      <c r="H2943" s="2" t="s">
        <v>20</v>
      </c>
      <c r="I2943" s="2" t="s">
        <v>7402</v>
      </c>
      <c r="J2943" s="3" t="str">
        <f>HYPERLINK("https://www.boe.es/gazeta/dias/1825/06/09/pdfs/GMD-1825-69.pdf#page=4","Abrir facsímil")</f>
        <v>Abrir facsímil</v>
      </c>
      <c r="K2943" s="3" t="s">
        <v>22</v>
      </c>
    </row>
    <row r="2944" spans="1:11" ht="42" customHeight="1">
      <c r="A2944" s="2" t="s">
        <v>7403</v>
      </c>
      <c r="B2944" s="2" t="s">
        <v>7404</v>
      </c>
      <c r="C2944" s="2" t="s">
        <v>32</v>
      </c>
      <c r="D2944" s="2" t="s">
        <v>33</v>
      </c>
      <c r="E2944" s="5">
        <v>-27344</v>
      </c>
      <c r="F2944" s="3" t="s">
        <v>146</v>
      </c>
      <c r="G2944" s="3" t="s">
        <v>39</v>
      </c>
      <c r="H2944" s="2" t="s">
        <v>20</v>
      </c>
      <c r="I2944" s="2" t="s">
        <v>7405</v>
      </c>
      <c r="J2944" s="3" t="str">
        <f>HYPERLINK("https://www.boe.es/gazeta/dias/1825/02/17/pdfs/GMD-1825-21.pdf#page=3","Abrir facsímil")</f>
        <v>Abrir facsímil</v>
      </c>
      <c r="K2944" s="3" t="s">
        <v>22</v>
      </c>
    </row>
    <row r="2945" spans="1:11" ht="42" customHeight="1">
      <c r="A2945" s="2" t="s">
        <v>7406</v>
      </c>
      <c r="B2945" s="2" t="s">
        <v>7407</v>
      </c>
      <c r="C2945" s="2" t="s">
        <v>25</v>
      </c>
      <c r="D2945" s="2" t="s">
        <v>17</v>
      </c>
      <c r="E2945" s="5">
        <v>-27150</v>
      </c>
      <c r="F2945" s="3" t="s">
        <v>392</v>
      </c>
      <c r="G2945" s="3" t="s">
        <v>39</v>
      </c>
      <c r="H2945" s="2" t="s">
        <v>20</v>
      </c>
      <c r="I2945" s="2" t="s">
        <v>7408</v>
      </c>
      <c r="J2945" s="3" t="str">
        <f>HYPERLINK("https://www.boe.es/gazeta/dias/1825/08/30/pdfs/GMD-1825-105.pdf#page=3","Abrir facsímil")</f>
        <v>Abrir facsímil</v>
      </c>
      <c r="K2945" s="3" t="s">
        <v>22</v>
      </c>
    </row>
    <row r="2946" spans="1:11" ht="42" customHeight="1">
      <c r="A2946" s="2" t="s">
        <v>7409</v>
      </c>
      <c r="B2946" s="2" t="s">
        <v>7410</v>
      </c>
      <c r="C2946" s="2" t="s">
        <v>16</v>
      </c>
      <c r="D2946" s="2" t="s">
        <v>17</v>
      </c>
      <c r="E2946" s="5">
        <v>-27066</v>
      </c>
      <c r="F2946" s="3" t="s">
        <v>185</v>
      </c>
      <c r="G2946" s="3" t="s">
        <v>19</v>
      </c>
      <c r="H2946" s="2" t="s">
        <v>20</v>
      </c>
      <c r="I2946" s="2" t="s">
        <v>7411</v>
      </c>
      <c r="J2946" s="3" t="str">
        <f>HYPERLINK("https://www.boe.es/gazeta/dias/1825/11/22/pdfs/GMD-1825-141.pdf#page=4","Abrir facsímil")</f>
        <v>Abrir facsímil</v>
      </c>
      <c r="K2946" s="3" t="s">
        <v>22</v>
      </c>
    </row>
    <row r="2947" spans="1:11" ht="42" customHeight="1">
      <c r="A2947" s="2" t="s">
        <v>7412</v>
      </c>
      <c r="B2947" s="2" t="s">
        <v>7413</v>
      </c>
      <c r="C2947" s="2" t="s">
        <v>32</v>
      </c>
      <c r="D2947" s="2" t="s">
        <v>33</v>
      </c>
      <c r="E2947" s="5">
        <v>-27344</v>
      </c>
      <c r="F2947" s="3" t="s">
        <v>146</v>
      </c>
      <c r="G2947" s="3" t="s">
        <v>39</v>
      </c>
      <c r="H2947" s="2" t="s">
        <v>20</v>
      </c>
      <c r="I2947" s="2" t="s">
        <v>7414</v>
      </c>
      <c r="J2947" s="3" t="str">
        <f>HYPERLINK("https://www.boe.es/gazeta/dias/1825/02/17/pdfs/GMD-1825-21.pdf#page=3","Abrir facsímil")</f>
        <v>Abrir facsímil</v>
      </c>
      <c r="K2947" s="3" t="s">
        <v>22</v>
      </c>
    </row>
    <row r="2948" spans="1:11" ht="42" customHeight="1">
      <c r="A2948" s="2" t="s">
        <v>7415</v>
      </c>
      <c r="B2948" s="2" t="s">
        <v>7416</v>
      </c>
      <c r="C2948" s="2" t="s">
        <v>59</v>
      </c>
      <c r="D2948" s="2" t="s">
        <v>17</v>
      </c>
      <c r="E2948" s="5">
        <v>-27300</v>
      </c>
      <c r="F2948" s="3" t="s">
        <v>502</v>
      </c>
      <c r="G2948" s="3" t="s">
        <v>19</v>
      </c>
      <c r="H2948" s="2" t="s">
        <v>20</v>
      </c>
      <c r="I2948" s="2" t="s">
        <v>7417</v>
      </c>
      <c r="J2948" s="3" t="str">
        <f>HYPERLINK("https://www.boe.es/gazeta/dias/1825/04/02/pdfs/GMD-1825-40.pdf#page=4","Abrir facsímil")</f>
        <v>Abrir facsímil</v>
      </c>
      <c r="K2948" s="3" t="s">
        <v>22</v>
      </c>
    </row>
    <row r="2949" spans="1:11" ht="42" customHeight="1">
      <c r="A2949" s="2" t="s">
        <v>7418</v>
      </c>
      <c r="B2949" s="2" t="s">
        <v>7418</v>
      </c>
      <c r="C2949" s="2" t="s">
        <v>123</v>
      </c>
      <c r="D2949" s="2" t="s">
        <v>17</v>
      </c>
      <c r="E2949" s="5">
        <v>-27122</v>
      </c>
      <c r="F2949" s="3" t="s">
        <v>55</v>
      </c>
      <c r="G2949" s="3" t="s">
        <v>95</v>
      </c>
      <c r="H2949" s="2" t="s">
        <v>20</v>
      </c>
      <c r="I2949" s="2" t="s">
        <v>7419</v>
      </c>
      <c r="J2949" s="3" t="str">
        <f>HYPERLINK("https://www.boe.es/gazeta/dias/1825/09/27/pdfs/GMD-1825-117.pdf#page=1","Abrir facsímil")</f>
        <v>Abrir facsímil</v>
      </c>
      <c r="K2949" s="3" t="s">
        <v>22</v>
      </c>
    </row>
    <row r="2950" spans="1:11" ht="42" customHeight="1">
      <c r="A2950" s="2" t="s">
        <v>7420</v>
      </c>
      <c r="B2950" s="2" t="s">
        <v>7421</v>
      </c>
      <c r="C2950" s="2" t="s">
        <v>32</v>
      </c>
      <c r="D2950" s="2" t="s">
        <v>33</v>
      </c>
      <c r="E2950" s="5">
        <v>-27164</v>
      </c>
      <c r="F2950" s="3" t="s">
        <v>4977</v>
      </c>
      <c r="G2950" s="3" t="s">
        <v>19</v>
      </c>
      <c r="H2950" s="2" t="s">
        <v>20</v>
      </c>
      <c r="I2950" s="2" t="s">
        <v>7422</v>
      </c>
      <c r="J2950" s="3" t="str">
        <f>HYPERLINK("https://www.boe.es/gazeta/dias/1825/08/16/pdfs/GMD-1825-98.pdf#page=4","Abrir facsímil")</f>
        <v>Abrir facsímil</v>
      </c>
      <c r="K2950" s="3" t="s">
        <v>22</v>
      </c>
    </row>
    <row r="2951" spans="1:11" ht="42" customHeight="1">
      <c r="A2951" s="2" t="s">
        <v>7423</v>
      </c>
      <c r="B2951" s="2" t="s">
        <v>7424</v>
      </c>
      <c r="C2951" s="2" t="s">
        <v>71</v>
      </c>
      <c r="D2951" s="2" t="s">
        <v>72</v>
      </c>
      <c r="E2951" s="5">
        <v>-27045</v>
      </c>
      <c r="F2951" s="3" t="s">
        <v>34</v>
      </c>
      <c r="G2951" s="3" t="s">
        <v>19</v>
      </c>
      <c r="H2951" s="2" t="s">
        <v>20</v>
      </c>
      <c r="I2951" s="2" t="s">
        <v>7425</v>
      </c>
      <c r="J2951" s="3" t="str">
        <f>HYPERLINK("https://www.boe.es/gazeta/dias/1825/12/13/pdfs/GMD-1825-150.pdf#page=4","Abrir facsímil")</f>
        <v>Abrir facsímil</v>
      </c>
      <c r="K2951" s="3" t="s">
        <v>22</v>
      </c>
    </row>
    <row r="2952" spans="1:11" ht="42" customHeight="1">
      <c r="A2952" s="2" t="s">
        <v>7426</v>
      </c>
      <c r="B2952" s="2" t="s">
        <v>7426</v>
      </c>
      <c r="C2952" s="2" t="s">
        <v>71</v>
      </c>
      <c r="D2952" s="2" t="s">
        <v>72</v>
      </c>
      <c r="E2952" s="5">
        <v>-27290</v>
      </c>
      <c r="F2952" s="3" t="s">
        <v>443</v>
      </c>
      <c r="G2952" s="3" t="s">
        <v>1519</v>
      </c>
      <c r="H2952" s="2" t="s">
        <v>20</v>
      </c>
      <c r="I2952" s="2" t="s">
        <v>7427</v>
      </c>
      <c r="J2952" s="3" t="str">
        <f>HYPERLINK("https://www.boe.es/gazeta/dias/1825/04/12/pdfs/GMD-1825-44.pdf#page=4","Abrir facsímil")</f>
        <v>Abrir facsímil</v>
      </c>
      <c r="K2952" s="3" t="s">
        <v>22</v>
      </c>
    </row>
    <row r="2953" spans="1:11" ht="42" customHeight="1">
      <c r="A2953" s="2" t="s">
        <v>7428</v>
      </c>
      <c r="B2953" s="2" t="s">
        <v>7429</v>
      </c>
      <c r="C2953" s="2" t="s">
        <v>71</v>
      </c>
      <c r="D2953" s="2" t="s">
        <v>72</v>
      </c>
      <c r="E2953" s="5">
        <v>-27274</v>
      </c>
      <c r="F2953" s="3" t="s">
        <v>463</v>
      </c>
      <c r="G2953" s="3" t="s">
        <v>464</v>
      </c>
      <c r="H2953" s="2" t="s">
        <v>20</v>
      </c>
      <c r="I2953" s="2" t="s">
        <v>7430</v>
      </c>
      <c r="J2953" s="3" t="str">
        <f>HYPERLINK("https://www.boe.es/gazeta/dias/1825/04/28/pdfs/GMD-1825-51.pdf#page=4","Abrir facsímil")</f>
        <v>Abrir facsímil</v>
      </c>
      <c r="K2953" s="3" t="s">
        <v>22</v>
      </c>
    </row>
    <row r="2954" spans="1:11" ht="42" customHeight="1">
      <c r="A2954" s="2" t="s">
        <v>7431</v>
      </c>
      <c r="B2954" s="2" t="s">
        <v>7431</v>
      </c>
      <c r="C2954" s="2" t="s">
        <v>25</v>
      </c>
      <c r="D2954" s="2" t="s">
        <v>17</v>
      </c>
      <c r="E2954" s="5">
        <v>-27188</v>
      </c>
      <c r="F2954" s="3" t="s">
        <v>207</v>
      </c>
      <c r="G2954" s="3" t="s">
        <v>39</v>
      </c>
      <c r="H2954" s="2" t="s">
        <v>20</v>
      </c>
      <c r="I2954" s="2" t="s">
        <v>7432</v>
      </c>
      <c r="J2954" s="3" t="str">
        <f>HYPERLINK("https://www.boe.es/gazeta/dias/1825/07/23/pdfs/GMD-1825-88.pdf#page=3","Abrir facsímil")</f>
        <v>Abrir facsímil</v>
      </c>
      <c r="K2954" s="3" t="s">
        <v>22</v>
      </c>
    </row>
    <row r="2955" spans="1:11" ht="42" customHeight="1">
      <c r="A2955" s="2" t="s">
        <v>7433</v>
      </c>
      <c r="B2955" s="2" t="s">
        <v>7434</v>
      </c>
      <c r="C2955" s="2" t="s">
        <v>25</v>
      </c>
      <c r="D2955" s="2" t="s">
        <v>17</v>
      </c>
      <c r="E2955" s="5">
        <v>-27122</v>
      </c>
      <c r="F2955" s="3" t="s">
        <v>55</v>
      </c>
      <c r="G2955" s="3" t="s">
        <v>19</v>
      </c>
      <c r="H2955" s="2" t="s">
        <v>20</v>
      </c>
      <c r="I2955" s="2" t="s">
        <v>7435</v>
      </c>
      <c r="J2955" s="3" t="str">
        <f>HYPERLINK("https://www.boe.es/gazeta/dias/1825/09/27/pdfs/GMD-1825-117.pdf#page=4","Abrir facsímil")</f>
        <v>Abrir facsímil</v>
      </c>
      <c r="K2955" s="3" t="s">
        <v>22</v>
      </c>
    </row>
    <row r="2956" spans="1:11" ht="42" customHeight="1">
      <c r="A2956" s="2" t="s">
        <v>7436</v>
      </c>
      <c r="B2956" s="2" t="s">
        <v>7436</v>
      </c>
      <c r="C2956" s="2" t="s">
        <v>71</v>
      </c>
      <c r="D2956" s="2" t="s">
        <v>72</v>
      </c>
      <c r="E2956" s="5">
        <v>-27190</v>
      </c>
      <c r="F2956" s="3" t="s">
        <v>103</v>
      </c>
      <c r="G2956" s="3" t="s">
        <v>64</v>
      </c>
      <c r="H2956" s="2" t="s">
        <v>20</v>
      </c>
      <c r="I2956" s="2" t="s">
        <v>7437</v>
      </c>
      <c r="J2956" s="3" t="str">
        <f>HYPERLINK("https://www.boe.es/gazeta/dias/1825/07/21/pdfs/GMD-1825-87.pdf#page=2","Abrir facsímil")</f>
        <v>Abrir facsímil</v>
      </c>
      <c r="K2956" s="3" t="s">
        <v>22</v>
      </c>
    </row>
    <row r="2957" spans="1:11" ht="42" customHeight="1">
      <c r="A2957" s="2" t="s">
        <v>7438</v>
      </c>
      <c r="B2957" s="2" t="s">
        <v>7438</v>
      </c>
      <c r="C2957" s="2" t="s">
        <v>32</v>
      </c>
      <c r="D2957" s="2" t="s">
        <v>33</v>
      </c>
      <c r="E2957" s="5">
        <v>-27309</v>
      </c>
      <c r="F2957" s="3" t="s">
        <v>459</v>
      </c>
      <c r="G2957" s="3" t="s">
        <v>64</v>
      </c>
      <c r="H2957" s="2" t="s">
        <v>20</v>
      </c>
      <c r="I2957" s="2" t="s">
        <v>7439</v>
      </c>
      <c r="J2957" s="3" t="str">
        <f>HYPERLINK("https://www.boe.es/gazeta/dias/1825/03/24/pdfs/GMD-1825-36.pdf#page=2","Abrir facsímil")</f>
        <v>Abrir facsímil</v>
      </c>
      <c r="K2957" s="3" t="s">
        <v>22</v>
      </c>
    </row>
    <row r="2958" spans="1:11" ht="42" customHeight="1">
      <c r="A2958" s="2" t="s">
        <v>7440</v>
      </c>
      <c r="B2958" s="2" t="s">
        <v>7441</v>
      </c>
      <c r="C2958" s="2" t="s">
        <v>46</v>
      </c>
      <c r="D2958" s="2" t="s">
        <v>17</v>
      </c>
      <c r="E2958" s="5">
        <v>-27351</v>
      </c>
      <c r="F2958" s="3" t="s">
        <v>132</v>
      </c>
      <c r="G2958" s="3" t="s">
        <v>19</v>
      </c>
      <c r="H2958" s="2" t="s">
        <v>20</v>
      </c>
      <c r="I2958" s="2" t="s">
        <v>7442</v>
      </c>
      <c r="J2958" s="3" t="str">
        <f>HYPERLINK("https://www.boe.es/gazeta/dias/1825/02/10/pdfs/GMD-1825-18.pdf#page=4","Abrir facsímil")</f>
        <v>Abrir facsímil</v>
      </c>
      <c r="K2958" s="3" t="s">
        <v>22</v>
      </c>
    </row>
    <row r="2959" spans="1:11" ht="42" customHeight="1">
      <c r="A2959" s="2" t="s">
        <v>7443</v>
      </c>
      <c r="B2959" s="2" t="s">
        <v>7443</v>
      </c>
      <c r="C2959" s="2" t="s">
        <v>32</v>
      </c>
      <c r="D2959" s="2" t="s">
        <v>33</v>
      </c>
      <c r="E2959" s="5">
        <v>-27101</v>
      </c>
      <c r="F2959" s="3" t="s">
        <v>83</v>
      </c>
      <c r="G2959" s="3" t="s">
        <v>64</v>
      </c>
      <c r="H2959" s="2" t="s">
        <v>20</v>
      </c>
      <c r="I2959" s="2" t="s">
        <v>7444</v>
      </c>
      <c r="J2959" s="3" t="str">
        <f>HYPERLINK("https://www.boe.es/gazeta/dias/1825/10/18/pdfs/GMD-1825-126.pdf#page=2","Abrir facsímil")</f>
        <v>Abrir facsímil</v>
      </c>
      <c r="K2959" s="3" t="s">
        <v>22</v>
      </c>
    </row>
    <row r="2960" spans="1:11" ht="42" customHeight="1">
      <c r="A2960" s="2" t="s">
        <v>7443</v>
      </c>
      <c r="B2960" s="2" t="s">
        <v>7443</v>
      </c>
      <c r="C2960" s="2" t="s">
        <v>238</v>
      </c>
      <c r="D2960" s="2" t="s">
        <v>17</v>
      </c>
      <c r="E2960" s="5">
        <v>-27057</v>
      </c>
      <c r="F2960" s="3" t="s">
        <v>726</v>
      </c>
      <c r="G2960" s="3" t="s">
        <v>95</v>
      </c>
      <c r="H2960" s="2" t="s">
        <v>20</v>
      </c>
      <c r="I2960" s="2" t="s">
        <v>7445</v>
      </c>
      <c r="J2960" s="3" t="str">
        <f>HYPERLINK("https://www.boe.es/gazeta/dias/1825/12/01/pdfs/GMD-1825-145.pdf#page=1","Abrir facsímil")</f>
        <v>Abrir facsímil</v>
      </c>
      <c r="K2960" s="3" t="s">
        <v>22</v>
      </c>
    </row>
    <row r="2961" spans="1:11" ht="42" customHeight="1">
      <c r="A2961" s="2" t="s">
        <v>7446</v>
      </c>
      <c r="B2961" s="2" t="s">
        <v>7446</v>
      </c>
      <c r="C2961" s="2" t="s">
        <v>238</v>
      </c>
      <c r="D2961" s="2" t="s">
        <v>17</v>
      </c>
      <c r="E2961" s="5">
        <v>-27083</v>
      </c>
      <c r="F2961" s="3" t="s">
        <v>333</v>
      </c>
      <c r="G2961" s="3" t="s">
        <v>64</v>
      </c>
      <c r="H2961" s="2" t="s">
        <v>20</v>
      </c>
      <c r="I2961" s="2" t="s">
        <v>7447</v>
      </c>
      <c r="J2961" s="3" t="str">
        <f>HYPERLINK("https://www.boe.es/gazeta/dias/1825/11/05/pdfs/GMD-1825-134.pdf#page=2","Abrir facsímil")</f>
        <v>Abrir facsímil</v>
      </c>
      <c r="K2961" s="3" t="s">
        <v>22</v>
      </c>
    </row>
    <row r="2962" spans="1:11" ht="42" customHeight="1">
      <c r="A2962" s="2" t="s">
        <v>7448</v>
      </c>
      <c r="B2962" s="2" t="s">
        <v>7449</v>
      </c>
      <c r="C2962" s="2" t="s">
        <v>32</v>
      </c>
      <c r="D2962" s="2" t="s">
        <v>33</v>
      </c>
      <c r="E2962" s="5">
        <v>-27290</v>
      </c>
      <c r="F2962" s="3" t="s">
        <v>443</v>
      </c>
      <c r="G2962" s="3" t="s">
        <v>64</v>
      </c>
      <c r="H2962" s="2" t="s">
        <v>20</v>
      </c>
      <c r="I2962" s="2" t="s">
        <v>7450</v>
      </c>
      <c r="J2962" s="3" t="str">
        <f>HYPERLINK("https://www.boe.es/gazeta/dias/1825/04/12/pdfs/GMD-1825-44.pdf#page=2","Abrir facsímil")</f>
        <v>Abrir facsímil</v>
      </c>
      <c r="K2962" s="3" t="s">
        <v>22</v>
      </c>
    </row>
    <row r="2963" spans="1:11" ht="42" customHeight="1">
      <c r="A2963" s="2" t="s">
        <v>7451</v>
      </c>
      <c r="B2963" s="2" t="s">
        <v>7451</v>
      </c>
      <c r="C2963" s="2" t="s">
        <v>16</v>
      </c>
      <c r="D2963" s="2" t="s">
        <v>17</v>
      </c>
      <c r="E2963" s="5">
        <v>-27262</v>
      </c>
      <c r="F2963" s="3" t="s">
        <v>551</v>
      </c>
      <c r="G2963" s="3" t="s">
        <v>64</v>
      </c>
      <c r="H2963" s="2" t="s">
        <v>20</v>
      </c>
      <c r="I2963" s="2" t="s">
        <v>7452</v>
      </c>
      <c r="J2963" s="3" t="str">
        <f>HYPERLINK("https://www.boe.es/gazeta/dias/1825/05/10/pdfs/GMD-1825-56.pdf#page=2","Abrir facsímil")</f>
        <v>Abrir facsímil</v>
      </c>
      <c r="K2963" s="3" t="s">
        <v>22</v>
      </c>
    </row>
    <row r="2964" spans="1:11" ht="42" customHeight="1">
      <c r="A2964" s="2" t="s">
        <v>7453</v>
      </c>
      <c r="B2964" s="2" t="s">
        <v>7454</v>
      </c>
      <c r="C2964" s="2" t="s">
        <v>238</v>
      </c>
      <c r="D2964" s="2" t="s">
        <v>17</v>
      </c>
      <c r="E2964" s="5">
        <v>-27241</v>
      </c>
      <c r="F2964" s="3" t="s">
        <v>472</v>
      </c>
      <c r="G2964" s="3" t="s">
        <v>39</v>
      </c>
      <c r="H2964" s="2" t="s">
        <v>20</v>
      </c>
      <c r="I2964" s="2" t="s">
        <v>7455</v>
      </c>
      <c r="J2964" s="3" t="str">
        <f>HYPERLINK("https://www.boe.es/gazeta/dias/1825/05/31/pdfs/GMD-1825-65.pdf#page=3","Abrir facsímil")</f>
        <v>Abrir facsímil</v>
      </c>
      <c r="K2964" s="3" t="s">
        <v>22</v>
      </c>
    </row>
    <row r="2965" spans="1:11" ht="42" customHeight="1">
      <c r="A2965" s="2" t="s">
        <v>7456</v>
      </c>
      <c r="B2965" s="2" t="s">
        <v>7457</v>
      </c>
      <c r="C2965" s="2" t="s">
        <v>32</v>
      </c>
      <c r="D2965" s="2" t="s">
        <v>33</v>
      </c>
      <c r="E2965" s="5">
        <v>-27342</v>
      </c>
      <c r="F2965" s="3" t="s">
        <v>112</v>
      </c>
      <c r="G2965" s="3" t="s">
        <v>39</v>
      </c>
      <c r="H2965" s="2" t="s">
        <v>20</v>
      </c>
      <c r="I2965" s="2" t="s">
        <v>7458</v>
      </c>
      <c r="J2965" s="3" t="str">
        <f>HYPERLINK("https://www.boe.es/gazeta/dias/1825/02/19/pdfs/GMD-1825-22.pdf#page=3","Abrir facsímil")</f>
        <v>Abrir facsímil</v>
      </c>
      <c r="K2965" s="3" t="s">
        <v>22</v>
      </c>
    </row>
    <row r="2966" spans="1:11" ht="42" customHeight="1">
      <c r="A2966" s="2" t="s">
        <v>7459</v>
      </c>
      <c r="B2966" s="2" t="s">
        <v>7459</v>
      </c>
      <c r="C2966" s="2" t="s">
        <v>71</v>
      </c>
      <c r="D2966" s="2" t="s">
        <v>72</v>
      </c>
      <c r="E2966" s="5">
        <v>-27213</v>
      </c>
      <c r="F2966" s="3" t="s">
        <v>1790</v>
      </c>
      <c r="G2966" s="3" t="s">
        <v>19</v>
      </c>
      <c r="H2966" s="2" t="s">
        <v>20</v>
      </c>
      <c r="I2966" s="2" t="s">
        <v>7460</v>
      </c>
      <c r="J2966" s="3" t="str">
        <f>HYPERLINK("https://www.boe.es/gazeta/dias/1825/06/28/pdfs/GMD-1825-77.pdf#page=4","Abrir facsímil")</f>
        <v>Abrir facsímil</v>
      </c>
      <c r="K2966" s="3" t="s">
        <v>22</v>
      </c>
    </row>
    <row r="2967" spans="1:11" ht="42" customHeight="1">
      <c r="A2967" s="2" t="s">
        <v>7459</v>
      </c>
      <c r="B2967" s="2" t="s">
        <v>7459</v>
      </c>
      <c r="C2967" s="2" t="s">
        <v>71</v>
      </c>
      <c r="D2967" s="2" t="s">
        <v>72</v>
      </c>
      <c r="E2967" s="5">
        <v>-27087</v>
      </c>
      <c r="F2967" s="3" t="s">
        <v>2848</v>
      </c>
      <c r="G2967" s="3" t="s">
        <v>19</v>
      </c>
      <c r="H2967" s="2" t="s">
        <v>20</v>
      </c>
      <c r="I2967" s="2" t="s">
        <v>7461</v>
      </c>
      <c r="J2967" s="3" t="str">
        <f>HYPERLINK("https://www.boe.es/gazeta/dias/1825/11/01/pdfs/GMD-1825-132.pdf#page=4","Abrir facsímil")</f>
        <v>Abrir facsímil</v>
      </c>
      <c r="K2967" s="3" t="s">
        <v>22</v>
      </c>
    </row>
    <row r="2968" spans="1:11" ht="42" customHeight="1">
      <c r="A2968" s="2" t="s">
        <v>7462</v>
      </c>
      <c r="B2968" s="2" t="s">
        <v>7463</v>
      </c>
      <c r="C2968" s="2" t="s">
        <v>32</v>
      </c>
      <c r="D2968" s="2" t="s">
        <v>33</v>
      </c>
      <c r="E2968" s="5">
        <v>-27379</v>
      </c>
      <c r="F2968" s="3" t="s">
        <v>116</v>
      </c>
      <c r="G2968" s="3" t="s">
        <v>39</v>
      </c>
      <c r="H2968" s="2" t="s">
        <v>20</v>
      </c>
      <c r="I2968" s="2" t="s">
        <v>7464</v>
      </c>
      <c r="J2968" s="3" t="str">
        <f>HYPERLINK("https://www.boe.es/gazeta/dias/1825/01/13/pdfs/GMD-1825-6.pdf#page=3","Abrir facsímil")</f>
        <v>Abrir facsímil</v>
      </c>
      <c r="K2968" s="3" t="s">
        <v>22</v>
      </c>
    </row>
    <row r="2969" spans="1:11" ht="42" customHeight="1">
      <c r="A2969" s="2" t="s">
        <v>7465</v>
      </c>
      <c r="B2969" s="2" t="s">
        <v>7466</v>
      </c>
      <c r="C2969" s="2" t="s">
        <v>71</v>
      </c>
      <c r="D2969" s="2" t="s">
        <v>72</v>
      </c>
      <c r="E2969" s="5">
        <v>-27342</v>
      </c>
      <c r="F2969" s="3" t="s">
        <v>112</v>
      </c>
      <c r="G2969" s="3" t="s">
        <v>39</v>
      </c>
      <c r="H2969" s="2" t="s">
        <v>20</v>
      </c>
      <c r="I2969" s="2" t="s">
        <v>7467</v>
      </c>
      <c r="J2969" s="3" t="str">
        <f>HYPERLINK("https://www.boe.es/gazeta/dias/1825/02/19/pdfs/GMD-1825-22.pdf#page=3","Abrir facsímil")</f>
        <v>Abrir facsímil</v>
      </c>
      <c r="K2969" s="3" t="s">
        <v>22</v>
      </c>
    </row>
    <row r="2970" spans="1:11" ht="42" customHeight="1">
      <c r="A2970" s="2" t="s">
        <v>7468</v>
      </c>
      <c r="B2970" s="2" t="s">
        <v>7469</v>
      </c>
      <c r="C2970" s="2" t="s">
        <v>32</v>
      </c>
      <c r="D2970" s="2" t="s">
        <v>33</v>
      </c>
      <c r="E2970" s="5">
        <v>-27318</v>
      </c>
      <c r="F2970" s="3" t="s">
        <v>193</v>
      </c>
      <c r="G2970" s="3" t="s">
        <v>19</v>
      </c>
      <c r="H2970" s="2" t="s">
        <v>20</v>
      </c>
      <c r="I2970" s="2" t="s">
        <v>7470</v>
      </c>
      <c r="J2970" s="3" t="str">
        <f>HYPERLINK("https://www.boe.es/gazeta/dias/1825/03/15/pdfs/GMD-1825-32.pdf#page=4","Abrir facsímil")</f>
        <v>Abrir facsímil</v>
      </c>
      <c r="K2970" s="3" t="s">
        <v>22</v>
      </c>
    </row>
    <row r="2971" spans="1:11" ht="42" customHeight="1">
      <c r="A2971" s="2" t="s">
        <v>7471</v>
      </c>
      <c r="B2971" s="2" t="s">
        <v>7472</v>
      </c>
      <c r="C2971" s="2" t="s">
        <v>123</v>
      </c>
      <c r="D2971" s="2" t="s">
        <v>17</v>
      </c>
      <c r="E2971" s="5">
        <v>-27346</v>
      </c>
      <c r="F2971" s="3" t="s">
        <v>3107</v>
      </c>
      <c r="G2971" s="3" t="s">
        <v>19</v>
      </c>
      <c r="H2971" s="2" t="s">
        <v>20</v>
      </c>
      <c r="I2971" s="2" t="s">
        <v>7473</v>
      </c>
      <c r="J2971" s="3" t="str">
        <f>HYPERLINK("https://www.boe.es/gazeta/dias/1825/02/15/pdfs/GMD-1825-20.pdf#page=4","Abrir facsímil")</f>
        <v>Abrir facsímil</v>
      </c>
      <c r="K2971" s="3" t="s">
        <v>22</v>
      </c>
    </row>
    <row r="2972" spans="1:11" ht="42" customHeight="1">
      <c r="A2972" s="2" t="s">
        <v>7474</v>
      </c>
      <c r="B2972" s="2" t="s">
        <v>7475</v>
      </c>
      <c r="C2972" s="2" t="s">
        <v>32</v>
      </c>
      <c r="D2972" s="2" t="s">
        <v>33</v>
      </c>
      <c r="E2972" s="5">
        <v>-27374</v>
      </c>
      <c r="F2972" s="3" t="s">
        <v>87</v>
      </c>
      <c r="G2972" s="3" t="s">
        <v>64</v>
      </c>
      <c r="H2972" s="2" t="s">
        <v>20</v>
      </c>
      <c r="I2972" s="2" t="s">
        <v>7476</v>
      </c>
      <c r="J2972" s="3" t="str">
        <f>HYPERLINK("https://www.boe.es/gazeta/dias/1825/01/18/pdfs/GMD-1825-8.pdf#page=2","Abrir facsímil")</f>
        <v>Abrir facsímil</v>
      </c>
      <c r="K2972" s="3" t="s">
        <v>22</v>
      </c>
    </row>
    <row r="2973" spans="1:11" ht="42" customHeight="1">
      <c r="A2973" s="2" t="s">
        <v>7477</v>
      </c>
      <c r="B2973" s="2" t="s">
        <v>7478</v>
      </c>
      <c r="C2973" s="2" t="s">
        <v>16</v>
      </c>
      <c r="D2973" s="2" t="s">
        <v>17</v>
      </c>
      <c r="E2973" s="5">
        <v>-27293</v>
      </c>
      <c r="F2973" s="3" t="s">
        <v>267</v>
      </c>
      <c r="G2973" s="3" t="s">
        <v>39</v>
      </c>
      <c r="H2973" s="2" t="s">
        <v>20</v>
      </c>
      <c r="I2973" s="2" t="s">
        <v>7479</v>
      </c>
      <c r="J2973" s="3" t="str">
        <f>HYPERLINK("https://www.boe.es/gazeta/dias/1825/04/09/pdfs/GMD-1825-43.pdf#page=3","Abrir facsímil")</f>
        <v>Abrir facsímil</v>
      </c>
      <c r="K2973" s="3" t="s">
        <v>22</v>
      </c>
    </row>
    <row r="2974" spans="1:11" ht="42" customHeight="1">
      <c r="A2974" s="2" t="s">
        <v>7480</v>
      </c>
      <c r="B2974" s="2" t="s">
        <v>7480</v>
      </c>
      <c r="C2974" s="2" t="s">
        <v>32</v>
      </c>
      <c r="D2974" s="2" t="s">
        <v>33</v>
      </c>
      <c r="E2974" s="5">
        <v>-27314</v>
      </c>
      <c r="F2974" s="3" t="s">
        <v>60</v>
      </c>
      <c r="G2974" s="3" t="s">
        <v>64</v>
      </c>
      <c r="H2974" s="2" t="s">
        <v>20</v>
      </c>
      <c r="I2974" s="2" t="s">
        <v>7481</v>
      </c>
      <c r="J2974" s="3" t="str">
        <f>HYPERLINK("https://www.boe.es/gazeta/dias/1825/03/19/pdfs/GMD-1825-34.pdf#page=2","Abrir facsímil")</f>
        <v>Abrir facsímil</v>
      </c>
      <c r="K2974" s="3" t="s">
        <v>22</v>
      </c>
    </row>
    <row r="2975" spans="1:11" ht="42" customHeight="1">
      <c r="A2975" s="2" t="s">
        <v>7480</v>
      </c>
      <c r="B2975" s="2" t="s">
        <v>7480</v>
      </c>
      <c r="C2975" s="2" t="s">
        <v>32</v>
      </c>
      <c r="D2975" s="2" t="s">
        <v>33</v>
      </c>
      <c r="E2975" s="5">
        <v>-27307</v>
      </c>
      <c r="F2975" s="3" t="s">
        <v>139</v>
      </c>
      <c r="G2975" s="3" t="s">
        <v>39</v>
      </c>
      <c r="H2975" s="2" t="s">
        <v>20</v>
      </c>
      <c r="I2975" s="2" t="s">
        <v>7482</v>
      </c>
      <c r="J2975" s="3" t="str">
        <f>HYPERLINK("https://www.boe.es/gazeta/dias/1825/03/26/pdfs/GMD-1825-37.pdf#page=3","Abrir facsímil")</f>
        <v>Abrir facsímil</v>
      </c>
      <c r="K2975" s="3" t="s">
        <v>22</v>
      </c>
    </row>
    <row r="2976" spans="1:11" ht="42" customHeight="1">
      <c r="A2976" s="2" t="s">
        <v>7480</v>
      </c>
      <c r="B2976" s="2" t="s">
        <v>7480</v>
      </c>
      <c r="C2976" s="2" t="s">
        <v>32</v>
      </c>
      <c r="D2976" s="2" t="s">
        <v>33</v>
      </c>
      <c r="E2976" s="5">
        <v>-27304</v>
      </c>
      <c r="F2976" s="3" t="s">
        <v>128</v>
      </c>
      <c r="G2976" s="3" t="s">
        <v>95</v>
      </c>
      <c r="H2976" s="2" t="s">
        <v>20</v>
      </c>
      <c r="I2976" s="2" t="s">
        <v>7483</v>
      </c>
      <c r="J2976" s="3" t="str">
        <f>HYPERLINK("https://www.boe.es/gazeta/dias/1825/03/29/pdfs/GMD-1825-38.pdf#page=1","Abrir facsímil")</f>
        <v>Abrir facsímil</v>
      </c>
      <c r="K2976" s="3" t="s">
        <v>22</v>
      </c>
    </row>
    <row r="2977" spans="1:11" ht="42" customHeight="1">
      <c r="A2977" s="2" t="s">
        <v>7480</v>
      </c>
      <c r="B2977" s="2" t="s">
        <v>7480</v>
      </c>
      <c r="C2977" s="2" t="s">
        <v>32</v>
      </c>
      <c r="D2977" s="2" t="s">
        <v>33</v>
      </c>
      <c r="E2977" s="5">
        <v>-27297</v>
      </c>
      <c r="F2977" s="3" t="s">
        <v>707</v>
      </c>
      <c r="G2977" s="3" t="s">
        <v>64</v>
      </c>
      <c r="H2977" s="2" t="s">
        <v>20</v>
      </c>
      <c r="I2977" s="2" t="s">
        <v>7484</v>
      </c>
      <c r="J2977" s="3" t="str">
        <f>HYPERLINK("https://www.boe.es/gazeta/dias/1825/04/05/pdfs/GMD-1825-41.pdf#page=2","Abrir facsímil")</f>
        <v>Abrir facsímil</v>
      </c>
      <c r="K2977" s="3" t="s">
        <v>22</v>
      </c>
    </row>
    <row r="2978" spans="1:11" ht="42" customHeight="1">
      <c r="A2978" s="2" t="s">
        <v>7480</v>
      </c>
      <c r="B2978" s="2" t="s">
        <v>7480</v>
      </c>
      <c r="C2978" s="2" t="s">
        <v>32</v>
      </c>
      <c r="D2978" s="2" t="s">
        <v>33</v>
      </c>
      <c r="E2978" s="5">
        <v>-27283</v>
      </c>
      <c r="F2978" s="3" t="s">
        <v>26</v>
      </c>
      <c r="G2978" s="3" t="s">
        <v>64</v>
      </c>
      <c r="H2978" s="2" t="s">
        <v>20</v>
      </c>
      <c r="I2978" s="2" t="s">
        <v>7485</v>
      </c>
      <c r="J2978" s="3" t="str">
        <f>HYPERLINK("https://www.boe.es/gazeta/dias/1825/04/19/pdfs/GMD-1825-47.pdf#page=2","Abrir facsímil")</f>
        <v>Abrir facsímil</v>
      </c>
      <c r="K2978" s="3" t="s">
        <v>22</v>
      </c>
    </row>
    <row r="2979" spans="1:11" ht="42" customHeight="1">
      <c r="A2979" s="2" t="s">
        <v>7480</v>
      </c>
      <c r="B2979" s="2" t="s">
        <v>7480</v>
      </c>
      <c r="C2979" s="2" t="s">
        <v>32</v>
      </c>
      <c r="D2979" s="2" t="s">
        <v>33</v>
      </c>
      <c r="E2979" s="5">
        <v>-27099</v>
      </c>
      <c r="F2979" s="3" t="s">
        <v>431</v>
      </c>
      <c r="G2979" s="3" t="s">
        <v>64</v>
      </c>
      <c r="H2979" s="2" t="s">
        <v>20</v>
      </c>
      <c r="I2979" s="2" t="s">
        <v>7486</v>
      </c>
      <c r="J2979" s="3" t="str">
        <f>HYPERLINK("https://www.boe.es/gazeta/dias/1825/10/20/pdfs/GMD-1825-127.pdf#page=2","Abrir facsímil")</f>
        <v>Abrir facsímil</v>
      </c>
      <c r="K2979" s="3" t="s">
        <v>22</v>
      </c>
    </row>
    <row r="2980" spans="1:11" ht="42" customHeight="1">
      <c r="A2980" s="2" t="s">
        <v>7480</v>
      </c>
      <c r="B2980" s="2" t="s">
        <v>7480</v>
      </c>
      <c r="C2980" s="2" t="s">
        <v>32</v>
      </c>
      <c r="D2980" s="2" t="s">
        <v>33</v>
      </c>
      <c r="E2980" s="5">
        <v>-27099</v>
      </c>
      <c r="F2980" s="3" t="s">
        <v>431</v>
      </c>
      <c r="G2980" s="3" t="s">
        <v>39</v>
      </c>
      <c r="H2980" s="2" t="s">
        <v>20</v>
      </c>
      <c r="I2980" s="2" t="s">
        <v>7487</v>
      </c>
      <c r="J2980" s="3" t="str">
        <f>HYPERLINK("https://www.boe.es/gazeta/dias/1825/10/20/pdfs/GMD-1825-127.pdf#page=3","Abrir facsímil")</f>
        <v>Abrir facsímil</v>
      </c>
      <c r="K2980" s="3" t="s">
        <v>22</v>
      </c>
    </row>
    <row r="2981" spans="1:11" ht="42" customHeight="1">
      <c r="A2981" s="2" t="s">
        <v>7480</v>
      </c>
      <c r="B2981" s="2" t="s">
        <v>7480</v>
      </c>
      <c r="C2981" s="2" t="s">
        <v>32</v>
      </c>
      <c r="D2981" s="2" t="s">
        <v>33</v>
      </c>
      <c r="E2981" s="5">
        <v>-27071</v>
      </c>
      <c r="F2981" s="3" t="s">
        <v>2392</v>
      </c>
      <c r="G2981" s="3" t="s">
        <v>39</v>
      </c>
      <c r="H2981" s="2" t="s">
        <v>20</v>
      </c>
      <c r="I2981" s="2" t="s">
        <v>7488</v>
      </c>
      <c r="J2981" s="3" t="str">
        <f>HYPERLINK("https://www.boe.es/gazeta/dias/1825/11/17/pdfs/GMD-1825-139.pdf#page=3","Abrir facsímil")</f>
        <v>Abrir facsímil</v>
      </c>
      <c r="K2981" s="3" t="s">
        <v>22</v>
      </c>
    </row>
    <row r="2982" spans="1:11" ht="42" customHeight="1">
      <c r="A2982" s="2" t="s">
        <v>7489</v>
      </c>
      <c r="B2982" s="2" t="s">
        <v>7490</v>
      </c>
      <c r="C2982" s="2" t="s">
        <v>123</v>
      </c>
      <c r="D2982" s="2" t="s">
        <v>17</v>
      </c>
      <c r="E2982" s="5">
        <v>-27073</v>
      </c>
      <c r="F2982" s="3" t="s">
        <v>270</v>
      </c>
      <c r="G2982" s="3" t="s">
        <v>19</v>
      </c>
      <c r="H2982" s="2" t="s">
        <v>20</v>
      </c>
      <c r="I2982" s="2" t="s">
        <v>7491</v>
      </c>
      <c r="J2982" s="3" t="str">
        <f>HYPERLINK("https://www.boe.es/gazeta/dias/1825/11/15/pdfs/GMD-1825-138.pdf#page=4","Abrir facsímil")</f>
        <v>Abrir facsímil</v>
      </c>
      <c r="K2982" s="3" t="s">
        <v>22</v>
      </c>
    </row>
    <row r="2983" spans="1:11" ht="42" customHeight="1">
      <c r="A2983" s="2" t="s">
        <v>7492</v>
      </c>
      <c r="B2983" s="2" t="s">
        <v>7493</v>
      </c>
      <c r="C2983" s="2" t="s">
        <v>71</v>
      </c>
      <c r="D2983" s="2" t="s">
        <v>72</v>
      </c>
      <c r="E2983" s="5">
        <v>-27027</v>
      </c>
      <c r="F2983" s="3" t="s">
        <v>181</v>
      </c>
      <c r="G2983" s="3" t="s">
        <v>95</v>
      </c>
      <c r="H2983" s="2" t="s">
        <v>20</v>
      </c>
      <c r="I2983" s="2" t="s">
        <v>7494</v>
      </c>
      <c r="J2983" s="3" t="str">
        <f>HYPERLINK("https://www.boe.es/gazeta/dias/1825/12/31/pdfs/GMD-1825-158.pdf#page=1","Abrir facsímil")</f>
        <v>Abrir facsímil</v>
      </c>
      <c r="K2983" s="3" t="s">
        <v>22</v>
      </c>
    </row>
    <row r="2984" spans="1:11" ht="42" customHeight="1">
      <c r="A2984" s="2" t="s">
        <v>7495</v>
      </c>
      <c r="B2984" s="2" t="s">
        <v>7496</v>
      </c>
      <c r="C2984" s="2" t="s">
        <v>32</v>
      </c>
      <c r="D2984" s="2" t="s">
        <v>33</v>
      </c>
      <c r="E2984" s="5">
        <v>-27246</v>
      </c>
      <c r="F2984" s="3" t="s">
        <v>79</v>
      </c>
      <c r="G2984" s="3" t="s">
        <v>39</v>
      </c>
      <c r="H2984" s="2" t="s">
        <v>20</v>
      </c>
      <c r="I2984" s="2" t="s">
        <v>7497</v>
      </c>
      <c r="J2984" s="3" t="str">
        <f>HYPERLINK("https://www.boe.es/gazeta/dias/1825/05/26/pdfs/GMD-1825-63.pdf#page=3","Abrir facsímil")</f>
        <v>Abrir facsímil</v>
      </c>
      <c r="K2984" s="3" t="s">
        <v>22</v>
      </c>
    </row>
    <row r="2985" spans="1:11" ht="42" customHeight="1">
      <c r="A2985" s="2" t="s">
        <v>7498</v>
      </c>
      <c r="B2985" s="2" t="s">
        <v>7498</v>
      </c>
      <c r="C2985" s="2" t="s">
        <v>32</v>
      </c>
      <c r="D2985" s="2" t="s">
        <v>33</v>
      </c>
      <c r="E2985" s="5">
        <v>-27083</v>
      </c>
      <c r="F2985" s="3" t="s">
        <v>333</v>
      </c>
      <c r="G2985" s="3" t="s">
        <v>1398</v>
      </c>
      <c r="H2985" s="2" t="s">
        <v>20</v>
      </c>
      <c r="I2985" s="2" t="s">
        <v>7499</v>
      </c>
      <c r="J2985" s="3" t="str">
        <f>HYPERLINK("https://www.boe.es/gazeta/dias/1825/11/05/pdfs/GMD-1825-134.pdf#page=4","Abrir facsímil")</f>
        <v>Abrir facsímil</v>
      </c>
      <c r="K2985" s="3" t="s">
        <v>22</v>
      </c>
    </row>
    <row r="2986" spans="1:11" ht="42" customHeight="1">
      <c r="A2986" s="2" t="s">
        <v>7500</v>
      </c>
      <c r="B2986" s="2" t="s">
        <v>7501</v>
      </c>
      <c r="C2986" s="2" t="s">
        <v>25</v>
      </c>
      <c r="D2986" s="2" t="s">
        <v>17</v>
      </c>
      <c r="E2986" s="5">
        <v>-27129</v>
      </c>
      <c r="F2986" s="3" t="s">
        <v>173</v>
      </c>
      <c r="G2986" s="3" t="s">
        <v>39</v>
      </c>
      <c r="H2986" s="2" t="s">
        <v>20</v>
      </c>
      <c r="I2986" s="2" t="s">
        <v>7502</v>
      </c>
      <c r="J2986" s="3" t="str">
        <f>HYPERLINK("https://www.boe.es/gazeta/dias/1825/09/20/pdfs/GMD-1825-114.pdf#page=3","Abrir facsímil")</f>
        <v>Abrir facsímil</v>
      </c>
      <c r="K2986" s="3" t="s">
        <v>22</v>
      </c>
    </row>
    <row r="2987" spans="1:11" ht="42" customHeight="1">
      <c r="A2987" s="2" t="s">
        <v>7503</v>
      </c>
      <c r="B2987" s="2" t="s">
        <v>7504</v>
      </c>
      <c r="C2987" s="2" t="s">
        <v>32</v>
      </c>
      <c r="D2987" s="2" t="s">
        <v>33</v>
      </c>
      <c r="E2987" s="5">
        <v>-27309</v>
      </c>
      <c r="F2987" s="3" t="s">
        <v>459</v>
      </c>
      <c r="G2987" s="3" t="s">
        <v>64</v>
      </c>
      <c r="H2987" s="2" t="s">
        <v>20</v>
      </c>
      <c r="I2987" s="2" t="s">
        <v>7505</v>
      </c>
      <c r="J2987" s="3" t="str">
        <f>HYPERLINK("https://www.boe.es/gazeta/dias/1825/03/24/pdfs/GMD-1825-36.pdf#page=2","Abrir facsímil")</f>
        <v>Abrir facsímil</v>
      </c>
      <c r="K2987" s="3" t="s">
        <v>22</v>
      </c>
    </row>
    <row r="2988" spans="1:11" ht="42" customHeight="1">
      <c r="A2988" s="2" t="s">
        <v>7506</v>
      </c>
      <c r="B2988" s="2" t="s">
        <v>7507</v>
      </c>
      <c r="C2988" s="2" t="s">
        <v>71</v>
      </c>
      <c r="D2988" s="2" t="s">
        <v>72</v>
      </c>
      <c r="E2988" s="5">
        <v>-27253</v>
      </c>
      <c r="F2988" s="3" t="s">
        <v>409</v>
      </c>
      <c r="G2988" s="3" t="s">
        <v>19</v>
      </c>
      <c r="H2988" s="2" t="s">
        <v>27</v>
      </c>
      <c r="I2988" s="2" t="s">
        <v>7508</v>
      </c>
      <c r="J2988" s="3" t="str">
        <f>HYPERLINK("https://www.boe.es/gazeta/dias/1825/05/19/pdfs/GMD-1825-60.pdf#page=4","Abrir facsímil")</f>
        <v>Abrir facsímil</v>
      </c>
      <c r="K2988" s="3" t="s">
        <v>29</v>
      </c>
    </row>
    <row r="2989" spans="1:11" ht="42" customHeight="1">
      <c r="A2989" s="2" t="s">
        <v>7509</v>
      </c>
      <c r="B2989" s="2" t="s">
        <v>7510</v>
      </c>
      <c r="C2989" s="2" t="s">
        <v>71</v>
      </c>
      <c r="D2989" s="2" t="s">
        <v>72</v>
      </c>
      <c r="E2989" s="5">
        <v>-27090</v>
      </c>
      <c r="F2989" s="3" t="s">
        <v>189</v>
      </c>
      <c r="G2989" s="3" t="s">
        <v>39</v>
      </c>
      <c r="H2989" s="2" t="s">
        <v>20</v>
      </c>
      <c r="I2989" s="2" t="s">
        <v>7511</v>
      </c>
      <c r="J2989" s="3" t="str">
        <f>HYPERLINK("https://www.boe.es/gazeta/dias/1825/10/29/pdfs/GMD-1825-131.pdf#page=3","Abrir facsímil")</f>
        <v>Abrir facsímil</v>
      </c>
      <c r="K2989" s="3" t="s">
        <v>22</v>
      </c>
    </row>
    <row r="2990" spans="1:11" ht="42" customHeight="1">
      <c r="A2990" s="2" t="s">
        <v>7512</v>
      </c>
      <c r="B2990" s="2" t="s">
        <v>7513</v>
      </c>
      <c r="C2990" s="2" t="s">
        <v>32</v>
      </c>
      <c r="D2990" s="2" t="s">
        <v>33</v>
      </c>
      <c r="E2990" s="5">
        <v>-27286</v>
      </c>
      <c r="F2990" s="3" t="s">
        <v>257</v>
      </c>
      <c r="G2990" s="3" t="s">
        <v>19</v>
      </c>
      <c r="H2990" s="2" t="s">
        <v>20</v>
      </c>
      <c r="I2990" s="2" t="s">
        <v>7514</v>
      </c>
      <c r="J2990" s="3" t="str">
        <f>HYPERLINK("https://www.boe.es/gazeta/dias/1825/04/16/pdfs/GMD-1825-46.pdf#page=4","Abrir facsímil")</f>
        <v>Abrir facsímil</v>
      </c>
      <c r="K2990" s="3" t="s">
        <v>22</v>
      </c>
    </row>
    <row r="2991" spans="1:11" ht="42" customHeight="1">
      <c r="A2991" s="2" t="s">
        <v>7515</v>
      </c>
      <c r="B2991" s="2" t="s">
        <v>7516</v>
      </c>
      <c r="C2991" s="2" t="s">
        <v>59</v>
      </c>
      <c r="D2991" s="2" t="s">
        <v>17</v>
      </c>
      <c r="E2991" s="5">
        <v>-27272</v>
      </c>
      <c r="F2991" s="3" t="s">
        <v>1191</v>
      </c>
      <c r="G2991" s="3" t="s">
        <v>1192</v>
      </c>
      <c r="H2991" s="2" t="s">
        <v>20</v>
      </c>
      <c r="I2991" s="2" t="s">
        <v>7517</v>
      </c>
      <c r="J2991" s="3" t="str">
        <f>HYPERLINK("https://www.boe.es/gazeta/dias/1825/04/30/pdfs/GMD-1825-52.pdf#page=4","Abrir facsímil")</f>
        <v>Abrir facsímil</v>
      </c>
      <c r="K2991" s="3" t="s">
        <v>22</v>
      </c>
    </row>
    <row r="2992" spans="1:11" ht="42" customHeight="1">
      <c r="A2992" s="2" t="s">
        <v>7518</v>
      </c>
      <c r="B2992" s="2" t="s">
        <v>7518</v>
      </c>
      <c r="C2992" s="2" t="s">
        <v>32</v>
      </c>
      <c r="D2992" s="2" t="s">
        <v>33</v>
      </c>
      <c r="E2992" s="5">
        <v>-27083</v>
      </c>
      <c r="F2992" s="3" t="s">
        <v>333</v>
      </c>
      <c r="G2992" s="3" t="s">
        <v>1398</v>
      </c>
      <c r="H2992" s="2" t="s">
        <v>20</v>
      </c>
      <c r="I2992" s="2" t="s">
        <v>7519</v>
      </c>
      <c r="J2992" s="3" t="str">
        <f>HYPERLINK("https://www.boe.es/gazeta/dias/1825/11/05/pdfs/GMD-1825-134.pdf#page=4","Abrir facsímil")</f>
        <v>Abrir facsímil</v>
      </c>
      <c r="K2992" s="3" t="s">
        <v>22</v>
      </c>
    </row>
    <row r="2993" spans="1:11" ht="42" customHeight="1">
      <c r="A2993" s="2" t="s">
        <v>7520</v>
      </c>
      <c r="B2993" s="2" t="s">
        <v>7520</v>
      </c>
      <c r="C2993" s="2" t="s">
        <v>32</v>
      </c>
      <c r="D2993" s="2" t="s">
        <v>33</v>
      </c>
      <c r="E2993" s="5">
        <v>-27370</v>
      </c>
      <c r="F2993" s="3" t="s">
        <v>222</v>
      </c>
      <c r="G2993" s="3" t="s">
        <v>19</v>
      </c>
      <c r="H2993" s="2" t="s">
        <v>20</v>
      </c>
      <c r="I2993" s="2" t="s">
        <v>7521</v>
      </c>
      <c r="J2993" s="3" t="str">
        <f>HYPERLINK("https://www.boe.es/gazeta/dias/1825/01/22/pdfs/GMD-1825-10.pdf#page=4","Abrir facsímil")</f>
        <v>Abrir facsímil</v>
      </c>
      <c r="K2993" s="3" t="s">
        <v>22</v>
      </c>
    </row>
    <row r="2994" spans="1:11" ht="42" customHeight="1">
      <c r="A2994" s="2" t="s">
        <v>7522</v>
      </c>
      <c r="B2994" s="2" t="s">
        <v>7522</v>
      </c>
      <c r="C2994" s="2" t="s">
        <v>32</v>
      </c>
      <c r="D2994" s="2" t="s">
        <v>33</v>
      </c>
      <c r="E2994" s="5">
        <v>-27372</v>
      </c>
      <c r="F2994" s="3" t="s">
        <v>51</v>
      </c>
      <c r="G2994" s="3" t="s">
        <v>39</v>
      </c>
      <c r="H2994" s="2" t="s">
        <v>20</v>
      </c>
      <c r="I2994" s="2" t="s">
        <v>7523</v>
      </c>
      <c r="J2994" s="3" t="str">
        <f>HYPERLINK("https://www.boe.es/gazeta/dias/1825/01/20/pdfs/GMD-1825-9.pdf#page=3","Abrir facsímil")</f>
        <v>Abrir facsímil</v>
      </c>
      <c r="K2994" s="3" t="s">
        <v>22</v>
      </c>
    </row>
    <row r="2995" spans="1:11" ht="42" customHeight="1">
      <c r="A2995" s="2" t="s">
        <v>7524</v>
      </c>
      <c r="B2995" s="2" t="s">
        <v>7525</v>
      </c>
      <c r="C2995" s="2" t="s">
        <v>32</v>
      </c>
      <c r="D2995" s="2" t="s">
        <v>33</v>
      </c>
      <c r="E2995" s="5">
        <v>-27318</v>
      </c>
      <c r="F2995" s="3" t="s">
        <v>193</v>
      </c>
      <c r="G2995" s="3" t="s">
        <v>64</v>
      </c>
      <c r="H2995" s="2" t="s">
        <v>20</v>
      </c>
      <c r="I2995" s="2" t="s">
        <v>7526</v>
      </c>
      <c r="J2995" s="3" t="str">
        <f>HYPERLINK("https://www.boe.es/gazeta/dias/1825/03/15/pdfs/GMD-1825-32.pdf#page=2","Abrir facsímil")</f>
        <v>Abrir facsímil</v>
      </c>
      <c r="K2995" s="3" t="s">
        <v>22</v>
      </c>
    </row>
    <row r="2996" spans="1:11" ht="42" customHeight="1">
      <c r="A2996" s="2" t="s">
        <v>7527</v>
      </c>
      <c r="B2996" s="2" t="s">
        <v>7527</v>
      </c>
      <c r="C2996" s="2" t="s">
        <v>32</v>
      </c>
      <c r="D2996" s="2" t="s">
        <v>33</v>
      </c>
      <c r="E2996" s="5">
        <v>-27360</v>
      </c>
      <c r="F2996" s="3" t="s">
        <v>468</v>
      </c>
      <c r="G2996" s="3" t="s">
        <v>64</v>
      </c>
      <c r="H2996" s="2" t="s">
        <v>20</v>
      </c>
      <c r="I2996" s="2" t="s">
        <v>7528</v>
      </c>
      <c r="J2996" s="3" t="str">
        <f>HYPERLINK("https://www.boe.es/gazeta/dias/1825/02/01/pdfs/GMD-1825-14.pdf#page=2","Abrir facsímil")</f>
        <v>Abrir facsímil</v>
      </c>
      <c r="K2996" s="3" t="s">
        <v>22</v>
      </c>
    </row>
    <row r="2997" spans="1:11" ht="42" customHeight="1">
      <c r="A2997" s="2" t="s">
        <v>7529</v>
      </c>
      <c r="B2997" s="2" t="s">
        <v>7530</v>
      </c>
      <c r="C2997" s="2" t="s">
        <v>16</v>
      </c>
      <c r="D2997" s="2" t="s">
        <v>17</v>
      </c>
      <c r="E2997" s="5">
        <v>-27321</v>
      </c>
      <c r="F2997" s="3" t="s">
        <v>38</v>
      </c>
      <c r="G2997" s="3" t="s">
        <v>95</v>
      </c>
      <c r="H2997" s="2" t="s">
        <v>20</v>
      </c>
      <c r="I2997" s="2" t="s">
        <v>7531</v>
      </c>
      <c r="J2997" s="3" t="str">
        <f>HYPERLINK("https://www.boe.es/gazeta/dias/1825/03/12/pdfs/GMD-1825-31.pdf#page=1","Abrir facsímil")</f>
        <v>Abrir facsímil</v>
      </c>
      <c r="K2997" s="3" t="s">
        <v>22</v>
      </c>
    </row>
    <row r="2998" spans="1:11" ht="42" customHeight="1">
      <c r="A2998" s="2" t="s">
        <v>7532</v>
      </c>
      <c r="B2998" s="2" t="s">
        <v>7533</v>
      </c>
      <c r="C2998" s="2" t="s">
        <v>59</v>
      </c>
      <c r="D2998" s="2" t="s">
        <v>17</v>
      </c>
      <c r="E2998" s="5">
        <v>-27372</v>
      </c>
      <c r="F2998" s="3" t="s">
        <v>51</v>
      </c>
      <c r="G2998" s="3" t="s">
        <v>39</v>
      </c>
      <c r="H2998" s="2" t="s">
        <v>20</v>
      </c>
      <c r="I2998" s="2" t="s">
        <v>7534</v>
      </c>
      <c r="J2998" s="3" t="str">
        <f>HYPERLINK("https://www.boe.es/gazeta/dias/1825/01/20/pdfs/GMD-1825-9.pdf#page=3","Abrir facsímil")</f>
        <v>Abrir facsímil</v>
      </c>
      <c r="K2998" s="3" t="s">
        <v>22</v>
      </c>
    </row>
    <row r="2999" spans="1:11" ht="42" customHeight="1">
      <c r="A2999" s="2" t="s">
        <v>7535</v>
      </c>
      <c r="B2999" s="2" t="s">
        <v>7536</v>
      </c>
      <c r="C2999" s="2" t="s">
        <v>16</v>
      </c>
      <c r="D2999" s="2" t="s">
        <v>17</v>
      </c>
      <c r="E2999" s="5">
        <v>-27314</v>
      </c>
      <c r="F2999" s="3" t="s">
        <v>60</v>
      </c>
      <c r="G2999" s="3" t="s">
        <v>19</v>
      </c>
      <c r="H2999" s="2" t="s">
        <v>20</v>
      </c>
      <c r="I2999" s="2" t="s">
        <v>7537</v>
      </c>
      <c r="J2999" s="3" t="str">
        <f>HYPERLINK("https://www.boe.es/gazeta/dias/1825/03/19/pdfs/GMD-1825-34.pdf#page=4","Abrir facsímil")</f>
        <v>Abrir facsímil</v>
      </c>
      <c r="K2999" s="3" t="s">
        <v>22</v>
      </c>
    </row>
    <row r="3000" spans="1:11" ht="42" customHeight="1">
      <c r="A3000" s="2" t="s">
        <v>7538</v>
      </c>
      <c r="B3000" s="2" t="s">
        <v>7538</v>
      </c>
      <c r="C3000" s="2" t="s">
        <v>32</v>
      </c>
      <c r="D3000" s="2" t="s">
        <v>33</v>
      </c>
      <c r="E3000" s="5">
        <v>-27265</v>
      </c>
      <c r="F3000" s="3" t="s">
        <v>42</v>
      </c>
      <c r="G3000" s="3" t="s">
        <v>64</v>
      </c>
      <c r="H3000" s="2" t="s">
        <v>20</v>
      </c>
      <c r="I3000" s="2" t="s">
        <v>7539</v>
      </c>
      <c r="J3000" s="3" t="str">
        <f>HYPERLINK("https://www.boe.es/gazeta/dias/1825/05/07/pdfs/GMD-1825-55.pdf#page=2","Abrir facsímil")</f>
        <v>Abrir facsímil</v>
      </c>
      <c r="K3000" s="3" t="s">
        <v>22</v>
      </c>
    </row>
    <row r="3001" spans="1:11" ht="42" customHeight="1">
      <c r="A3001" s="2" t="s">
        <v>7540</v>
      </c>
      <c r="B3001" s="2" t="s">
        <v>7541</v>
      </c>
      <c r="C3001" s="2" t="s">
        <v>59</v>
      </c>
      <c r="D3001" s="2" t="s">
        <v>17</v>
      </c>
      <c r="E3001" s="5">
        <v>-27281</v>
      </c>
      <c r="F3001" s="3" t="s">
        <v>306</v>
      </c>
      <c r="G3001" s="3" t="s">
        <v>19</v>
      </c>
      <c r="H3001" s="2" t="s">
        <v>27</v>
      </c>
      <c r="I3001" s="2" t="s">
        <v>7542</v>
      </c>
      <c r="J3001" s="3" t="str">
        <f>HYPERLINK("https://www.boe.es/gazeta/dias/1825/04/21/pdfs/GMD-1825-48.pdf#page=4","Abrir facsímil")</f>
        <v>Abrir facsímil</v>
      </c>
      <c r="K3001" s="3" t="s">
        <v>29</v>
      </c>
    </row>
    <row r="3002" spans="1:11" ht="42" customHeight="1">
      <c r="A3002" s="2" t="s">
        <v>7543</v>
      </c>
      <c r="B3002" s="2" t="s">
        <v>7544</v>
      </c>
      <c r="C3002" s="2" t="s">
        <v>25</v>
      </c>
      <c r="D3002" s="2" t="s">
        <v>17</v>
      </c>
      <c r="E3002" s="5">
        <v>-27374</v>
      </c>
      <c r="F3002" s="3" t="s">
        <v>87</v>
      </c>
      <c r="G3002" s="3" t="s">
        <v>64</v>
      </c>
      <c r="H3002" s="2" t="s">
        <v>20</v>
      </c>
      <c r="I3002" s="2" t="s">
        <v>7545</v>
      </c>
      <c r="J3002" s="3" t="str">
        <f>HYPERLINK("https://www.boe.es/gazeta/dias/1825/01/18/pdfs/GMD-1825-8.pdf#page=2","Abrir facsímil")</f>
        <v>Abrir facsímil</v>
      </c>
      <c r="K3002" s="3" t="s">
        <v>22</v>
      </c>
    </row>
    <row r="3003" spans="1:11" ht="42" customHeight="1">
      <c r="A3003" s="2" t="s">
        <v>7546</v>
      </c>
      <c r="B3003" s="2" t="s">
        <v>7547</v>
      </c>
      <c r="C3003" s="2" t="s">
        <v>32</v>
      </c>
      <c r="D3003" s="2" t="s">
        <v>33</v>
      </c>
      <c r="E3003" s="5">
        <v>-27372</v>
      </c>
      <c r="F3003" s="3" t="s">
        <v>51</v>
      </c>
      <c r="G3003" s="3" t="s">
        <v>39</v>
      </c>
      <c r="H3003" s="2" t="s">
        <v>20</v>
      </c>
      <c r="I3003" s="2" t="s">
        <v>7548</v>
      </c>
      <c r="J3003" s="3" t="str">
        <f>HYPERLINK("https://www.boe.es/gazeta/dias/1825/01/20/pdfs/GMD-1825-9.pdf#page=3","Abrir facsímil")</f>
        <v>Abrir facsímil</v>
      </c>
      <c r="K3003" s="3" t="s">
        <v>22</v>
      </c>
    </row>
    <row r="3004" spans="1:11" ht="42" customHeight="1">
      <c r="A3004" s="2" t="s">
        <v>7549</v>
      </c>
      <c r="B3004" s="2" t="s">
        <v>7550</v>
      </c>
      <c r="C3004" s="2" t="s">
        <v>32</v>
      </c>
      <c r="D3004" s="2" t="s">
        <v>33</v>
      </c>
      <c r="E3004" s="5">
        <v>-27384</v>
      </c>
      <c r="F3004" s="3" t="s">
        <v>143</v>
      </c>
      <c r="G3004" s="3" t="s">
        <v>64</v>
      </c>
      <c r="H3004" s="2" t="s">
        <v>20</v>
      </c>
      <c r="I3004" s="2" t="s">
        <v>7551</v>
      </c>
      <c r="J3004" s="3" t="str">
        <f>HYPERLINK("https://www.boe.es/gazeta/dias/1825/01/08/pdfs/GMD-1825-4.pdf#page=2","Abrir facsímil")</f>
        <v>Abrir facsímil</v>
      </c>
      <c r="K3004" s="3" t="s">
        <v>22</v>
      </c>
    </row>
    <row r="3005" spans="1:11" ht="42" customHeight="1">
      <c r="A3005" s="2" t="s">
        <v>7549</v>
      </c>
      <c r="B3005" s="2" t="s">
        <v>7550</v>
      </c>
      <c r="C3005" s="2" t="s">
        <v>32</v>
      </c>
      <c r="D3005" s="2" t="s">
        <v>33</v>
      </c>
      <c r="E3005" s="5">
        <v>-27372</v>
      </c>
      <c r="F3005" s="3" t="s">
        <v>51</v>
      </c>
      <c r="G3005" s="3" t="s">
        <v>39</v>
      </c>
      <c r="H3005" s="2" t="s">
        <v>20</v>
      </c>
      <c r="I3005" s="2" t="s">
        <v>7552</v>
      </c>
      <c r="J3005" s="3" t="str">
        <f>HYPERLINK("https://www.boe.es/gazeta/dias/1825/01/20/pdfs/GMD-1825-9.pdf#page=3","Abrir facsímil")</f>
        <v>Abrir facsímil</v>
      </c>
      <c r="K3005" s="3" t="s">
        <v>22</v>
      </c>
    </row>
    <row r="3006" spans="1:11" ht="42" customHeight="1">
      <c r="A3006" s="2" t="s">
        <v>7553</v>
      </c>
      <c r="B3006" s="2" t="s">
        <v>7554</v>
      </c>
      <c r="C3006" s="2" t="s">
        <v>32</v>
      </c>
      <c r="D3006" s="2" t="s">
        <v>33</v>
      </c>
      <c r="E3006" s="5">
        <v>-27379</v>
      </c>
      <c r="F3006" s="3" t="s">
        <v>116</v>
      </c>
      <c r="G3006" s="3" t="s">
        <v>39</v>
      </c>
      <c r="H3006" s="2" t="s">
        <v>20</v>
      </c>
      <c r="I3006" s="2" t="s">
        <v>7555</v>
      </c>
      <c r="J3006" s="3" t="str">
        <f>HYPERLINK("https://www.boe.es/gazeta/dias/1825/01/13/pdfs/GMD-1825-6.pdf#page=3","Abrir facsímil")</f>
        <v>Abrir facsímil</v>
      </c>
      <c r="K3006" s="3" t="s">
        <v>22</v>
      </c>
    </row>
    <row r="3007" spans="1:11" ht="42" customHeight="1">
      <c r="A3007" s="2" t="s">
        <v>7556</v>
      </c>
      <c r="B3007" s="2" t="s">
        <v>7557</v>
      </c>
      <c r="C3007" s="2" t="s">
        <v>32</v>
      </c>
      <c r="D3007" s="2" t="s">
        <v>33</v>
      </c>
      <c r="E3007" s="5">
        <v>-27318</v>
      </c>
      <c r="F3007" s="3" t="s">
        <v>193</v>
      </c>
      <c r="G3007" s="3" t="s">
        <v>39</v>
      </c>
      <c r="H3007" s="2" t="s">
        <v>20</v>
      </c>
      <c r="I3007" s="2" t="s">
        <v>7558</v>
      </c>
      <c r="J3007" s="3" t="str">
        <f>HYPERLINK("https://www.boe.es/gazeta/dias/1825/03/15/pdfs/GMD-1825-32.pdf#page=3","Abrir facsímil")</f>
        <v>Abrir facsímil</v>
      </c>
      <c r="K3007" s="3" t="s">
        <v>22</v>
      </c>
    </row>
    <row r="3008" spans="1:11" ht="42" customHeight="1">
      <c r="A3008" s="2" t="s">
        <v>7559</v>
      </c>
      <c r="B3008" s="2" t="s">
        <v>7560</v>
      </c>
      <c r="C3008" s="2" t="s">
        <v>25</v>
      </c>
      <c r="D3008" s="2" t="s">
        <v>17</v>
      </c>
      <c r="E3008" s="5">
        <v>-27038</v>
      </c>
      <c r="F3008" s="3" t="s">
        <v>486</v>
      </c>
      <c r="G3008" s="3" t="s">
        <v>19</v>
      </c>
      <c r="H3008" s="2" t="s">
        <v>20</v>
      </c>
      <c r="I3008" s="2" t="s">
        <v>7561</v>
      </c>
      <c r="J3008" s="3" t="str">
        <f>HYPERLINK("https://www.boe.es/gazeta/dias/1825/12/20/pdfs/GMD-1825-153.pdf#page=4","Abrir facsímil")</f>
        <v>Abrir facsímil</v>
      </c>
      <c r="K3008" s="3" t="s">
        <v>22</v>
      </c>
    </row>
    <row r="3009" spans="1:11" ht="42" customHeight="1">
      <c r="A3009" s="2" t="s">
        <v>7562</v>
      </c>
      <c r="B3009" s="2" t="s">
        <v>7563</v>
      </c>
      <c r="C3009" s="2" t="s">
        <v>16</v>
      </c>
      <c r="D3009" s="2" t="s">
        <v>17</v>
      </c>
      <c r="E3009" s="5">
        <v>-27062</v>
      </c>
      <c r="F3009" s="3" t="s">
        <v>694</v>
      </c>
      <c r="G3009" s="3" t="s">
        <v>19</v>
      </c>
      <c r="H3009" s="2" t="s">
        <v>20</v>
      </c>
      <c r="I3009" s="2" t="s">
        <v>7564</v>
      </c>
      <c r="J3009" s="3" t="str">
        <f>HYPERLINK("https://www.boe.es/gazeta/dias/1825/11/26/pdfs/GMD-1825-143.pdf#page=4","Abrir facsímil")</f>
        <v>Abrir facsímil</v>
      </c>
      <c r="K3009" s="3" t="s">
        <v>22</v>
      </c>
    </row>
    <row r="3010" spans="1:11" ht="42" customHeight="1">
      <c r="A3010" s="2" t="s">
        <v>7565</v>
      </c>
      <c r="B3010" s="2" t="s">
        <v>7566</v>
      </c>
      <c r="C3010" s="2" t="s">
        <v>16</v>
      </c>
      <c r="D3010" s="2" t="s">
        <v>17</v>
      </c>
      <c r="E3010" s="5">
        <v>-27281</v>
      </c>
      <c r="F3010" s="3" t="s">
        <v>306</v>
      </c>
      <c r="G3010" s="3" t="s">
        <v>19</v>
      </c>
      <c r="H3010" s="2" t="s">
        <v>20</v>
      </c>
      <c r="I3010" s="2" t="s">
        <v>7567</v>
      </c>
      <c r="J3010" s="3" t="str">
        <f>HYPERLINK("https://www.boe.es/gazeta/dias/1825/04/21/pdfs/GMD-1825-48.pdf#page=4","Abrir facsímil")</f>
        <v>Abrir facsímil</v>
      </c>
      <c r="K3010" s="3" t="s">
        <v>22</v>
      </c>
    </row>
    <row r="3011" spans="1:11" ht="42" customHeight="1">
      <c r="A3011" s="2" t="s">
        <v>7568</v>
      </c>
      <c r="B3011" s="2" t="s">
        <v>7568</v>
      </c>
      <c r="C3011" s="2" t="s">
        <v>32</v>
      </c>
      <c r="D3011" s="2" t="s">
        <v>33</v>
      </c>
      <c r="E3011" s="5">
        <v>-27057</v>
      </c>
      <c r="F3011" s="3" t="s">
        <v>726</v>
      </c>
      <c r="G3011" s="3" t="s">
        <v>19</v>
      </c>
      <c r="H3011" s="2" t="s">
        <v>20</v>
      </c>
      <c r="I3011" s="2" t="s">
        <v>7569</v>
      </c>
      <c r="J3011" s="3" t="str">
        <f>HYPERLINK("https://www.boe.es/gazeta/dias/1825/12/01/pdfs/GMD-1825-145.pdf#page=4","Abrir facsímil")</f>
        <v>Abrir facsímil</v>
      </c>
      <c r="K3011" s="3" t="s">
        <v>22</v>
      </c>
    </row>
    <row r="3012" spans="1:11" ht="42" customHeight="1">
      <c r="A3012" s="2" t="s">
        <v>7570</v>
      </c>
      <c r="B3012" s="2" t="s">
        <v>7571</v>
      </c>
      <c r="C3012" s="2" t="s">
        <v>16</v>
      </c>
      <c r="D3012" s="2" t="s">
        <v>17</v>
      </c>
      <c r="E3012" s="5">
        <v>-27332</v>
      </c>
      <c r="F3012" s="3" t="s">
        <v>239</v>
      </c>
      <c r="G3012" s="3" t="s">
        <v>39</v>
      </c>
      <c r="H3012" s="2" t="s">
        <v>20</v>
      </c>
      <c r="I3012" s="2" t="s">
        <v>7572</v>
      </c>
      <c r="J3012" s="3" t="str">
        <f>HYPERLINK("https://www.boe.es/gazeta/dias/1825/03/01/pdfs/GMD-1825-26.pdf#page=3","Abrir facsímil")</f>
        <v>Abrir facsímil</v>
      </c>
      <c r="K3012" s="3" t="s">
        <v>22</v>
      </c>
    </row>
    <row r="3013" spans="1:11" ht="42" customHeight="1">
      <c r="A3013" s="2" t="s">
        <v>7573</v>
      </c>
      <c r="B3013" s="2" t="s">
        <v>7574</v>
      </c>
      <c r="C3013" s="2" t="s">
        <v>71</v>
      </c>
      <c r="D3013" s="2" t="s">
        <v>72</v>
      </c>
      <c r="E3013" s="5">
        <v>-27286</v>
      </c>
      <c r="F3013" s="3" t="s">
        <v>257</v>
      </c>
      <c r="G3013" s="3" t="s">
        <v>19</v>
      </c>
      <c r="H3013" s="2" t="s">
        <v>20</v>
      </c>
      <c r="I3013" s="2" t="s">
        <v>7575</v>
      </c>
      <c r="J3013" s="3" t="str">
        <f>HYPERLINK("https://www.boe.es/gazeta/dias/1825/04/16/pdfs/GMD-1825-46.pdf#page=4","Abrir facsímil")</f>
        <v>Abrir facsímil</v>
      </c>
      <c r="K3013" s="3" t="s">
        <v>22</v>
      </c>
    </row>
    <row r="3014" spans="1:11" ht="42" customHeight="1">
      <c r="A3014" s="2" t="s">
        <v>7576</v>
      </c>
      <c r="B3014" s="2" t="s">
        <v>7576</v>
      </c>
      <c r="C3014" s="2" t="s">
        <v>59</v>
      </c>
      <c r="D3014" s="2" t="s">
        <v>17</v>
      </c>
      <c r="E3014" s="5">
        <v>-27314</v>
      </c>
      <c r="F3014" s="3" t="s">
        <v>60</v>
      </c>
      <c r="G3014" s="3" t="s">
        <v>1756</v>
      </c>
      <c r="H3014" s="2" t="s">
        <v>20</v>
      </c>
      <c r="I3014" s="2" t="s">
        <v>7577</v>
      </c>
      <c r="J3014" s="3" t="str">
        <f>HYPERLINK("https://www.boe.es/gazeta/dias/1825/03/19/pdfs/GMD-1825-34.pdf#page=3","Abrir facsímil")</f>
        <v>Abrir facsímil</v>
      </c>
      <c r="K3014" s="3" t="s">
        <v>22</v>
      </c>
    </row>
    <row r="3015" spans="1:11" ht="42" customHeight="1">
      <c r="A3015" s="2" t="s">
        <v>7576</v>
      </c>
      <c r="B3015" s="2" t="s">
        <v>7576</v>
      </c>
      <c r="C3015" s="2" t="s">
        <v>25</v>
      </c>
      <c r="D3015" s="2" t="s">
        <v>17</v>
      </c>
      <c r="E3015" s="5">
        <v>-27183</v>
      </c>
      <c r="F3015" s="3" t="s">
        <v>981</v>
      </c>
      <c r="G3015" s="3" t="s">
        <v>19</v>
      </c>
      <c r="H3015" s="2" t="s">
        <v>20</v>
      </c>
      <c r="I3015" s="2" t="s">
        <v>7578</v>
      </c>
      <c r="J3015" s="3" t="str">
        <f>HYPERLINK("https://www.boe.es/gazeta/dias/1825/07/28/pdfs/GMD-1825-90.pdf#page=4","Abrir facsímil")</f>
        <v>Abrir facsímil</v>
      </c>
      <c r="K3015" s="3" t="s">
        <v>22</v>
      </c>
    </row>
    <row r="3016" spans="1:11" ht="42" customHeight="1">
      <c r="A3016" s="2" t="s">
        <v>7579</v>
      </c>
      <c r="B3016" s="2" t="s">
        <v>7580</v>
      </c>
      <c r="C3016" s="2" t="s">
        <v>16</v>
      </c>
      <c r="D3016" s="2" t="s">
        <v>17</v>
      </c>
      <c r="E3016" s="5">
        <v>-27293</v>
      </c>
      <c r="F3016" s="3" t="s">
        <v>267</v>
      </c>
      <c r="G3016" s="3" t="s">
        <v>19</v>
      </c>
      <c r="H3016" s="2" t="s">
        <v>20</v>
      </c>
      <c r="I3016" s="2" t="s">
        <v>7581</v>
      </c>
      <c r="J3016" s="3" t="str">
        <f>HYPERLINK("https://www.boe.es/gazeta/dias/1825/04/09/pdfs/GMD-1825-43.pdf#page=4","Abrir facsímil")</f>
        <v>Abrir facsímil</v>
      </c>
      <c r="K3016" s="3" t="s">
        <v>22</v>
      </c>
    </row>
    <row r="3017" spans="1:11" ht="42" customHeight="1">
      <c r="A3017" s="2" t="s">
        <v>7582</v>
      </c>
      <c r="B3017" s="2" t="s">
        <v>7583</v>
      </c>
      <c r="C3017" s="2" t="s">
        <v>32</v>
      </c>
      <c r="D3017" s="2" t="s">
        <v>33</v>
      </c>
      <c r="E3017" s="5">
        <v>-27374</v>
      </c>
      <c r="F3017" s="3" t="s">
        <v>87</v>
      </c>
      <c r="G3017" s="3" t="s">
        <v>39</v>
      </c>
      <c r="H3017" s="2" t="s">
        <v>20</v>
      </c>
      <c r="I3017" s="2" t="s">
        <v>7584</v>
      </c>
      <c r="J3017" s="3" t="str">
        <f>HYPERLINK("https://www.boe.es/gazeta/dias/1825/01/18/pdfs/GMD-1825-8.pdf#page=3","Abrir facsímil")</f>
        <v>Abrir facsímil</v>
      </c>
      <c r="K3017" s="3" t="s">
        <v>22</v>
      </c>
    </row>
    <row r="3018" spans="1:11" ht="42" customHeight="1">
      <c r="A3018" s="2" t="s">
        <v>7585</v>
      </c>
      <c r="B3018" s="2" t="s">
        <v>7585</v>
      </c>
      <c r="C3018" s="2" t="s">
        <v>32</v>
      </c>
      <c r="D3018" s="2" t="s">
        <v>33</v>
      </c>
      <c r="E3018" s="5">
        <v>-27055</v>
      </c>
      <c r="F3018" s="3" t="s">
        <v>1246</v>
      </c>
      <c r="G3018" s="3" t="s">
        <v>95</v>
      </c>
      <c r="H3018" s="2" t="s">
        <v>20</v>
      </c>
      <c r="I3018" s="2" t="s">
        <v>7586</v>
      </c>
      <c r="J3018" s="3" t="str">
        <f>HYPERLINK("https://www.boe.es/gazeta/dias/1825/12/03/pdfs/GMD-1825-146.pdf#page=1","Abrir facsímil")</f>
        <v>Abrir facsímil</v>
      </c>
      <c r="K3018" s="3" t="s">
        <v>22</v>
      </c>
    </row>
    <row r="3019" spans="1:11" ht="42" customHeight="1">
      <c r="A3019" s="2" t="s">
        <v>7587</v>
      </c>
      <c r="B3019" s="2" t="s">
        <v>7587</v>
      </c>
      <c r="C3019" s="2" t="s">
        <v>32</v>
      </c>
      <c r="D3019" s="2" t="s">
        <v>33</v>
      </c>
      <c r="E3019" s="5">
        <v>-27388</v>
      </c>
      <c r="F3019" s="3" t="s">
        <v>288</v>
      </c>
      <c r="G3019" s="3" t="s">
        <v>39</v>
      </c>
      <c r="H3019" s="2" t="s">
        <v>20</v>
      </c>
      <c r="I3019" s="2" t="s">
        <v>7588</v>
      </c>
      <c r="J3019" s="3" t="str">
        <f>HYPERLINK("https://www.boe.es/gazeta/dias/1825/01/04/pdfs/GMD-1825-2.pdf#page=3","Abrir facsímil")</f>
        <v>Abrir facsímil</v>
      </c>
      <c r="K3019" s="3" t="s">
        <v>22</v>
      </c>
    </row>
    <row r="3020" spans="1:11" ht="42" customHeight="1">
      <c r="A3020" s="2" t="s">
        <v>7589</v>
      </c>
      <c r="B3020" s="2" t="s">
        <v>7589</v>
      </c>
      <c r="C3020" s="2" t="s">
        <v>71</v>
      </c>
      <c r="D3020" s="2" t="s">
        <v>72</v>
      </c>
      <c r="E3020" s="5">
        <v>-27090</v>
      </c>
      <c r="F3020" s="3" t="s">
        <v>189</v>
      </c>
      <c r="G3020" s="3" t="s">
        <v>39</v>
      </c>
      <c r="H3020" s="2" t="s">
        <v>20</v>
      </c>
      <c r="I3020" s="2" t="s">
        <v>7590</v>
      </c>
      <c r="J3020" s="3" t="str">
        <f>HYPERLINK("https://www.boe.es/gazeta/dias/1825/10/29/pdfs/GMD-1825-131.pdf#page=3","Abrir facsímil")</f>
        <v>Abrir facsímil</v>
      </c>
      <c r="K3020" s="3" t="s">
        <v>22</v>
      </c>
    </row>
    <row r="3021" spans="1:11" ht="42" customHeight="1">
      <c r="A3021" s="2" t="s">
        <v>7591</v>
      </c>
      <c r="B3021" s="2" t="s">
        <v>7592</v>
      </c>
      <c r="C3021" s="2" t="s">
        <v>71</v>
      </c>
      <c r="D3021" s="2" t="s">
        <v>72</v>
      </c>
      <c r="E3021" s="5">
        <v>-27300</v>
      </c>
      <c r="F3021" s="3" t="s">
        <v>502</v>
      </c>
      <c r="G3021" s="3" t="s">
        <v>95</v>
      </c>
      <c r="H3021" s="2" t="s">
        <v>20</v>
      </c>
      <c r="I3021" s="2" t="s">
        <v>7593</v>
      </c>
      <c r="J3021" s="3" t="str">
        <f>HYPERLINK("https://www.boe.es/gazeta/dias/1825/04/02/pdfs/GMD-1825-40.pdf#page=1","Abrir facsímil")</f>
        <v>Abrir facsímil</v>
      </c>
      <c r="K3021" s="3" t="s">
        <v>22</v>
      </c>
    </row>
    <row r="3022" spans="1:11" ht="42" customHeight="1">
      <c r="A3022" s="2" t="s">
        <v>7594</v>
      </c>
      <c r="B3022" s="2" t="s">
        <v>7595</v>
      </c>
      <c r="C3022" s="2" t="s">
        <v>71</v>
      </c>
      <c r="D3022" s="2" t="s">
        <v>72</v>
      </c>
      <c r="E3022" s="5">
        <v>-27316</v>
      </c>
      <c r="F3022" s="3" t="s">
        <v>314</v>
      </c>
      <c r="G3022" s="3" t="s">
        <v>95</v>
      </c>
      <c r="H3022" s="2" t="s">
        <v>20</v>
      </c>
      <c r="I3022" s="2" t="s">
        <v>7596</v>
      </c>
      <c r="J3022" s="3" t="str">
        <f>HYPERLINK("https://www.boe.es/gazeta/dias/1825/03/17/pdfs/GMD-1825-33.pdf#page=1","Abrir facsímil")</f>
        <v>Abrir facsímil</v>
      </c>
      <c r="K3022" s="3" t="s">
        <v>22</v>
      </c>
    </row>
    <row r="3023" spans="1:11" ht="42" customHeight="1">
      <c r="A3023" s="2" t="s">
        <v>7597</v>
      </c>
      <c r="B3023" s="2" t="s">
        <v>7598</v>
      </c>
      <c r="C3023" s="2" t="s">
        <v>32</v>
      </c>
      <c r="D3023" s="2" t="s">
        <v>33</v>
      </c>
      <c r="E3023" s="5">
        <v>-27374</v>
      </c>
      <c r="F3023" s="3" t="s">
        <v>87</v>
      </c>
      <c r="G3023" s="3" t="s">
        <v>64</v>
      </c>
      <c r="H3023" s="2" t="s">
        <v>20</v>
      </c>
      <c r="I3023" s="2" t="s">
        <v>7599</v>
      </c>
      <c r="J3023" s="3" t="str">
        <f>HYPERLINK("https://www.boe.es/gazeta/dias/1825/01/18/pdfs/GMD-1825-8.pdf#page=2","Abrir facsímil")</f>
        <v>Abrir facsímil</v>
      </c>
      <c r="K3023" s="3" t="s">
        <v>22</v>
      </c>
    </row>
    <row r="3024" spans="1:11" ht="42" customHeight="1">
      <c r="A3024" s="2" t="s">
        <v>7600</v>
      </c>
      <c r="B3024" s="2" t="s">
        <v>7600</v>
      </c>
      <c r="C3024" s="2" t="s">
        <v>32</v>
      </c>
      <c r="D3024" s="2" t="s">
        <v>33</v>
      </c>
      <c r="E3024" s="5">
        <v>-27253</v>
      </c>
      <c r="F3024" s="3" t="s">
        <v>409</v>
      </c>
      <c r="G3024" s="3" t="s">
        <v>39</v>
      </c>
      <c r="H3024" s="2" t="s">
        <v>20</v>
      </c>
      <c r="I3024" s="2" t="s">
        <v>7601</v>
      </c>
      <c r="J3024" s="3" t="str">
        <f>HYPERLINK("https://www.boe.es/gazeta/dias/1825/05/19/pdfs/GMD-1825-60.pdf#page=3","Abrir facsímil")</f>
        <v>Abrir facsímil</v>
      </c>
      <c r="K3024" s="3" t="s">
        <v>22</v>
      </c>
    </row>
    <row r="3025" spans="1:11" ht="42" customHeight="1">
      <c r="A3025" s="2" t="s">
        <v>7602</v>
      </c>
      <c r="B3025" s="2" t="s">
        <v>7603</v>
      </c>
      <c r="C3025" s="2" t="s">
        <v>16</v>
      </c>
      <c r="D3025" s="2" t="s">
        <v>17</v>
      </c>
      <c r="E3025" s="5">
        <v>-27244</v>
      </c>
      <c r="F3025" s="3" t="s">
        <v>613</v>
      </c>
      <c r="G3025" s="3" t="s">
        <v>19</v>
      </c>
      <c r="H3025" s="2" t="s">
        <v>20</v>
      </c>
      <c r="I3025" s="2" t="s">
        <v>7604</v>
      </c>
      <c r="J3025" s="3" t="str">
        <f>HYPERLINK("https://www.boe.es/gazeta/dias/1825/05/28/pdfs/GMD-1825-64.pdf#page=4","Abrir facsímil")</f>
        <v>Abrir facsímil</v>
      </c>
      <c r="K3025" s="3" t="s">
        <v>22</v>
      </c>
    </row>
    <row r="3026" spans="1:11" ht="42" customHeight="1">
      <c r="A3026" s="2" t="s">
        <v>7605</v>
      </c>
      <c r="B3026" s="2" t="s">
        <v>7606</v>
      </c>
      <c r="C3026" s="2" t="s">
        <v>46</v>
      </c>
      <c r="D3026" s="2" t="s">
        <v>17</v>
      </c>
      <c r="E3026" s="5">
        <v>-27374</v>
      </c>
      <c r="F3026" s="3" t="s">
        <v>87</v>
      </c>
      <c r="G3026" s="3" t="s">
        <v>64</v>
      </c>
      <c r="H3026" s="2" t="s">
        <v>20</v>
      </c>
      <c r="I3026" s="2" t="s">
        <v>7607</v>
      </c>
      <c r="J3026" s="3" t="str">
        <f>HYPERLINK("https://www.boe.es/gazeta/dias/1825/01/18/pdfs/GMD-1825-8.pdf#page=2","Abrir facsímil")</f>
        <v>Abrir facsímil</v>
      </c>
      <c r="K3026" s="3" t="s">
        <v>22</v>
      </c>
    </row>
    <row r="3027" spans="1:11" ht="42" customHeight="1">
      <c r="A3027" s="2" t="s">
        <v>7608</v>
      </c>
      <c r="B3027" s="2" t="s">
        <v>7609</v>
      </c>
      <c r="C3027" s="2" t="s">
        <v>25</v>
      </c>
      <c r="D3027" s="2" t="s">
        <v>17</v>
      </c>
      <c r="E3027" s="5">
        <v>-27241</v>
      </c>
      <c r="F3027" s="3" t="s">
        <v>472</v>
      </c>
      <c r="G3027" s="3" t="s">
        <v>19</v>
      </c>
      <c r="H3027" s="2" t="s">
        <v>20</v>
      </c>
      <c r="I3027" s="2" t="s">
        <v>7610</v>
      </c>
      <c r="J3027" s="3" t="str">
        <f>HYPERLINK("https://www.boe.es/gazeta/dias/1825/05/31/pdfs/GMD-1825-65.pdf#page=4","Abrir facsímil")</f>
        <v>Abrir facsímil</v>
      </c>
      <c r="K3027" s="3" t="s">
        <v>22</v>
      </c>
    </row>
    <row r="3028" spans="1:11" ht="42" customHeight="1">
      <c r="A3028" s="2" t="s">
        <v>7611</v>
      </c>
      <c r="B3028" s="2" t="s">
        <v>7612</v>
      </c>
      <c r="C3028" s="2" t="s">
        <v>71</v>
      </c>
      <c r="D3028" s="2" t="s">
        <v>72</v>
      </c>
      <c r="E3028" s="5">
        <v>-27069</v>
      </c>
      <c r="F3028" s="3" t="s">
        <v>73</v>
      </c>
      <c r="G3028" s="3" t="s">
        <v>19</v>
      </c>
      <c r="H3028" s="2" t="s">
        <v>20</v>
      </c>
      <c r="I3028" s="2" t="s">
        <v>7613</v>
      </c>
      <c r="J3028" s="3" t="str">
        <f>HYPERLINK("https://www.boe.es/gazeta/dias/1825/11/19/pdfs/GMD-1825-140.pdf#page=4","Abrir facsímil")</f>
        <v>Abrir facsímil</v>
      </c>
      <c r="K3028" s="3" t="s">
        <v>22</v>
      </c>
    </row>
    <row r="3029" spans="1:11" ht="42" customHeight="1">
      <c r="A3029" s="2" t="s">
        <v>7614</v>
      </c>
      <c r="B3029" s="2" t="s">
        <v>7615</v>
      </c>
      <c r="C3029" s="2" t="s">
        <v>16</v>
      </c>
      <c r="D3029" s="2" t="s">
        <v>17</v>
      </c>
      <c r="E3029" s="5">
        <v>-27363</v>
      </c>
      <c r="F3029" s="3" t="s">
        <v>152</v>
      </c>
      <c r="G3029" s="3" t="s">
        <v>19</v>
      </c>
      <c r="H3029" s="2" t="s">
        <v>20</v>
      </c>
      <c r="I3029" s="2" t="s">
        <v>7616</v>
      </c>
      <c r="J3029" s="3" t="str">
        <f>HYPERLINK("https://www.boe.es/gazeta/dias/1825/01/29/pdfs/GMD-1825-13.pdf#page=4","Abrir facsímil")</f>
        <v>Abrir facsímil</v>
      </c>
      <c r="K3029" s="3" t="s">
        <v>22</v>
      </c>
    </row>
    <row r="3030" spans="1:11" ht="42" customHeight="1">
      <c r="A3030" s="2" t="s">
        <v>7617</v>
      </c>
      <c r="B3030" s="2" t="s">
        <v>7618</v>
      </c>
      <c r="C3030" s="2" t="s">
        <v>32</v>
      </c>
      <c r="D3030" s="2" t="s">
        <v>33</v>
      </c>
      <c r="E3030" s="5">
        <v>-27120</v>
      </c>
      <c r="F3030" s="3" t="s">
        <v>18</v>
      </c>
      <c r="G3030" s="3" t="s">
        <v>19</v>
      </c>
      <c r="H3030" s="2" t="s">
        <v>20</v>
      </c>
      <c r="I3030" s="2" t="s">
        <v>7619</v>
      </c>
      <c r="J3030" s="3" t="str">
        <f>HYPERLINK("https://www.boe.es/gazeta/dias/1825/09/29/pdfs/GMD-1825-118.pdf#page=4","Abrir facsímil")</f>
        <v>Abrir facsímil</v>
      </c>
      <c r="K3030" s="3" t="s">
        <v>22</v>
      </c>
    </row>
    <row r="3031" spans="1:11" ht="42" customHeight="1">
      <c r="A3031" s="2" t="s">
        <v>7620</v>
      </c>
      <c r="B3031" s="2" t="s">
        <v>7621</v>
      </c>
      <c r="C3031" s="2" t="s">
        <v>32</v>
      </c>
      <c r="D3031" s="2" t="s">
        <v>33</v>
      </c>
      <c r="E3031" s="5">
        <v>-27076</v>
      </c>
      <c r="F3031" s="3" t="s">
        <v>416</v>
      </c>
      <c r="G3031" s="3" t="s">
        <v>95</v>
      </c>
      <c r="H3031" s="2" t="s">
        <v>20</v>
      </c>
      <c r="I3031" s="2" t="s">
        <v>7622</v>
      </c>
      <c r="J3031" s="3" t="str">
        <f>HYPERLINK("https://www.boe.es/gazeta/dias/1825/11/12/pdfs/GMD-1825-137.pdf#page=1","Abrir facsímil")</f>
        <v>Abrir facsímil</v>
      </c>
      <c r="K3031" s="3" t="s">
        <v>22</v>
      </c>
    </row>
    <row r="3032" spans="1:11" ht="42" customHeight="1">
      <c r="A3032" s="2" t="s">
        <v>7623</v>
      </c>
      <c r="B3032" s="2" t="s">
        <v>7623</v>
      </c>
      <c r="C3032" s="2" t="s">
        <v>32</v>
      </c>
      <c r="D3032" s="2" t="s">
        <v>33</v>
      </c>
      <c r="E3032" s="5">
        <v>-27286</v>
      </c>
      <c r="F3032" s="3" t="s">
        <v>257</v>
      </c>
      <c r="G3032" s="3" t="s">
        <v>19</v>
      </c>
      <c r="H3032" s="2" t="s">
        <v>20</v>
      </c>
      <c r="I3032" s="2" t="s">
        <v>7624</v>
      </c>
      <c r="J3032" s="3" t="str">
        <f>HYPERLINK("https://www.boe.es/gazeta/dias/1825/04/16/pdfs/GMD-1825-46.pdf#page=4","Abrir facsímil")</f>
        <v>Abrir facsímil</v>
      </c>
      <c r="K3032" s="3" t="s">
        <v>22</v>
      </c>
    </row>
    <row r="3033" spans="1:11" ht="42" customHeight="1">
      <c r="A3033" s="2" t="s">
        <v>7623</v>
      </c>
      <c r="B3033" s="2" t="s">
        <v>7623</v>
      </c>
      <c r="C3033" s="2" t="s">
        <v>71</v>
      </c>
      <c r="D3033" s="2" t="s">
        <v>72</v>
      </c>
      <c r="E3033" s="5">
        <v>-27241</v>
      </c>
      <c r="F3033" s="3" t="s">
        <v>472</v>
      </c>
      <c r="G3033" s="3" t="s">
        <v>39</v>
      </c>
      <c r="H3033" s="2" t="s">
        <v>20</v>
      </c>
      <c r="I3033" s="2" t="s">
        <v>7625</v>
      </c>
      <c r="J3033" s="3" t="str">
        <f>HYPERLINK("https://www.boe.es/gazeta/dias/1825/05/31/pdfs/GMD-1825-65.pdf#page=3","Abrir facsímil")</f>
        <v>Abrir facsímil</v>
      </c>
      <c r="K3033" s="3" t="s">
        <v>22</v>
      </c>
    </row>
    <row r="3034" spans="1:11" ht="42" customHeight="1">
      <c r="A3034" s="2" t="s">
        <v>7623</v>
      </c>
      <c r="B3034" s="2" t="s">
        <v>7623</v>
      </c>
      <c r="C3034" s="2" t="s">
        <v>32</v>
      </c>
      <c r="D3034" s="2" t="s">
        <v>33</v>
      </c>
      <c r="E3034" s="5">
        <v>-27150</v>
      </c>
      <c r="F3034" s="3" t="s">
        <v>392</v>
      </c>
      <c r="G3034" s="3" t="s">
        <v>393</v>
      </c>
      <c r="H3034" s="2" t="s">
        <v>20</v>
      </c>
      <c r="I3034" s="2" t="s">
        <v>7626</v>
      </c>
      <c r="J3034" s="3" t="str">
        <f>HYPERLINK("https://www.boe.es/gazeta/dias/1825/08/30/pdfs/GMD-1825-105.pdf#page=4","Abrir facsímil")</f>
        <v>Abrir facsímil</v>
      </c>
      <c r="K3034" s="3" t="s">
        <v>22</v>
      </c>
    </row>
    <row r="3035" spans="1:11" ht="42" customHeight="1">
      <c r="A3035" s="2" t="s">
        <v>7627</v>
      </c>
      <c r="B3035" s="2" t="s">
        <v>7627</v>
      </c>
      <c r="C3035" s="2" t="s">
        <v>32</v>
      </c>
      <c r="D3035" s="2" t="s">
        <v>33</v>
      </c>
      <c r="E3035" s="5">
        <v>-27076</v>
      </c>
      <c r="F3035" s="3" t="s">
        <v>416</v>
      </c>
      <c r="G3035" s="3" t="s">
        <v>95</v>
      </c>
      <c r="H3035" s="2" t="s">
        <v>20</v>
      </c>
      <c r="I3035" s="2" t="s">
        <v>7628</v>
      </c>
      <c r="J3035" s="3" t="str">
        <f>HYPERLINK("https://www.boe.es/gazeta/dias/1825/11/12/pdfs/GMD-1825-137.pdf#page=1","Abrir facsímil")</f>
        <v>Abrir facsímil</v>
      </c>
      <c r="K3035" s="3" t="s">
        <v>22</v>
      </c>
    </row>
    <row r="3036" spans="1:11" ht="42" customHeight="1">
      <c r="A3036" s="2" t="s">
        <v>7629</v>
      </c>
      <c r="B3036" s="2" t="s">
        <v>7629</v>
      </c>
      <c r="C3036" s="2" t="s">
        <v>32</v>
      </c>
      <c r="D3036" s="2" t="s">
        <v>33</v>
      </c>
      <c r="E3036" s="5">
        <v>-27076</v>
      </c>
      <c r="F3036" s="3" t="s">
        <v>416</v>
      </c>
      <c r="G3036" s="3" t="s">
        <v>95</v>
      </c>
      <c r="H3036" s="2" t="s">
        <v>20</v>
      </c>
      <c r="I3036" s="2" t="s">
        <v>7630</v>
      </c>
      <c r="J3036" s="3" t="str">
        <f>HYPERLINK("https://www.boe.es/gazeta/dias/1825/11/12/pdfs/GMD-1825-137.pdf#page=1","Abrir facsímil")</f>
        <v>Abrir facsímil</v>
      </c>
      <c r="K3036" s="3" t="s">
        <v>22</v>
      </c>
    </row>
    <row r="3037" spans="1:11" ht="42" customHeight="1">
      <c r="A3037" s="2" t="s">
        <v>7631</v>
      </c>
      <c r="B3037" s="2" t="s">
        <v>7631</v>
      </c>
      <c r="C3037" s="2" t="s">
        <v>238</v>
      </c>
      <c r="D3037" s="2" t="s">
        <v>17</v>
      </c>
      <c r="E3037" s="5">
        <v>-27323</v>
      </c>
      <c r="F3037" s="3" t="s">
        <v>1784</v>
      </c>
      <c r="G3037" s="3" t="s">
        <v>64</v>
      </c>
      <c r="H3037" s="2" t="s">
        <v>20</v>
      </c>
      <c r="I3037" s="2" t="s">
        <v>7632</v>
      </c>
      <c r="J3037" s="3" t="str">
        <f>HYPERLINK("https://www.boe.es/gazeta/dias/1825/03/10/pdfs/GMD-1825-30.pdf#page=2","Abrir facsímil")</f>
        <v>Abrir facsímil</v>
      </c>
      <c r="K3037" s="3" t="s">
        <v>22</v>
      </c>
    </row>
    <row r="3038" spans="1:11" ht="42" customHeight="1">
      <c r="A3038" s="2" t="s">
        <v>7633</v>
      </c>
      <c r="B3038" s="2" t="s">
        <v>7633</v>
      </c>
      <c r="C3038" s="2" t="s">
        <v>32</v>
      </c>
      <c r="D3038" s="2" t="s">
        <v>33</v>
      </c>
      <c r="E3038" s="5">
        <v>-27386</v>
      </c>
      <c r="F3038" s="3" t="s">
        <v>99</v>
      </c>
      <c r="G3038" s="3" t="s">
        <v>39</v>
      </c>
      <c r="H3038" s="2" t="s">
        <v>20</v>
      </c>
      <c r="I3038" s="2" t="s">
        <v>7634</v>
      </c>
      <c r="J3038" s="3" t="str">
        <f>HYPERLINK("https://www.boe.es/gazeta/dias/1825/01/06/pdfs/GMD-1825-3.pdf#page=3","Abrir facsímil")</f>
        <v>Abrir facsímil</v>
      </c>
      <c r="K3038" s="3" t="s">
        <v>22</v>
      </c>
    </row>
    <row r="3039" spans="1:11" ht="42" customHeight="1">
      <c r="A3039" s="2" t="s">
        <v>7635</v>
      </c>
      <c r="B3039" s="2" t="s">
        <v>7636</v>
      </c>
      <c r="C3039" s="2" t="s">
        <v>32</v>
      </c>
      <c r="D3039" s="2" t="s">
        <v>33</v>
      </c>
      <c r="E3039" s="5">
        <v>-27295</v>
      </c>
      <c r="F3039" s="3" t="s">
        <v>156</v>
      </c>
      <c r="G3039" s="3" t="s">
        <v>39</v>
      </c>
      <c r="H3039" s="2" t="s">
        <v>27</v>
      </c>
      <c r="I3039" s="2" t="s">
        <v>7637</v>
      </c>
      <c r="J3039" s="3" t="str">
        <f>HYPERLINK("https://www.boe.es/gazeta/dias/1825/04/07/pdfs/GMD-1825-42.pdf#page=3","Abrir facsímil")</f>
        <v>Abrir facsímil</v>
      </c>
      <c r="K3039" s="3" t="s">
        <v>29</v>
      </c>
    </row>
    <row r="3040" spans="1:11" ht="42" customHeight="1">
      <c r="A3040" s="2" t="s">
        <v>7638</v>
      </c>
      <c r="B3040" s="2" t="s">
        <v>7639</v>
      </c>
      <c r="C3040" s="2" t="s">
        <v>25</v>
      </c>
      <c r="D3040" s="2" t="s">
        <v>17</v>
      </c>
      <c r="E3040" s="5">
        <v>-27379</v>
      </c>
      <c r="F3040" s="3" t="s">
        <v>116</v>
      </c>
      <c r="G3040" s="3" t="s">
        <v>39</v>
      </c>
      <c r="H3040" s="2" t="s">
        <v>20</v>
      </c>
      <c r="I3040" s="2" t="s">
        <v>7640</v>
      </c>
      <c r="J3040" s="3" t="str">
        <f>HYPERLINK("https://www.boe.es/gazeta/dias/1825/01/13/pdfs/GMD-1825-6.pdf#page=3","Abrir facsímil")</f>
        <v>Abrir facsímil</v>
      </c>
      <c r="K3040" s="3" t="s">
        <v>22</v>
      </c>
    </row>
    <row r="3041" spans="1:11" ht="42" customHeight="1">
      <c r="A3041" s="2" t="s">
        <v>7641</v>
      </c>
      <c r="B3041" s="2" t="s">
        <v>7642</v>
      </c>
      <c r="C3041" s="2" t="s">
        <v>32</v>
      </c>
      <c r="D3041" s="2" t="s">
        <v>33</v>
      </c>
      <c r="E3041" s="5">
        <v>-27234</v>
      </c>
      <c r="F3041" s="3" t="s">
        <v>386</v>
      </c>
      <c r="G3041" s="3" t="s">
        <v>19</v>
      </c>
      <c r="H3041" s="2" t="s">
        <v>20</v>
      </c>
      <c r="I3041" s="2" t="s">
        <v>7643</v>
      </c>
      <c r="J3041" s="3" t="str">
        <f>HYPERLINK("https://www.boe.es/gazeta/dias/1825/06/07/pdfs/GMD-1825-68.pdf#page=4","Abrir facsímil")</f>
        <v>Abrir facsímil</v>
      </c>
      <c r="K3041" s="3" t="s">
        <v>22</v>
      </c>
    </row>
    <row r="3042" spans="1:11" ht="42" customHeight="1">
      <c r="A3042" s="2" t="s">
        <v>7644</v>
      </c>
      <c r="B3042" s="2" t="s">
        <v>7645</v>
      </c>
      <c r="C3042" s="2" t="s">
        <v>32</v>
      </c>
      <c r="D3042" s="2" t="s">
        <v>33</v>
      </c>
      <c r="E3042" s="5">
        <v>-27036</v>
      </c>
      <c r="F3042" s="3" t="s">
        <v>373</v>
      </c>
      <c r="G3042" s="3" t="s">
        <v>19</v>
      </c>
      <c r="H3042" s="2" t="s">
        <v>20</v>
      </c>
      <c r="I3042" s="2" t="s">
        <v>7646</v>
      </c>
      <c r="J3042" s="3" t="str">
        <f>HYPERLINK("https://www.boe.es/gazeta/dias/1825/12/22/pdfs/GMD-1825-154.pdf#page=4","Abrir facsímil")</f>
        <v>Abrir facsímil</v>
      </c>
      <c r="K3042" s="3" t="s">
        <v>22</v>
      </c>
    </row>
    <row r="3043" spans="1:11" ht="42" customHeight="1">
      <c r="A3043" s="2" t="s">
        <v>7647</v>
      </c>
      <c r="B3043" s="2" t="s">
        <v>7648</v>
      </c>
      <c r="C3043" s="2" t="s">
        <v>16</v>
      </c>
      <c r="D3043" s="2" t="s">
        <v>17</v>
      </c>
      <c r="E3043" s="5">
        <v>-27388</v>
      </c>
      <c r="F3043" s="3" t="s">
        <v>288</v>
      </c>
      <c r="G3043" s="3" t="s">
        <v>19</v>
      </c>
      <c r="H3043" s="2" t="s">
        <v>20</v>
      </c>
      <c r="I3043" s="2" t="s">
        <v>7649</v>
      </c>
      <c r="J3043" s="3" t="str">
        <f>HYPERLINK("https://www.boe.es/gazeta/dias/1825/01/04/pdfs/GMD-1825-2.pdf#page=4","Abrir facsímil")</f>
        <v>Abrir facsímil</v>
      </c>
      <c r="K3043" s="3" t="s">
        <v>22</v>
      </c>
    </row>
    <row r="3044" spans="1:11" ht="42" customHeight="1">
      <c r="A3044" s="2" t="s">
        <v>7650</v>
      </c>
      <c r="B3044" s="2" t="s">
        <v>7651</v>
      </c>
      <c r="C3044" s="2" t="s">
        <v>32</v>
      </c>
      <c r="D3044" s="2" t="s">
        <v>33</v>
      </c>
      <c r="E3044" s="5">
        <v>-27293</v>
      </c>
      <c r="F3044" s="3" t="s">
        <v>267</v>
      </c>
      <c r="G3044" s="3" t="s">
        <v>19</v>
      </c>
      <c r="H3044" s="2" t="s">
        <v>20</v>
      </c>
      <c r="I3044" s="2" t="s">
        <v>7652</v>
      </c>
      <c r="J3044" s="3" t="str">
        <f>HYPERLINK("https://www.boe.es/gazeta/dias/1825/04/09/pdfs/GMD-1825-43.pdf#page=4","Abrir facsímil")</f>
        <v>Abrir facsímil</v>
      </c>
      <c r="K3044" s="3" t="s">
        <v>22</v>
      </c>
    </row>
    <row r="3045" spans="1:11" ht="42" customHeight="1">
      <c r="A3045" s="2" t="s">
        <v>7653</v>
      </c>
      <c r="B3045" s="2" t="s">
        <v>7654</v>
      </c>
      <c r="C3045" s="2" t="s">
        <v>32</v>
      </c>
      <c r="D3045" s="2" t="s">
        <v>33</v>
      </c>
      <c r="E3045" s="5">
        <v>-27230</v>
      </c>
      <c r="F3045" s="3" t="s">
        <v>521</v>
      </c>
      <c r="G3045" s="3" t="s">
        <v>39</v>
      </c>
      <c r="H3045" s="2" t="s">
        <v>20</v>
      </c>
      <c r="I3045" s="2" t="s">
        <v>7655</v>
      </c>
      <c r="J3045" s="3" t="str">
        <f>HYPERLINK("https://www.boe.es/gazeta/dias/1825/06/11/pdfs/GMD-1825-70.pdf#page=3","Abrir facsímil")</f>
        <v>Abrir facsímil</v>
      </c>
      <c r="K3045" s="3" t="s">
        <v>22</v>
      </c>
    </row>
    <row r="3046" spans="1:11" ht="42" customHeight="1">
      <c r="A3046" s="2" t="s">
        <v>7656</v>
      </c>
      <c r="B3046" s="2" t="s">
        <v>7657</v>
      </c>
      <c r="C3046" s="2" t="s">
        <v>32</v>
      </c>
      <c r="D3046" s="2" t="s">
        <v>33</v>
      </c>
      <c r="E3046" s="5">
        <v>-27384</v>
      </c>
      <c r="F3046" s="3" t="s">
        <v>143</v>
      </c>
      <c r="G3046" s="3" t="s">
        <v>64</v>
      </c>
      <c r="H3046" s="2" t="s">
        <v>20</v>
      </c>
      <c r="I3046" s="2" t="s">
        <v>7658</v>
      </c>
      <c r="J3046" s="3" t="str">
        <f>HYPERLINK("https://www.boe.es/gazeta/dias/1825/01/08/pdfs/GMD-1825-4.pdf#page=2","Abrir facsímil")</f>
        <v>Abrir facsímil</v>
      </c>
      <c r="K3046" s="3" t="s">
        <v>22</v>
      </c>
    </row>
    <row r="3047" spans="1:11" ht="42" customHeight="1">
      <c r="A3047" s="2" t="s">
        <v>7659</v>
      </c>
      <c r="B3047" s="2" t="s">
        <v>7660</v>
      </c>
      <c r="C3047" s="2" t="s">
        <v>46</v>
      </c>
      <c r="D3047" s="2" t="s">
        <v>17</v>
      </c>
      <c r="E3047" s="5">
        <v>-27085</v>
      </c>
      <c r="F3047" s="3" t="s">
        <v>215</v>
      </c>
      <c r="G3047" s="3" t="s">
        <v>19</v>
      </c>
      <c r="H3047" s="2" t="s">
        <v>20</v>
      </c>
      <c r="I3047" s="2" t="s">
        <v>7661</v>
      </c>
      <c r="J3047" s="3" t="str">
        <f>HYPERLINK("https://www.boe.es/gazeta/dias/1825/11/03/pdfs/GMD-1825-133.pdf#page=4","Abrir facsímil")</f>
        <v>Abrir facsímil</v>
      </c>
      <c r="K3047" s="3" t="s">
        <v>22</v>
      </c>
    </row>
    <row r="3048" spans="1:11" ht="42" customHeight="1">
      <c r="A3048" s="2" t="s">
        <v>7662</v>
      </c>
      <c r="B3048" s="2" t="s">
        <v>7663</v>
      </c>
      <c r="C3048" s="2" t="s">
        <v>32</v>
      </c>
      <c r="D3048" s="2" t="s">
        <v>245</v>
      </c>
      <c r="E3048" s="5">
        <v>-27152</v>
      </c>
      <c r="F3048" s="3" t="s">
        <v>246</v>
      </c>
      <c r="G3048" s="3" t="s">
        <v>95</v>
      </c>
      <c r="H3048" s="2" t="s">
        <v>20</v>
      </c>
      <c r="I3048" s="2" t="s">
        <v>7664</v>
      </c>
      <c r="J3048" s="3" t="str">
        <f>HYPERLINK("https://www.boe.es/gazeta/dias/1825/08/28/pdfs/GMD-1825-104E.pdf#page=1","Abrir facsímil")</f>
        <v>Abrir facsímil</v>
      </c>
      <c r="K3048" s="3" t="s">
        <v>22</v>
      </c>
    </row>
    <row r="3049" spans="1:11" ht="42" customHeight="1">
      <c r="A3049" s="2" t="s">
        <v>7665</v>
      </c>
      <c r="B3049" s="2" t="s">
        <v>7666</v>
      </c>
      <c r="C3049" s="2" t="s">
        <v>71</v>
      </c>
      <c r="D3049" s="2" t="s">
        <v>72</v>
      </c>
      <c r="E3049" s="5">
        <v>-27286</v>
      </c>
      <c r="F3049" s="3" t="s">
        <v>257</v>
      </c>
      <c r="G3049" s="3" t="s">
        <v>19</v>
      </c>
      <c r="H3049" s="2" t="s">
        <v>20</v>
      </c>
      <c r="I3049" s="2" t="s">
        <v>7667</v>
      </c>
      <c r="J3049" s="3" t="str">
        <f>HYPERLINK("https://www.boe.es/gazeta/dias/1825/04/16/pdfs/GMD-1825-46.pdf#page=4","Abrir facsímil")</f>
        <v>Abrir facsímil</v>
      </c>
      <c r="K3049" s="3" t="s">
        <v>22</v>
      </c>
    </row>
    <row r="3050" spans="1:11" ht="42" customHeight="1">
      <c r="A3050" s="2" t="s">
        <v>7668</v>
      </c>
      <c r="B3050" s="2" t="s">
        <v>7669</v>
      </c>
      <c r="C3050" s="2" t="s">
        <v>238</v>
      </c>
      <c r="D3050" s="2" t="s">
        <v>17</v>
      </c>
      <c r="E3050" s="5">
        <v>-27045</v>
      </c>
      <c r="F3050" s="3" t="s">
        <v>34</v>
      </c>
      <c r="G3050" s="3" t="s">
        <v>19</v>
      </c>
      <c r="H3050" s="2" t="s">
        <v>20</v>
      </c>
      <c r="I3050" s="2" t="s">
        <v>7670</v>
      </c>
      <c r="J3050" s="3" t="str">
        <f>HYPERLINK("https://www.boe.es/gazeta/dias/1825/12/13/pdfs/GMD-1825-150.pdf#page=4","Abrir facsímil")</f>
        <v>Abrir facsímil</v>
      </c>
      <c r="K3050" s="3" t="s">
        <v>22</v>
      </c>
    </row>
    <row r="3051" spans="1:11" ht="42" customHeight="1">
      <c r="A3051" s="2" t="s">
        <v>7671</v>
      </c>
      <c r="B3051" s="2" t="s">
        <v>7671</v>
      </c>
      <c r="C3051" s="2" t="s">
        <v>32</v>
      </c>
      <c r="D3051" s="2" t="s">
        <v>33</v>
      </c>
      <c r="E3051" s="5">
        <v>-27302</v>
      </c>
      <c r="F3051" s="3" t="s">
        <v>369</v>
      </c>
      <c r="G3051" s="3" t="s">
        <v>39</v>
      </c>
      <c r="H3051" s="2" t="s">
        <v>20</v>
      </c>
      <c r="I3051" s="2" t="s">
        <v>7672</v>
      </c>
      <c r="J3051" s="3" t="str">
        <f>HYPERLINK("https://www.boe.es/gazeta/dias/1825/03/31/pdfs/GMD-1825-39.pdf#page=3","Abrir facsímil")</f>
        <v>Abrir facsímil</v>
      </c>
      <c r="K3051" s="3" t="s">
        <v>22</v>
      </c>
    </row>
    <row r="3052" spans="1:11" ht="42" customHeight="1">
      <c r="A3052" s="2" t="s">
        <v>7673</v>
      </c>
      <c r="B3052" s="2" t="s">
        <v>7674</v>
      </c>
      <c r="C3052" s="2" t="s">
        <v>16</v>
      </c>
      <c r="D3052" s="2" t="s">
        <v>17</v>
      </c>
      <c r="E3052" s="5">
        <v>-27101</v>
      </c>
      <c r="F3052" s="3" t="s">
        <v>83</v>
      </c>
      <c r="G3052" s="3" t="s">
        <v>39</v>
      </c>
      <c r="H3052" s="2" t="s">
        <v>20</v>
      </c>
      <c r="I3052" s="2" t="s">
        <v>7675</v>
      </c>
      <c r="J3052" s="3" t="str">
        <f>HYPERLINK("https://www.boe.es/gazeta/dias/1825/10/18/pdfs/GMD-1825-126.pdf#page=3","Abrir facsímil")</f>
        <v>Abrir facsímil</v>
      </c>
      <c r="K3052" s="3" t="s">
        <v>22</v>
      </c>
    </row>
    <row r="3053" spans="1:11" ht="42" customHeight="1">
      <c r="A3053" s="2" t="s">
        <v>7676</v>
      </c>
      <c r="B3053" s="2" t="s">
        <v>7676</v>
      </c>
      <c r="C3053" s="2" t="s">
        <v>32</v>
      </c>
      <c r="D3053" s="2" t="s">
        <v>33</v>
      </c>
      <c r="E3053" s="5">
        <v>-27335</v>
      </c>
      <c r="F3053" s="3" t="s">
        <v>1410</v>
      </c>
      <c r="G3053" s="3" t="s">
        <v>39</v>
      </c>
      <c r="H3053" s="2" t="s">
        <v>20</v>
      </c>
      <c r="I3053" s="2" t="s">
        <v>7677</v>
      </c>
      <c r="J3053" s="3" t="str">
        <f>HYPERLINK("https://www.boe.es/gazeta/dias/1825/02/26/pdfs/GMD-1825-25.pdf#page=3","Abrir facsímil")</f>
        <v>Abrir facsímil</v>
      </c>
      <c r="K3053" s="3" t="s">
        <v>22</v>
      </c>
    </row>
    <row r="3054" spans="1:11" ht="42" customHeight="1">
      <c r="A3054" s="2" t="s">
        <v>7678</v>
      </c>
      <c r="B3054" s="2" t="s">
        <v>7679</v>
      </c>
      <c r="C3054" s="2" t="s">
        <v>32</v>
      </c>
      <c r="D3054" s="2" t="s">
        <v>33</v>
      </c>
      <c r="E3054" s="5">
        <v>-27342</v>
      </c>
      <c r="F3054" s="3" t="s">
        <v>112</v>
      </c>
      <c r="G3054" s="3" t="s">
        <v>39</v>
      </c>
      <c r="H3054" s="2" t="s">
        <v>27</v>
      </c>
      <c r="I3054" s="2" t="s">
        <v>7680</v>
      </c>
      <c r="J3054" s="3" t="str">
        <f>HYPERLINK("https://www.boe.es/gazeta/dias/1825/02/19/pdfs/GMD-1825-22.pdf#page=3","Abrir facsímil")</f>
        <v>Abrir facsímil</v>
      </c>
      <c r="K3054" s="3" t="s">
        <v>29</v>
      </c>
    </row>
    <row r="3055" spans="1:11" ht="42" customHeight="1">
      <c r="A3055" s="2" t="s">
        <v>7681</v>
      </c>
      <c r="B3055" s="2" t="s">
        <v>7682</v>
      </c>
      <c r="C3055" s="2" t="s">
        <v>59</v>
      </c>
      <c r="D3055" s="2" t="s">
        <v>17</v>
      </c>
      <c r="E3055" s="5">
        <v>-27318</v>
      </c>
      <c r="F3055" s="3" t="s">
        <v>193</v>
      </c>
      <c r="G3055" s="3" t="s">
        <v>39</v>
      </c>
      <c r="H3055" s="2" t="s">
        <v>27</v>
      </c>
      <c r="I3055" s="2" t="s">
        <v>7683</v>
      </c>
      <c r="J3055" s="3" t="str">
        <f>HYPERLINK("https://www.boe.es/gazeta/dias/1825/03/15/pdfs/GMD-1825-32.pdf#page=3","Abrir facsímil")</f>
        <v>Abrir facsímil</v>
      </c>
      <c r="K3055" s="3" t="s">
        <v>29</v>
      </c>
    </row>
    <row r="3056" spans="1:11" ht="42" customHeight="1">
      <c r="A3056" s="2" t="s">
        <v>7684</v>
      </c>
      <c r="B3056" s="2" t="s">
        <v>7685</v>
      </c>
      <c r="C3056" s="2" t="s">
        <v>32</v>
      </c>
      <c r="D3056" s="2" t="s">
        <v>33</v>
      </c>
      <c r="E3056" s="5">
        <v>-27342</v>
      </c>
      <c r="F3056" s="3" t="s">
        <v>112</v>
      </c>
      <c r="G3056" s="3" t="s">
        <v>39</v>
      </c>
      <c r="H3056" s="2" t="s">
        <v>20</v>
      </c>
      <c r="I3056" s="2" t="s">
        <v>7686</v>
      </c>
      <c r="J3056" s="3" t="str">
        <f>HYPERLINK("https://www.boe.es/gazeta/dias/1825/02/19/pdfs/GMD-1825-22.pdf#page=3","Abrir facsímil")</f>
        <v>Abrir facsímil</v>
      </c>
      <c r="K3056" s="3" t="s">
        <v>22</v>
      </c>
    </row>
    <row r="3057" spans="1:11" ht="42" customHeight="1">
      <c r="A3057" s="2" t="s">
        <v>7687</v>
      </c>
      <c r="B3057" s="2" t="s">
        <v>7688</v>
      </c>
      <c r="C3057" s="2" t="s">
        <v>32</v>
      </c>
      <c r="D3057" s="2" t="s">
        <v>33</v>
      </c>
      <c r="E3057" s="5">
        <v>-27239</v>
      </c>
      <c r="F3057" s="3" t="s">
        <v>282</v>
      </c>
      <c r="G3057" s="3" t="s">
        <v>19</v>
      </c>
      <c r="H3057" s="2" t="s">
        <v>20</v>
      </c>
      <c r="I3057" s="2" t="s">
        <v>7689</v>
      </c>
      <c r="J3057" s="3" t="str">
        <f>HYPERLINK("https://www.boe.es/gazeta/dias/1825/06/02/pdfs/GMD-1825-66.pdf#page=4","Abrir facsímil")</f>
        <v>Abrir facsímil</v>
      </c>
      <c r="K3057" s="3" t="s">
        <v>22</v>
      </c>
    </row>
    <row r="3058" spans="1:11" ht="42" customHeight="1">
      <c r="A3058" s="2" t="s">
        <v>7690</v>
      </c>
      <c r="B3058" s="2" t="s">
        <v>7691</v>
      </c>
      <c r="C3058" s="2" t="s">
        <v>32</v>
      </c>
      <c r="D3058" s="2" t="s">
        <v>33</v>
      </c>
      <c r="E3058" s="5">
        <v>-27255</v>
      </c>
      <c r="F3058" s="3" t="s">
        <v>879</v>
      </c>
      <c r="G3058" s="3" t="s">
        <v>19</v>
      </c>
      <c r="H3058" s="2" t="s">
        <v>20</v>
      </c>
      <c r="I3058" s="2" t="s">
        <v>7692</v>
      </c>
      <c r="J3058" s="3" t="str">
        <f>HYPERLINK("https://www.boe.es/gazeta/dias/1825/05/17/pdfs/GMD-1825-59.pdf#page=4","Abrir facsímil")</f>
        <v>Abrir facsímil</v>
      </c>
      <c r="K3058" s="3" t="s">
        <v>22</v>
      </c>
    </row>
    <row r="3059" spans="1:11" ht="42" customHeight="1">
      <c r="A3059" s="2" t="s">
        <v>7693</v>
      </c>
      <c r="B3059" s="2" t="s">
        <v>7694</v>
      </c>
      <c r="C3059" s="2" t="s">
        <v>32</v>
      </c>
      <c r="D3059" s="2" t="s">
        <v>33</v>
      </c>
      <c r="E3059" s="5">
        <v>-27251</v>
      </c>
      <c r="F3059" s="3" t="s">
        <v>555</v>
      </c>
      <c r="G3059" s="3" t="s">
        <v>39</v>
      </c>
      <c r="H3059" s="2" t="s">
        <v>20</v>
      </c>
      <c r="I3059" s="2" t="s">
        <v>7695</v>
      </c>
      <c r="J3059" s="3" t="str">
        <f>HYPERLINK("https://www.boe.es/gazeta/dias/1825/05/21/pdfs/GMD-1825-61.pdf#page=3","Abrir facsímil")</f>
        <v>Abrir facsímil</v>
      </c>
      <c r="K3059" s="3" t="s">
        <v>22</v>
      </c>
    </row>
    <row r="3060" spans="1:11" ht="42" customHeight="1">
      <c r="A3060" s="2" t="s">
        <v>7693</v>
      </c>
      <c r="B3060" s="2" t="s">
        <v>7694</v>
      </c>
      <c r="C3060" s="2" t="s">
        <v>32</v>
      </c>
      <c r="D3060" s="2" t="s">
        <v>33</v>
      </c>
      <c r="E3060" s="5">
        <v>-27230</v>
      </c>
      <c r="F3060" s="3" t="s">
        <v>521</v>
      </c>
      <c r="G3060" s="3" t="s">
        <v>19</v>
      </c>
      <c r="H3060" s="2" t="s">
        <v>20</v>
      </c>
      <c r="I3060" s="2" t="s">
        <v>7696</v>
      </c>
      <c r="J3060" s="3" t="str">
        <f>HYPERLINK("https://www.boe.es/gazeta/dias/1825/06/11/pdfs/GMD-1825-70.pdf#page=4","Abrir facsímil")</f>
        <v>Abrir facsímil</v>
      </c>
      <c r="K3060" s="3" t="s">
        <v>22</v>
      </c>
    </row>
    <row r="3061" spans="1:11" ht="42" customHeight="1">
      <c r="A3061" s="2" t="s">
        <v>7697</v>
      </c>
      <c r="B3061" s="2" t="s">
        <v>7698</v>
      </c>
      <c r="C3061" s="2" t="s">
        <v>32</v>
      </c>
      <c r="D3061" s="2" t="s">
        <v>33</v>
      </c>
      <c r="E3061" s="5">
        <v>-27255</v>
      </c>
      <c r="F3061" s="3" t="s">
        <v>879</v>
      </c>
      <c r="G3061" s="3" t="s">
        <v>19</v>
      </c>
      <c r="H3061" s="2" t="s">
        <v>20</v>
      </c>
      <c r="I3061" s="2" t="s">
        <v>7699</v>
      </c>
      <c r="J3061" s="3" t="str">
        <f>HYPERLINK("https://www.boe.es/gazeta/dias/1825/05/17/pdfs/GMD-1825-59.pdf#page=4","Abrir facsímil")</f>
        <v>Abrir facsímil</v>
      </c>
      <c r="K3061" s="3" t="s">
        <v>22</v>
      </c>
    </row>
    <row r="3062" spans="1:11" ht="42" customHeight="1">
      <c r="A3062" s="2" t="s">
        <v>7700</v>
      </c>
      <c r="B3062" s="2" t="s">
        <v>7701</v>
      </c>
      <c r="C3062" s="2" t="s">
        <v>46</v>
      </c>
      <c r="D3062" s="2" t="s">
        <v>17</v>
      </c>
      <c r="E3062" s="5">
        <v>-27232</v>
      </c>
      <c r="F3062" s="3" t="s">
        <v>94</v>
      </c>
      <c r="G3062" s="3" t="s">
        <v>19</v>
      </c>
      <c r="H3062" s="2" t="s">
        <v>20</v>
      </c>
      <c r="I3062" s="2" t="s">
        <v>7702</v>
      </c>
      <c r="J3062" s="3" t="str">
        <f>HYPERLINK("https://www.boe.es/gazeta/dias/1825/06/09/pdfs/GMD-1825-69.pdf#page=4","Abrir facsímil")</f>
        <v>Abrir facsímil</v>
      </c>
      <c r="K3062" s="3" t="s">
        <v>22</v>
      </c>
    </row>
    <row r="3063" spans="1:11" ht="42" customHeight="1">
      <c r="A3063" s="2" t="s">
        <v>7703</v>
      </c>
      <c r="B3063" s="2" t="s">
        <v>7704</v>
      </c>
      <c r="C3063" s="2" t="s">
        <v>32</v>
      </c>
      <c r="D3063" s="2" t="s">
        <v>33</v>
      </c>
      <c r="E3063" s="5">
        <v>-27377</v>
      </c>
      <c r="F3063" s="3" t="s">
        <v>652</v>
      </c>
      <c r="G3063" s="3" t="s">
        <v>39</v>
      </c>
      <c r="H3063" s="2" t="s">
        <v>20</v>
      </c>
      <c r="I3063" s="2" t="s">
        <v>7705</v>
      </c>
      <c r="J3063" s="3" t="str">
        <f>HYPERLINK("https://www.boe.es/gazeta/dias/1825/01/15/pdfs/GMD-1825-7.pdf#page=3","Abrir facsímil")</f>
        <v>Abrir facsímil</v>
      </c>
      <c r="K3063" s="3" t="s">
        <v>22</v>
      </c>
    </row>
    <row r="3064" spans="1:11" ht="42" customHeight="1">
      <c r="A3064" s="2" t="s">
        <v>7706</v>
      </c>
      <c r="B3064" s="2" t="s">
        <v>7707</v>
      </c>
      <c r="C3064" s="2" t="s">
        <v>71</v>
      </c>
      <c r="D3064" s="2" t="s">
        <v>72</v>
      </c>
      <c r="E3064" s="5">
        <v>-27188</v>
      </c>
      <c r="F3064" s="3" t="s">
        <v>207</v>
      </c>
      <c r="G3064" s="3" t="s">
        <v>19</v>
      </c>
      <c r="H3064" s="2" t="s">
        <v>27</v>
      </c>
      <c r="I3064" s="2" t="s">
        <v>7708</v>
      </c>
      <c r="J3064" s="3" t="str">
        <f>HYPERLINK("https://www.boe.es/gazeta/dias/1825/07/23/pdfs/GMD-1825-88.pdf#page=4","Abrir facsímil")</f>
        <v>Abrir facsímil</v>
      </c>
      <c r="K3064" s="3" t="s">
        <v>29</v>
      </c>
    </row>
    <row r="3065" spans="1:11" ht="42" customHeight="1">
      <c r="A3065" s="2" t="s">
        <v>7709</v>
      </c>
      <c r="B3065" s="2" t="s">
        <v>7710</v>
      </c>
      <c r="C3065" s="2" t="s">
        <v>16</v>
      </c>
      <c r="D3065" s="2" t="s">
        <v>17</v>
      </c>
      <c r="E3065" s="5">
        <v>-27239</v>
      </c>
      <c r="F3065" s="3" t="s">
        <v>282</v>
      </c>
      <c r="G3065" s="3" t="s">
        <v>39</v>
      </c>
      <c r="H3065" s="2" t="s">
        <v>27</v>
      </c>
      <c r="I3065" s="2" t="s">
        <v>7711</v>
      </c>
      <c r="J3065" s="3" t="str">
        <f>HYPERLINK("https://www.boe.es/gazeta/dias/1825/06/02/pdfs/GMD-1825-66.pdf#page=3","Abrir facsímil")</f>
        <v>Abrir facsímil</v>
      </c>
      <c r="K3065" s="3" t="s">
        <v>29</v>
      </c>
    </row>
    <row r="3066" spans="1:11" ht="42" customHeight="1">
      <c r="A3066" s="2" t="s">
        <v>7712</v>
      </c>
      <c r="B3066" s="2" t="s">
        <v>7713</v>
      </c>
      <c r="C3066" s="2" t="s">
        <v>32</v>
      </c>
      <c r="D3066" s="2" t="s">
        <v>33</v>
      </c>
      <c r="E3066" s="5">
        <v>-27379</v>
      </c>
      <c r="F3066" s="3" t="s">
        <v>116</v>
      </c>
      <c r="G3066" s="3" t="s">
        <v>39</v>
      </c>
      <c r="H3066" s="2" t="s">
        <v>20</v>
      </c>
      <c r="I3066" s="2" t="s">
        <v>7714</v>
      </c>
      <c r="J3066" s="3" t="str">
        <f>HYPERLINK("https://www.boe.es/gazeta/dias/1825/01/13/pdfs/GMD-1825-6.pdf#page=3","Abrir facsímil")</f>
        <v>Abrir facsímil</v>
      </c>
      <c r="K3066" s="3" t="s">
        <v>22</v>
      </c>
    </row>
    <row r="3067" spans="1:11" ht="42" customHeight="1">
      <c r="A3067" s="2" t="s">
        <v>7715</v>
      </c>
      <c r="B3067" s="2" t="s">
        <v>7715</v>
      </c>
      <c r="C3067" s="2" t="s">
        <v>78</v>
      </c>
      <c r="D3067" s="2" t="s">
        <v>72</v>
      </c>
      <c r="E3067" s="5">
        <v>-27293</v>
      </c>
      <c r="F3067" s="3" t="s">
        <v>267</v>
      </c>
      <c r="G3067" s="3" t="s">
        <v>39</v>
      </c>
      <c r="H3067" s="2" t="s">
        <v>20</v>
      </c>
      <c r="I3067" s="2" t="s">
        <v>7716</v>
      </c>
      <c r="J3067" s="3" t="str">
        <f>HYPERLINK("https://www.boe.es/gazeta/dias/1825/04/09/pdfs/GMD-1825-43.pdf#page=3","Abrir facsímil")</f>
        <v>Abrir facsímil</v>
      </c>
      <c r="K3067" s="3" t="s">
        <v>22</v>
      </c>
    </row>
    <row r="3068" spans="1:11" ht="42" customHeight="1">
      <c r="A3068" s="2" t="s">
        <v>7717</v>
      </c>
      <c r="B3068" s="2" t="s">
        <v>7718</v>
      </c>
      <c r="C3068" s="2" t="s">
        <v>32</v>
      </c>
      <c r="D3068" s="2" t="s">
        <v>33</v>
      </c>
      <c r="E3068" s="5">
        <v>-27379</v>
      </c>
      <c r="F3068" s="3" t="s">
        <v>116</v>
      </c>
      <c r="G3068" s="3" t="s">
        <v>39</v>
      </c>
      <c r="H3068" s="2" t="s">
        <v>20</v>
      </c>
      <c r="I3068" s="2" t="s">
        <v>7719</v>
      </c>
      <c r="J3068" s="3" t="str">
        <f>HYPERLINK("https://www.boe.es/gazeta/dias/1825/01/13/pdfs/GMD-1825-6.pdf#page=3","Abrir facsímil")</f>
        <v>Abrir facsímil</v>
      </c>
      <c r="K3068" s="3" t="s">
        <v>22</v>
      </c>
    </row>
    <row r="3069" spans="1:11" ht="42" customHeight="1">
      <c r="A3069" s="2" t="s">
        <v>7720</v>
      </c>
      <c r="B3069" s="2" t="s">
        <v>7720</v>
      </c>
      <c r="C3069" s="2" t="s">
        <v>32</v>
      </c>
      <c r="D3069" s="2" t="s">
        <v>33</v>
      </c>
      <c r="E3069" s="5">
        <v>-27092</v>
      </c>
      <c r="F3069" s="3" t="s">
        <v>324</v>
      </c>
      <c r="G3069" s="3" t="s">
        <v>64</v>
      </c>
      <c r="H3069" s="2" t="s">
        <v>20</v>
      </c>
      <c r="I3069" s="2" t="s">
        <v>7721</v>
      </c>
      <c r="J3069" s="3" t="str">
        <f>HYPERLINK("https://www.boe.es/gazeta/dias/1825/10/27/pdfs/GMD-1825-130.pdf#page=2","Abrir facsímil")</f>
        <v>Abrir facsímil</v>
      </c>
      <c r="K3069" s="3" t="s">
        <v>22</v>
      </c>
    </row>
    <row r="3070" spans="1:11" ht="42" customHeight="1">
      <c r="A3070" s="2" t="s">
        <v>7722</v>
      </c>
      <c r="B3070" s="2" t="s">
        <v>7723</v>
      </c>
      <c r="C3070" s="2" t="s">
        <v>32</v>
      </c>
      <c r="D3070" s="2" t="s">
        <v>33</v>
      </c>
      <c r="E3070" s="5">
        <v>-27260</v>
      </c>
      <c r="F3070" s="3" t="s">
        <v>424</v>
      </c>
      <c r="G3070" s="3" t="s">
        <v>19</v>
      </c>
      <c r="H3070" s="2" t="s">
        <v>20</v>
      </c>
      <c r="I3070" s="2" t="s">
        <v>7724</v>
      </c>
      <c r="J3070" s="3" t="str">
        <f>HYPERLINK("https://www.boe.es/gazeta/dias/1825/05/12/pdfs/GMD-1825-57.pdf#page=4","Abrir facsímil")</f>
        <v>Abrir facsímil</v>
      </c>
      <c r="K3070" s="3" t="s">
        <v>22</v>
      </c>
    </row>
    <row r="3071" spans="1:11" ht="42" customHeight="1">
      <c r="A3071" s="2" t="s">
        <v>7725</v>
      </c>
      <c r="B3071" s="2" t="s">
        <v>7725</v>
      </c>
      <c r="C3071" s="2" t="s">
        <v>71</v>
      </c>
      <c r="D3071" s="2" t="s">
        <v>72</v>
      </c>
      <c r="E3071" s="5">
        <v>-27288</v>
      </c>
      <c r="F3071" s="3" t="s">
        <v>1321</v>
      </c>
      <c r="G3071" s="3" t="s">
        <v>19</v>
      </c>
      <c r="H3071" s="2" t="s">
        <v>20</v>
      </c>
      <c r="I3071" s="2" t="s">
        <v>7726</v>
      </c>
      <c r="J3071" s="3" t="str">
        <f>HYPERLINK("https://www.boe.es/gazeta/dias/1825/04/14/pdfs/GMD-1825-45.pdf#page=4","Abrir facsímil")</f>
        <v>Abrir facsímil</v>
      </c>
      <c r="K3071" s="3" t="s">
        <v>22</v>
      </c>
    </row>
    <row r="3072" spans="1:11" ht="42" customHeight="1">
      <c r="A3072" s="2" t="s">
        <v>7727</v>
      </c>
      <c r="B3072" s="2" t="s">
        <v>7728</v>
      </c>
      <c r="C3072" s="2" t="s">
        <v>238</v>
      </c>
      <c r="D3072" s="2" t="s">
        <v>17</v>
      </c>
      <c r="E3072" s="5">
        <v>-27225</v>
      </c>
      <c r="F3072" s="3" t="s">
        <v>540</v>
      </c>
      <c r="G3072" s="3" t="s">
        <v>39</v>
      </c>
      <c r="H3072" s="2" t="s">
        <v>20</v>
      </c>
      <c r="I3072" s="2" t="s">
        <v>7729</v>
      </c>
      <c r="J3072" s="3" t="str">
        <f>HYPERLINK("https://www.boe.es/gazeta/dias/1825/06/16/pdfs/GMD-1825-72.pdf#page=3","Abrir facsímil")</f>
        <v>Abrir facsímil</v>
      </c>
      <c r="K3072" s="3" t="s">
        <v>22</v>
      </c>
    </row>
    <row r="3073" spans="1:11" ht="42" customHeight="1">
      <c r="A3073" s="2" t="s">
        <v>7730</v>
      </c>
      <c r="B3073" s="2" t="s">
        <v>7731</v>
      </c>
      <c r="C3073" s="2" t="s">
        <v>25</v>
      </c>
      <c r="D3073" s="2" t="s">
        <v>17</v>
      </c>
      <c r="E3073" s="5">
        <v>-27241</v>
      </c>
      <c r="F3073" s="3" t="s">
        <v>472</v>
      </c>
      <c r="G3073" s="3" t="s">
        <v>39</v>
      </c>
      <c r="H3073" s="2" t="s">
        <v>20</v>
      </c>
      <c r="I3073" s="2" t="s">
        <v>7732</v>
      </c>
      <c r="J3073" s="3" t="str">
        <f>HYPERLINK("https://www.boe.es/gazeta/dias/1825/05/31/pdfs/GMD-1825-65.pdf#page=3","Abrir facsímil")</f>
        <v>Abrir facsímil</v>
      </c>
      <c r="K3073" s="3" t="s">
        <v>22</v>
      </c>
    </row>
    <row r="3074" spans="1:11" ht="42" customHeight="1">
      <c r="A3074" s="2" t="s">
        <v>7733</v>
      </c>
      <c r="B3074" s="2" t="s">
        <v>7734</v>
      </c>
      <c r="C3074" s="2" t="s">
        <v>25</v>
      </c>
      <c r="D3074" s="2" t="s">
        <v>17</v>
      </c>
      <c r="E3074" s="5">
        <v>-27246</v>
      </c>
      <c r="F3074" s="3" t="s">
        <v>79</v>
      </c>
      <c r="G3074" s="3" t="s">
        <v>19</v>
      </c>
      <c r="H3074" s="2" t="s">
        <v>20</v>
      </c>
      <c r="I3074" s="2" t="s">
        <v>7735</v>
      </c>
      <c r="J3074" s="3" t="str">
        <f>HYPERLINK("https://www.boe.es/gazeta/dias/1825/05/26/pdfs/GMD-1825-63.pdf#page=4","Abrir facsímil")</f>
        <v>Abrir facsímil</v>
      </c>
      <c r="K3074" s="3" t="s">
        <v>22</v>
      </c>
    </row>
    <row r="3075" spans="1:11" ht="42" customHeight="1">
      <c r="A3075" s="2" t="s">
        <v>7736</v>
      </c>
      <c r="B3075" s="2" t="s">
        <v>7737</v>
      </c>
      <c r="C3075" s="2" t="s">
        <v>32</v>
      </c>
      <c r="D3075" s="2" t="s">
        <v>33</v>
      </c>
      <c r="E3075" s="5">
        <v>-27069</v>
      </c>
      <c r="F3075" s="3" t="s">
        <v>73</v>
      </c>
      <c r="G3075" s="3" t="s">
        <v>74</v>
      </c>
      <c r="H3075" s="2" t="s">
        <v>20</v>
      </c>
      <c r="I3075" s="2" t="s">
        <v>7738</v>
      </c>
      <c r="J3075" s="3" t="str">
        <f>HYPERLINK("https://www.boe.es/gazeta/dias/1825/11/19/pdfs/GMD-1825-140.pdf#page=3","Abrir facsímil")</f>
        <v>Abrir facsímil</v>
      </c>
      <c r="K3075" s="3" t="s">
        <v>22</v>
      </c>
    </row>
    <row r="3076" spans="1:11" ht="42" customHeight="1">
      <c r="A3076" s="2" t="s">
        <v>7739</v>
      </c>
      <c r="B3076" s="2" t="s">
        <v>7740</v>
      </c>
      <c r="C3076" s="2" t="s">
        <v>32</v>
      </c>
      <c r="D3076" s="2" t="s">
        <v>33</v>
      </c>
      <c r="E3076" s="5">
        <v>-27384</v>
      </c>
      <c r="F3076" s="3" t="s">
        <v>143</v>
      </c>
      <c r="G3076" s="3" t="s">
        <v>64</v>
      </c>
      <c r="H3076" s="2" t="s">
        <v>20</v>
      </c>
      <c r="I3076" s="2" t="s">
        <v>7741</v>
      </c>
      <c r="J3076" s="3" t="str">
        <f>HYPERLINK("https://www.boe.es/gazeta/dias/1825/01/08/pdfs/GMD-1825-4.pdf#page=2","Abrir facsímil")</f>
        <v>Abrir facsímil</v>
      </c>
      <c r="K3076" s="3" t="s">
        <v>22</v>
      </c>
    </row>
    <row r="3077" spans="1:11" ht="42" customHeight="1">
      <c r="A3077" s="2" t="s">
        <v>7742</v>
      </c>
      <c r="B3077" s="2" t="s">
        <v>7742</v>
      </c>
      <c r="C3077" s="2" t="s">
        <v>25</v>
      </c>
      <c r="D3077" s="2" t="s">
        <v>17</v>
      </c>
      <c r="E3077" s="5">
        <v>-27302</v>
      </c>
      <c r="F3077" s="3" t="s">
        <v>369</v>
      </c>
      <c r="G3077" s="3" t="s">
        <v>64</v>
      </c>
      <c r="H3077" s="2" t="s">
        <v>20</v>
      </c>
      <c r="I3077" s="2" t="s">
        <v>7743</v>
      </c>
      <c r="J3077" s="3" t="str">
        <f>HYPERLINK("https://www.boe.es/gazeta/dias/1825/03/31/pdfs/GMD-1825-39.pdf#page=2","Abrir facsímil")</f>
        <v>Abrir facsímil</v>
      </c>
      <c r="K3077" s="3" t="s">
        <v>22</v>
      </c>
    </row>
    <row r="3078" spans="1:11" ht="42" customHeight="1">
      <c r="A3078" s="2" t="s">
        <v>7744</v>
      </c>
      <c r="B3078" s="2" t="s">
        <v>7745</v>
      </c>
      <c r="C3078" s="2" t="s">
        <v>16</v>
      </c>
      <c r="D3078" s="2" t="s">
        <v>17</v>
      </c>
      <c r="E3078" s="5">
        <v>-27316</v>
      </c>
      <c r="F3078" s="3" t="s">
        <v>314</v>
      </c>
      <c r="G3078" s="3" t="s">
        <v>39</v>
      </c>
      <c r="H3078" s="2" t="s">
        <v>20</v>
      </c>
      <c r="I3078" s="2" t="s">
        <v>7746</v>
      </c>
      <c r="J3078" s="3" t="str">
        <f>HYPERLINK("https://www.boe.es/gazeta/dias/1825/03/17/pdfs/GMD-1825-33.pdf#page=3","Abrir facsímil")</f>
        <v>Abrir facsímil</v>
      </c>
      <c r="K3078" s="3" t="s">
        <v>22</v>
      </c>
    </row>
    <row r="3079" spans="1:11" ht="42" customHeight="1">
      <c r="A3079" s="2" t="s">
        <v>7747</v>
      </c>
      <c r="B3079" s="2" t="s">
        <v>7748</v>
      </c>
      <c r="C3079" s="2" t="s">
        <v>71</v>
      </c>
      <c r="D3079" s="2" t="s">
        <v>72</v>
      </c>
      <c r="E3079" s="5">
        <v>-27178</v>
      </c>
      <c r="F3079" s="3" t="s">
        <v>118</v>
      </c>
      <c r="G3079" s="3" t="s">
        <v>119</v>
      </c>
      <c r="H3079" s="2" t="s">
        <v>20</v>
      </c>
      <c r="I3079" s="2" t="s">
        <v>7749</v>
      </c>
      <c r="J3079" s="3" t="str">
        <f>HYPERLINK("https://www.boe.es/gazeta/dias/1825/08/02/pdfs/GMD-1825-92.pdf#page=4","Abrir facsímil")</f>
        <v>Abrir facsímil</v>
      </c>
      <c r="K3079" s="3" t="s">
        <v>22</v>
      </c>
    </row>
    <row r="3080" spans="1:11" ht="42" customHeight="1">
      <c r="A3080" s="2" t="s">
        <v>7750</v>
      </c>
      <c r="B3080" s="2" t="s">
        <v>7750</v>
      </c>
      <c r="C3080" s="2" t="s">
        <v>32</v>
      </c>
      <c r="D3080" s="2" t="s">
        <v>33</v>
      </c>
      <c r="E3080" s="5">
        <v>-27335</v>
      </c>
      <c r="F3080" s="3" t="s">
        <v>1410</v>
      </c>
      <c r="G3080" s="3" t="s">
        <v>39</v>
      </c>
      <c r="H3080" s="2" t="s">
        <v>20</v>
      </c>
      <c r="I3080" s="2" t="s">
        <v>7751</v>
      </c>
      <c r="J3080" s="3" t="str">
        <f>HYPERLINK("https://www.boe.es/gazeta/dias/1825/02/26/pdfs/GMD-1825-25.pdf#page=3","Abrir facsímil")</f>
        <v>Abrir facsímil</v>
      </c>
      <c r="K3080" s="3" t="s">
        <v>22</v>
      </c>
    </row>
    <row r="3081" spans="1:11" ht="42" customHeight="1">
      <c r="A3081" s="2" t="s">
        <v>7752</v>
      </c>
      <c r="B3081" s="2" t="s">
        <v>7753</v>
      </c>
      <c r="C3081" s="2" t="s">
        <v>32</v>
      </c>
      <c r="D3081" s="2" t="s">
        <v>33</v>
      </c>
      <c r="E3081" s="5">
        <v>-27332</v>
      </c>
      <c r="F3081" s="3" t="s">
        <v>239</v>
      </c>
      <c r="G3081" s="3" t="s">
        <v>464</v>
      </c>
      <c r="H3081" s="2" t="s">
        <v>20</v>
      </c>
      <c r="I3081" s="2" t="s">
        <v>7754</v>
      </c>
      <c r="J3081" s="3" t="str">
        <f>HYPERLINK("https://www.boe.es/gazeta/dias/1825/03/01/pdfs/GMD-1825-26.pdf#page=4","Abrir facsímil")</f>
        <v>Abrir facsímil</v>
      </c>
      <c r="K3081" s="3" t="s">
        <v>22</v>
      </c>
    </row>
    <row r="3082" spans="1:11" ht="42" customHeight="1">
      <c r="A3082" s="2" t="s">
        <v>7755</v>
      </c>
      <c r="B3082" s="2" t="s">
        <v>7756</v>
      </c>
      <c r="C3082" s="2" t="s">
        <v>32</v>
      </c>
      <c r="D3082" s="2" t="s">
        <v>33</v>
      </c>
      <c r="E3082" s="5">
        <v>-27342</v>
      </c>
      <c r="F3082" s="3" t="s">
        <v>112</v>
      </c>
      <c r="G3082" s="3" t="s">
        <v>39</v>
      </c>
      <c r="H3082" s="2" t="s">
        <v>20</v>
      </c>
      <c r="I3082" s="2" t="s">
        <v>7757</v>
      </c>
      <c r="J3082" s="3" t="str">
        <f>HYPERLINK("https://www.boe.es/gazeta/dias/1825/02/19/pdfs/GMD-1825-22.pdf#page=3","Abrir facsímil")</f>
        <v>Abrir facsímil</v>
      </c>
      <c r="K3082" s="3" t="s">
        <v>22</v>
      </c>
    </row>
    <row r="3083" spans="1:11" ht="42" customHeight="1">
      <c r="A3083" s="2" t="s">
        <v>7758</v>
      </c>
      <c r="B3083" s="2" t="s">
        <v>7759</v>
      </c>
      <c r="C3083" s="2" t="s">
        <v>16</v>
      </c>
      <c r="D3083" s="2" t="s">
        <v>17</v>
      </c>
      <c r="E3083" s="5">
        <v>-27377</v>
      </c>
      <c r="F3083" s="3" t="s">
        <v>652</v>
      </c>
      <c r="G3083" s="3" t="s">
        <v>39</v>
      </c>
      <c r="H3083" s="2" t="s">
        <v>20</v>
      </c>
      <c r="I3083" s="2" t="s">
        <v>7760</v>
      </c>
      <c r="J3083" s="3" t="str">
        <f>HYPERLINK("https://www.boe.es/gazeta/dias/1825/01/15/pdfs/GMD-1825-7.pdf#page=3","Abrir facsímil")</f>
        <v>Abrir facsímil</v>
      </c>
      <c r="K3083" s="3" t="s">
        <v>22</v>
      </c>
    </row>
    <row r="3084" spans="1:11" ht="42" customHeight="1">
      <c r="A3084" s="2" t="s">
        <v>7761</v>
      </c>
      <c r="B3084" s="2" t="s">
        <v>7762</v>
      </c>
      <c r="C3084" s="2" t="s">
        <v>71</v>
      </c>
      <c r="D3084" s="2" t="s">
        <v>72</v>
      </c>
      <c r="E3084" s="5">
        <v>-27360</v>
      </c>
      <c r="F3084" s="3" t="s">
        <v>468</v>
      </c>
      <c r="G3084" s="3" t="s">
        <v>19</v>
      </c>
      <c r="H3084" s="2" t="s">
        <v>20</v>
      </c>
      <c r="I3084" s="2" t="s">
        <v>7763</v>
      </c>
      <c r="J3084" s="3" t="str">
        <f>HYPERLINK("https://www.boe.es/gazeta/dias/1825/02/01/pdfs/GMD-1825-14.pdf#page=4","Abrir facsímil")</f>
        <v>Abrir facsímil</v>
      </c>
      <c r="K3084" s="3" t="s">
        <v>22</v>
      </c>
    </row>
    <row r="3085" spans="1:11" ht="42" customHeight="1">
      <c r="A3085" s="2" t="s">
        <v>7761</v>
      </c>
      <c r="B3085" s="2" t="s">
        <v>7762</v>
      </c>
      <c r="C3085" s="2" t="s">
        <v>71</v>
      </c>
      <c r="D3085" s="2" t="s">
        <v>72</v>
      </c>
      <c r="E3085" s="5">
        <v>-27311</v>
      </c>
      <c r="F3085" s="3" t="s">
        <v>47</v>
      </c>
      <c r="G3085" s="3" t="s">
        <v>95</v>
      </c>
      <c r="H3085" s="2" t="s">
        <v>20</v>
      </c>
      <c r="I3085" s="2" t="s">
        <v>7764</v>
      </c>
      <c r="J3085" s="3" t="str">
        <f>HYPERLINK("https://www.boe.es/gazeta/dias/1825/03/22/pdfs/GMD-1825-35.pdf#page=1","Abrir facsímil")</f>
        <v>Abrir facsímil</v>
      </c>
      <c r="K3085" s="3" t="s">
        <v>22</v>
      </c>
    </row>
    <row r="3086" spans="1:11" ht="42" customHeight="1">
      <c r="A3086" s="2" t="s">
        <v>7765</v>
      </c>
      <c r="B3086" s="2" t="s">
        <v>7766</v>
      </c>
      <c r="C3086" s="2" t="s">
        <v>46</v>
      </c>
      <c r="D3086" s="2" t="s">
        <v>17</v>
      </c>
      <c r="E3086" s="5">
        <v>-27260</v>
      </c>
      <c r="F3086" s="3" t="s">
        <v>424</v>
      </c>
      <c r="G3086" s="3" t="s">
        <v>19</v>
      </c>
      <c r="H3086" s="2" t="s">
        <v>20</v>
      </c>
      <c r="I3086" s="2" t="s">
        <v>7767</v>
      </c>
      <c r="J3086" s="3" t="str">
        <f>HYPERLINK("https://www.boe.es/gazeta/dias/1825/05/12/pdfs/GMD-1825-57.pdf#page=4","Abrir facsímil")</f>
        <v>Abrir facsímil</v>
      </c>
      <c r="K3086" s="3" t="s">
        <v>22</v>
      </c>
    </row>
    <row r="3087" spans="1:11" ht="42" customHeight="1">
      <c r="A3087" s="2" t="s">
        <v>7768</v>
      </c>
      <c r="B3087" s="2" t="s">
        <v>7769</v>
      </c>
      <c r="C3087" s="2" t="s">
        <v>25</v>
      </c>
      <c r="D3087" s="2" t="s">
        <v>17</v>
      </c>
      <c r="E3087" s="5">
        <v>-27379</v>
      </c>
      <c r="F3087" s="3" t="s">
        <v>116</v>
      </c>
      <c r="G3087" s="3" t="s">
        <v>19</v>
      </c>
      <c r="H3087" s="2" t="s">
        <v>20</v>
      </c>
      <c r="I3087" s="2" t="s">
        <v>7770</v>
      </c>
      <c r="J3087" s="3" t="str">
        <f>HYPERLINK("https://www.boe.es/gazeta/dias/1825/01/13/pdfs/GMD-1825-6.pdf#page=4","Abrir facsímil")</f>
        <v>Abrir facsímil</v>
      </c>
      <c r="K3087" s="3" t="s">
        <v>22</v>
      </c>
    </row>
    <row r="3088" spans="1:11" ht="42" customHeight="1">
      <c r="A3088" s="2" t="s">
        <v>7771</v>
      </c>
      <c r="B3088" s="2" t="s">
        <v>7772</v>
      </c>
      <c r="C3088" s="2" t="s">
        <v>32</v>
      </c>
      <c r="D3088" s="2" t="s">
        <v>33</v>
      </c>
      <c r="E3088" s="5">
        <v>-27225</v>
      </c>
      <c r="F3088" s="3" t="s">
        <v>540</v>
      </c>
      <c r="G3088" s="3" t="s">
        <v>19</v>
      </c>
      <c r="H3088" s="2" t="s">
        <v>27</v>
      </c>
      <c r="I3088" s="2" t="s">
        <v>7773</v>
      </c>
      <c r="J3088" s="3" t="str">
        <f>HYPERLINK("https://www.boe.es/gazeta/dias/1825/06/16/pdfs/GMD-1825-72.pdf#page=4","Abrir facsímil")</f>
        <v>Abrir facsímil</v>
      </c>
      <c r="K3088" s="3" t="s">
        <v>29</v>
      </c>
    </row>
    <row r="3089" spans="1:11" ht="42" customHeight="1">
      <c r="A3089" s="2" t="s">
        <v>7774</v>
      </c>
      <c r="B3089" s="2" t="s">
        <v>7775</v>
      </c>
      <c r="C3089" s="2" t="s">
        <v>238</v>
      </c>
      <c r="D3089" s="2" t="s">
        <v>17</v>
      </c>
      <c r="E3089" s="5">
        <v>-27225</v>
      </c>
      <c r="F3089" s="3" t="s">
        <v>540</v>
      </c>
      <c r="G3089" s="3" t="s">
        <v>19</v>
      </c>
      <c r="H3089" s="2" t="s">
        <v>20</v>
      </c>
      <c r="I3089" s="2" t="s">
        <v>7776</v>
      </c>
      <c r="J3089" s="3" t="str">
        <f>HYPERLINK("https://www.boe.es/gazeta/dias/1825/06/16/pdfs/GMD-1825-72.pdf#page=4","Abrir facsímil")</f>
        <v>Abrir facsímil</v>
      </c>
      <c r="K3089" s="3" t="s">
        <v>22</v>
      </c>
    </row>
    <row r="3090" spans="1:11" ht="42" customHeight="1">
      <c r="A3090" s="2" t="s">
        <v>7777</v>
      </c>
      <c r="B3090" s="2" t="s">
        <v>7778</v>
      </c>
      <c r="C3090" s="2" t="s">
        <v>16</v>
      </c>
      <c r="D3090" s="2" t="s">
        <v>17</v>
      </c>
      <c r="E3090" s="5">
        <v>-27104</v>
      </c>
      <c r="F3090" s="3" t="s">
        <v>310</v>
      </c>
      <c r="G3090" s="3" t="s">
        <v>39</v>
      </c>
      <c r="H3090" s="2" t="s">
        <v>20</v>
      </c>
      <c r="I3090" s="2" t="s">
        <v>7779</v>
      </c>
      <c r="J3090" s="3" t="str">
        <f>HYPERLINK("https://www.boe.es/gazeta/dias/1825/10/15/pdfs/GMD-1825-125.pdf#page=3","Abrir facsímil")</f>
        <v>Abrir facsímil</v>
      </c>
      <c r="K3090" s="3" t="s">
        <v>22</v>
      </c>
    </row>
    <row r="3091" spans="1:11" ht="42" customHeight="1">
      <c r="A3091" s="2" t="s">
        <v>7780</v>
      </c>
      <c r="B3091" s="2" t="s">
        <v>7781</v>
      </c>
      <c r="C3091" s="2" t="s">
        <v>25</v>
      </c>
      <c r="D3091" s="2" t="s">
        <v>17</v>
      </c>
      <c r="E3091" s="5">
        <v>-27038</v>
      </c>
      <c r="F3091" s="3" t="s">
        <v>486</v>
      </c>
      <c r="G3091" s="3" t="s">
        <v>19</v>
      </c>
      <c r="H3091" s="2" t="s">
        <v>20</v>
      </c>
      <c r="I3091" s="2" t="s">
        <v>7782</v>
      </c>
      <c r="J3091" s="3" t="str">
        <f>HYPERLINK("https://www.boe.es/gazeta/dias/1825/12/20/pdfs/GMD-1825-153.pdf#page=4","Abrir facsímil")</f>
        <v>Abrir facsímil</v>
      </c>
      <c r="K3091" s="3" t="s">
        <v>22</v>
      </c>
    </row>
    <row r="3092" spans="1:11" ht="42" customHeight="1">
      <c r="A3092" s="2" t="s">
        <v>7783</v>
      </c>
      <c r="B3092" s="2" t="s">
        <v>7784</v>
      </c>
      <c r="C3092" s="2" t="s">
        <v>32</v>
      </c>
      <c r="D3092" s="2" t="s">
        <v>33</v>
      </c>
      <c r="E3092" s="5">
        <v>-27372</v>
      </c>
      <c r="F3092" s="3" t="s">
        <v>51</v>
      </c>
      <c r="G3092" s="3" t="s">
        <v>39</v>
      </c>
      <c r="H3092" s="2" t="s">
        <v>27</v>
      </c>
      <c r="I3092" s="2" t="s">
        <v>7785</v>
      </c>
      <c r="J3092" s="3" t="str">
        <f>HYPERLINK("https://www.boe.es/gazeta/dias/1825/01/20/pdfs/GMD-1825-9.pdf#page=3","Abrir facsímil")</f>
        <v>Abrir facsímil</v>
      </c>
      <c r="K3092" s="3" t="s">
        <v>29</v>
      </c>
    </row>
    <row r="3093" spans="1:11" ht="42" customHeight="1">
      <c r="A3093" s="2" t="s">
        <v>7786</v>
      </c>
      <c r="B3093" s="2" t="s">
        <v>7787</v>
      </c>
      <c r="C3093" s="2" t="s">
        <v>71</v>
      </c>
      <c r="D3093" s="2" t="s">
        <v>72</v>
      </c>
      <c r="E3093" s="5">
        <v>-27099</v>
      </c>
      <c r="F3093" s="3" t="s">
        <v>431</v>
      </c>
      <c r="G3093" s="3" t="s">
        <v>64</v>
      </c>
      <c r="H3093" s="2" t="s">
        <v>27</v>
      </c>
      <c r="I3093" s="2" t="s">
        <v>7788</v>
      </c>
      <c r="J3093" s="3" t="str">
        <f>HYPERLINK("https://www.boe.es/gazeta/dias/1825/10/20/pdfs/GMD-1825-127.pdf#page=2","Abrir facsímil")</f>
        <v>Abrir facsímil</v>
      </c>
      <c r="K3093" s="3" t="s">
        <v>29</v>
      </c>
    </row>
    <row r="3094" spans="1:11" ht="42" customHeight="1">
      <c r="A3094" s="2" t="s">
        <v>7789</v>
      </c>
      <c r="B3094" s="2" t="s">
        <v>7790</v>
      </c>
      <c r="C3094" s="2" t="s">
        <v>71</v>
      </c>
      <c r="D3094" s="2" t="s">
        <v>72</v>
      </c>
      <c r="E3094" s="5">
        <v>-27143</v>
      </c>
      <c r="F3094" s="3" t="s">
        <v>939</v>
      </c>
      <c r="G3094" s="3" t="s">
        <v>19</v>
      </c>
      <c r="H3094" s="2" t="s">
        <v>20</v>
      </c>
      <c r="I3094" s="2" t="s">
        <v>7791</v>
      </c>
      <c r="J3094" s="3" t="str">
        <f>HYPERLINK("https://www.boe.es/gazeta/dias/1825/09/06/pdfs/GMD-1825-108.pdf#page=4","Abrir facsímil")</f>
        <v>Abrir facsímil</v>
      </c>
      <c r="K3094" s="3" t="s">
        <v>22</v>
      </c>
    </row>
    <row r="3095" spans="1:11" ht="42" customHeight="1">
      <c r="A3095" s="2" t="s">
        <v>7792</v>
      </c>
      <c r="B3095" s="2" t="s">
        <v>7793</v>
      </c>
      <c r="C3095" s="2" t="s">
        <v>25</v>
      </c>
      <c r="D3095" s="2" t="s">
        <v>17</v>
      </c>
      <c r="E3095" s="5">
        <v>-27260</v>
      </c>
      <c r="F3095" s="3" t="s">
        <v>424</v>
      </c>
      <c r="G3095" s="3" t="s">
        <v>1129</v>
      </c>
      <c r="H3095" s="2" t="s">
        <v>20</v>
      </c>
      <c r="I3095" s="2" t="s">
        <v>7794</v>
      </c>
      <c r="J3095" s="3" t="str">
        <f>HYPERLINK("https://www.boe.es/gazeta/dias/1825/05/12/pdfs/GMD-1825-57.pdf#page=3","Abrir facsímil")</f>
        <v>Abrir facsímil</v>
      </c>
      <c r="K3095" s="3" t="s">
        <v>22</v>
      </c>
    </row>
    <row r="3096" spans="1:11" ht="42" customHeight="1">
      <c r="A3096" s="2" t="s">
        <v>7795</v>
      </c>
      <c r="B3096" s="2" t="s">
        <v>7796</v>
      </c>
      <c r="C3096" s="2" t="s">
        <v>71</v>
      </c>
      <c r="D3096" s="2" t="s">
        <v>72</v>
      </c>
      <c r="E3096" s="5">
        <v>-27388</v>
      </c>
      <c r="F3096" s="3" t="s">
        <v>288</v>
      </c>
      <c r="G3096" s="3" t="s">
        <v>39</v>
      </c>
      <c r="H3096" s="2" t="s">
        <v>20</v>
      </c>
      <c r="I3096" s="2" t="s">
        <v>7797</v>
      </c>
      <c r="J3096" s="3" t="str">
        <f>HYPERLINK("https://www.boe.es/gazeta/dias/1825/01/04/pdfs/GMD-1825-2.pdf#page=3","Abrir facsímil")</f>
        <v>Abrir facsímil</v>
      </c>
      <c r="K3096" s="3" t="s">
        <v>22</v>
      </c>
    </row>
    <row r="3097" spans="1:11" ht="42" customHeight="1">
      <c r="A3097" s="2" t="s">
        <v>7798</v>
      </c>
      <c r="B3097" s="2" t="s">
        <v>7799</v>
      </c>
      <c r="C3097" s="2" t="s">
        <v>71</v>
      </c>
      <c r="D3097" s="2" t="s">
        <v>72</v>
      </c>
      <c r="E3097" s="5">
        <v>-27374</v>
      </c>
      <c r="F3097" s="3" t="s">
        <v>87</v>
      </c>
      <c r="G3097" s="3" t="s">
        <v>64</v>
      </c>
      <c r="H3097" s="2" t="s">
        <v>27</v>
      </c>
      <c r="I3097" s="2" t="s">
        <v>7800</v>
      </c>
      <c r="J3097" s="3" t="str">
        <f>HYPERLINK("https://www.boe.es/gazeta/dias/1825/01/18/pdfs/GMD-1825-8.pdf#page=2","Abrir facsímil")</f>
        <v>Abrir facsímil</v>
      </c>
      <c r="K3097" s="3" t="s">
        <v>29</v>
      </c>
    </row>
    <row r="3098" spans="1:11" ht="42" customHeight="1">
      <c r="A3098" s="2" t="s">
        <v>7801</v>
      </c>
      <c r="B3098" s="2" t="s">
        <v>7801</v>
      </c>
      <c r="C3098" s="2" t="s">
        <v>71</v>
      </c>
      <c r="D3098" s="2" t="s">
        <v>72</v>
      </c>
      <c r="E3098" s="5">
        <v>-27153</v>
      </c>
      <c r="F3098" s="3" t="s">
        <v>1007</v>
      </c>
      <c r="G3098" s="3" t="s">
        <v>19</v>
      </c>
      <c r="H3098" s="2" t="s">
        <v>20</v>
      </c>
      <c r="I3098" s="2" t="s">
        <v>7802</v>
      </c>
      <c r="J3098" s="3" t="str">
        <f>HYPERLINK("https://www.boe.es/gazeta/dias/1825/08/27/pdfs/GMD-1825-103.pdf#page=4","Abrir facsímil")</f>
        <v>Abrir facsímil</v>
      </c>
      <c r="K3098" s="3" t="s">
        <v>22</v>
      </c>
    </row>
    <row r="3099" spans="1:11" ht="42" customHeight="1">
      <c r="A3099" s="2" t="s">
        <v>7803</v>
      </c>
      <c r="B3099" s="2" t="s">
        <v>7804</v>
      </c>
      <c r="C3099" s="2" t="s">
        <v>32</v>
      </c>
      <c r="D3099" s="2" t="s">
        <v>33</v>
      </c>
      <c r="E3099" s="5">
        <v>-27344</v>
      </c>
      <c r="F3099" s="3" t="s">
        <v>146</v>
      </c>
      <c r="G3099" s="3" t="s">
        <v>39</v>
      </c>
      <c r="H3099" s="2" t="s">
        <v>20</v>
      </c>
      <c r="I3099" s="2" t="s">
        <v>7805</v>
      </c>
      <c r="J3099" s="3" t="str">
        <f>HYPERLINK("https://www.boe.es/gazeta/dias/1825/02/17/pdfs/GMD-1825-21.pdf#page=3","Abrir facsímil")</f>
        <v>Abrir facsímil</v>
      </c>
      <c r="K3099" s="3" t="s">
        <v>22</v>
      </c>
    </row>
    <row r="3100" spans="1:11" ht="42" customHeight="1">
      <c r="A3100" s="2" t="s">
        <v>7806</v>
      </c>
      <c r="B3100" s="2" t="s">
        <v>7806</v>
      </c>
      <c r="C3100" s="2" t="s">
        <v>25</v>
      </c>
      <c r="D3100" s="2" t="s">
        <v>17</v>
      </c>
      <c r="E3100" s="5">
        <v>-27120</v>
      </c>
      <c r="F3100" s="3" t="s">
        <v>18</v>
      </c>
      <c r="G3100" s="3" t="s">
        <v>19</v>
      </c>
      <c r="H3100" s="2" t="s">
        <v>20</v>
      </c>
      <c r="I3100" s="2" t="s">
        <v>7807</v>
      </c>
      <c r="J3100" s="3" t="str">
        <f>HYPERLINK("https://www.boe.es/gazeta/dias/1825/09/29/pdfs/GMD-1825-118.pdf#page=4","Abrir facsímil")</f>
        <v>Abrir facsímil</v>
      </c>
      <c r="K3100" s="3" t="s">
        <v>22</v>
      </c>
    </row>
    <row r="3101" spans="1:11" ht="42" customHeight="1">
      <c r="A3101" s="2" t="s">
        <v>7808</v>
      </c>
      <c r="B3101" s="2" t="s">
        <v>7809</v>
      </c>
      <c r="C3101" s="2" t="s">
        <v>16</v>
      </c>
      <c r="D3101" s="2" t="s">
        <v>17</v>
      </c>
      <c r="E3101" s="5">
        <v>-27363</v>
      </c>
      <c r="F3101" s="3" t="s">
        <v>152</v>
      </c>
      <c r="G3101" s="3" t="s">
        <v>39</v>
      </c>
      <c r="H3101" s="2" t="s">
        <v>20</v>
      </c>
      <c r="I3101" s="2" t="s">
        <v>7810</v>
      </c>
      <c r="J3101" s="3" t="str">
        <f>HYPERLINK("https://www.boe.es/gazeta/dias/1825/01/29/pdfs/GMD-1825-13.pdf#page=3","Abrir facsímil")</f>
        <v>Abrir facsímil</v>
      </c>
      <c r="K3101" s="3" t="s">
        <v>22</v>
      </c>
    </row>
    <row r="3102" spans="1:11" ht="42" customHeight="1">
      <c r="A3102" s="2" t="s">
        <v>7811</v>
      </c>
      <c r="B3102" s="2" t="s">
        <v>7812</v>
      </c>
      <c r="C3102" s="2" t="s">
        <v>46</v>
      </c>
      <c r="D3102" s="2" t="s">
        <v>17</v>
      </c>
      <c r="E3102" s="5">
        <v>-27038</v>
      </c>
      <c r="F3102" s="3" t="s">
        <v>486</v>
      </c>
      <c r="G3102" s="3" t="s">
        <v>19</v>
      </c>
      <c r="H3102" s="2" t="s">
        <v>20</v>
      </c>
      <c r="I3102" s="2" t="s">
        <v>7813</v>
      </c>
      <c r="J3102" s="3" t="str">
        <f>HYPERLINK("https://www.boe.es/gazeta/dias/1825/12/20/pdfs/GMD-1825-153.pdf#page=4","Abrir facsímil")</f>
        <v>Abrir facsímil</v>
      </c>
      <c r="K3102" s="3" t="s">
        <v>22</v>
      </c>
    </row>
    <row r="3103" spans="1:11" ht="42" customHeight="1">
      <c r="A3103" s="2" t="s">
        <v>7814</v>
      </c>
      <c r="B3103" s="2" t="s">
        <v>7815</v>
      </c>
      <c r="C3103" s="2" t="s">
        <v>32</v>
      </c>
      <c r="D3103" s="2" t="s">
        <v>33</v>
      </c>
      <c r="E3103" s="5">
        <v>-27307</v>
      </c>
      <c r="F3103" s="3" t="s">
        <v>139</v>
      </c>
      <c r="G3103" s="3" t="s">
        <v>39</v>
      </c>
      <c r="H3103" s="2" t="s">
        <v>20</v>
      </c>
      <c r="I3103" s="2" t="s">
        <v>7816</v>
      </c>
      <c r="J3103" s="3" t="str">
        <f>HYPERLINK("https://www.boe.es/gazeta/dias/1825/03/26/pdfs/GMD-1825-37.pdf#page=3","Abrir facsímil")</f>
        <v>Abrir facsímil</v>
      </c>
      <c r="K3103" s="3" t="s">
        <v>22</v>
      </c>
    </row>
    <row r="3104" spans="1:11" ht="42" customHeight="1">
      <c r="A3104" s="2" t="s">
        <v>7817</v>
      </c>
      <c r="B3104" s="2" t="s">
        <v>7818</v>
      </c>
      <c r="C3104" s="2" t="s">
        <v>32</v>
      </c>
      <c r="D3104" s="2" t="s">
        <v>33</v>
      </c>
      <c r="E3104" s="5">
        <v>-27374</v>
      </c>
      <c r="F3104" s="3" t="s">
        <v>87</v>
      </c>
      <c r="G3104" s="3" t="s">
        <v>39</v>
      </c>
      <c r="H3104" s="2" t="s">
        <v>20</v>
      </c>
      <c r="I3104" s="2" t="s">
        <v>7819</v>
      </c>
      <c r="J3104" s="3" t="str">
        <f>HYPERLINK("https://www.boe.es/gazeta/dias/1825/01/18/pdfs/GMD-1825-8.pdf#page=3","Abrir facsímil")</f>
        <v>Abrir facsímil</v>
      </c>
      <c r="K3104" s="3" t="s">
        <v>22</v>
      </c>
    </row>
    <row r="3105" spans="1:11" ht="42" customHeight="1">
      <c r="A3105" s="2" t="s">
        <v>7820</v>
      </c>
      <c r="B3105" s="2" t="s">
        <v>7820</v>
      </c>
      <c r="C3105" s="2" t="s">
        <v>32</v>
      </c>
      <c r="D3105" s="2" t="s">
        <v>33</v>
      </c>
      <c r="E3105" s="5">
        <v>-27370</v>
      </c>
      <c r="F3105" s="3" t="s">
        <v>222</v>
      </c>
      <c r="G3105" s="3" t="s">
        <v>19</v>
      </c>
      <c r="H3105" s="2" t="s">
        <v>20</v>
      </c>
      <c r="I3105" s="2" t="s">
        <v>7821</v>
      </c>
      <c r="J3105" s="3" t="str">
        <f>HYPERLINK("https://www.boe.es/gazeta/dias/1825/01/22/pdfs/GMD-1825-10.pdf#page=4","Abrir facsímil")</f>
        <v>Abrir facsímil</v>
      </c>
      <c r="K3105" s="3" t="s">
        <v>22</v>
      </c>
    </row>
    <row r="3106" spans="1:11" ht="42" customHeight="1">
      <c r="A3106" s="2" t="s">
        <v>7820</v>
      </c>
      <c r="B3106" s="2" t="s">
        <v>7820</v>
      </c>
      <c r="C3106" s="2" t="s">
        <v>32</v>
      </c>
      <c r="D3106" s="2" t="s">
        <v>33</v>
      </c>
      <c r="E3106" s="5">
        <v>-27351</v>
      </c>
      <c r="F3106" s="3" t="s">
        <v>132</v>
      </c>
      <c r="G3106" s="3" t="s">
        <v>39</v>
      </c>
      <c r="H3106" s="2" t="s">
        <v>20</v>
      </c>
      <c r="I3106" s="2" t="s">
        <v>7822</v>
      </c>
      <c r="J3106" s="3" t="str">
        <f>HYPERLINK("https://www.boe.es/gazeta/dias/1825/02/10/pdfs/GMD-1825-18.pdf#page=3","Abrir facsímil")</f>
        <v>Abrir facsímil</v>
      </c>
      <c r="K3106" s="3" t="s">
        <v>22</v>
      </c>
    </row>
    <row r="3107" spans="1:11" ht="42" customHeight="1">
      <c r="A3107" s="2" t="s">
        <v>7820</v>
      </c>
      <c r="B3107" s="2" t="s">
        <v>7820</v>
      </c>
      <c r="C3107" s="2" t="s">
        <v>32</v>
      </c>
      <c r="D3107" s="2" t="s">
        <v>33</v>
      </c>
      <c r="E3107" s="5">
        <v>-27349</v>
      </c>
      <c r="F3107" s="3" t="s">
        <v>596</v>
      </c>
      <c r="G3107" s="3" t="s">
        <v>95</v>
      </c>
      <c r="H3107" s="2" t="s">
        <v>20</v>
      </c>
      <c r="I3107" s="2" t="s">
        <v>7823</v>
      </c>
      <c r="J3107" s="3" t="str">
        <f>HYPERLINK("https://www.boe.es/gazeta/dias/1825/02/12/pdfs/GMD-1825-19.pdf#page=1","Abrir facsímil")</f>
        <v>Abrir facsímil</v>
      </c>
      <c r="K3107" s="3" t="s">
        <v>22</v>
      </c>
    </row>
    <row r="3108" spans="1:11" ht="42" customHeight="1">
      <c r="A3108" s="2" t="s">
        <v>7824</v>
      </c>
      <c r="B3108" s="2" t="s">
        <v>7824</v>
      </c>
      <c r="C3108" s="2" t="s">
        <v>32</v>
      </c>
      <c r="D3108" s="2" t="s">
        <v>33</v>
      </c>
      <c r="E3108" s="5">
        <v>-27332</v>
      </c>
      <c r="F3108" s="3" t="s">
        <v>239</v>
      </c>
      <c r="G3108" s="3" t="s">
        <v>464</v>
      </c>
      <c r="H3108" s="2" t="s">
        <v>20</v>
      </c>
      <c r="I3108" s="2" t="s">
        <v>7825</v>
      </c>
      <c r="J3108" s="3" t="str">
        <f>HYPERLINK("https://www.boe.es/gazeta/dias/1825/03/01/pdfs/GMD-1825-26.pdf#page=4","Abrir facsímil")</f>
        <v>Abrir facsímil</v>
      </c>
      <c r="K3108" s="3" t="s">
        <v>22</v>
      </c>
    </row>
    <row r="3109" spans="1:11" ht="42" customHeight="1">
      <c r="A3109" s="2" t="s">
        <v>7820</v>
      </c>
      <c r="B3109" s="2" t="s">
        <v>7820</v>
      </c>
      <c r="C3109" s="2" t="s">
        <v>32</v>
      </c>
      <c r="D3109" s="2" t="s">
        <v>33</v>
      </c>
      <c r="E3109" s="5">
        <v>-27307</v>
      </c>
      <c r="F3109" s="3" t="s">
        <v>139</v>
      </c>
      <c r="G3109" s="3" t="s">
        <v>39</v>
      </c>
      <c r="H3109" s="2" t="s">
        <v>20</v>
      </c>
      <c r="I3109" s="2" t="s">
        <v>7826</v>
      </c>
      <c r="J3109" s="3" t="str">
        <f>HYPERLINK("https://www.boe.es/gazeta/dias/1825/03/26/pdfs/GMD-1825-37.pdf#page=3","Abrir facsímil")</f>
        <v>Abrir facsímil</v>
      </c>
      <c r="K3109" s="3" t="s">
        <v>22</v>
      </c>
    </row>
    <row r="3110" spans="1:11" ht="42" customHeight="1">
      <c r="A3110" s="2" t="s">
        <v>7827</v>
      </c>
      <c r="B3110" s="2" t="s">
        <v>7828</v>
      </c>
      <c r="C3110" s="2" t="s">
        <v>32</v>
      </c>
      <c r="D3110" s="2" t="s">
        <v>33</v>
      </c>
      <c r="E3110" s="5">
        <v>-27372</v>
      </c>
      <c r="F3110" s="3" t="s">
        <v>51</v>
      </c>
      <c r="G3110" s="3" t="s">
        <v>39</v>
      </c>
      <c r="H3110" s="2" t="s">
        <v>20</v>
      </c>
      <c r="I3110" s="2" t="s">
        <v>7829</v>
      </c>
      <c r="J3110" s="3" t="str">
        <f>HYPERLINK("https://www.boe.es/gazeta/dias/1825/01/20/pdfs/GMD-1825-9.pdf#page=3","Abrir facsímil")</f>
        <v>Abrir facsímil</v>
      </c>
      <c r="K3110" s="3" t="s">
        <v>22</v>
      </c>
    </row>
    <row r="3111" spans="1:11" ht="42" customHeight="1">
      <c r="A3111" s="2" t="s">
        <v>7830</v>
      </c>
      <c r="B3111" s="2" t="s">
        <v>7831</v>
      </c>
      <c r="C3111" s="2" t="s">
        <v>16</v>
      </c>
      <c r="D3111" s="2" t="s">
        <v>17</v>
      </c>
      <c r="E3111" s="5">
        <v>-27363</v>
      </c>
      <c r="F3111" s="3" t="s">
        <v>152</v>
      </c>
      <c r="G3111" s="3" t="s">
        <v>19</v>
      </c>
      <c r="H3111" s="2" t="s">
        <v>20</v>
      </c>
      <c r="I3111" s="2" t="s">
        <v>7832</v>
      </c>
      <c r="J3111" s="3" t="str">
        <f>HYPERLINK("https://www.boe.es/gazeta/dias/1825/01/29/pdfs/GMD-1825-13.pdf#page=4","Abrir facsímil")</f>
        <v>Abrir facsímil</v>
      </c>
      <c r="K3111" s="3" t="s">
        <v>22</v>
      </c>
    </row>
    <row r="3112" spans="1:11" ht="42" customHeight="1">
      <c r="A3112" s="2" t="s">
        <v>7833</v>
      </c>
      <c r="B3112" s="2" t="s">
        <v>7834</v>
      </c>
      <c r="C3112" s="2" t="s">
        <v>25</v>
      </c>
      <c r="D3112" s="2" t="s">
        <v>17</v>
      </c>
      <c r="E3112" s="5">
        <v>-27178</v>
      </c>
      <c r="F3112" s="3" t="s">
        <v>118</v>
      </c>
      <c r="G3112" s="3" t="s">
        <v>119</v>
      </c>
      <c r="H3112" s="2" t="s">
        <v>20</v>
      </c>
      <c r="I3112" s="2" t="s">
        <v>7835</v>
      </c>
      <c r="J3112" s="3" t="str">
        <f>HYPERLINK("https://www.boe.es/gazeta/dias/1825/08/02/pdfs/GMD-1825-92.pdf#page=4","Abrir facsímil")</f>
        <v>Abrir facsímil</v>
      </c>
      <c r="K3112" s="3" t="s">
        <v>22</v>
      </c>
    </row>
    <row r="3113" spans="1:11" ht="42" customHeight="1">
      <c r="A3113" s="2" t="s">
        <v>7833</v>
      </c>
      <c r="B3113" s="2" t="s">
        <v>7834</v>
      </c>
      <c r="C3113" s="2" t="s">
        <v>46</v>
      </c>
      <c r="D3113" s="2" t="s">
        <v>17</v>
      </c>
      <c r="E3113" s="5">
        <v>-27094</v>
      </c>
      <c r="F3113" s="3" t="s">
        <v>763</v>
      </c>
      <c r="G3113" s="3" t="s">
        <v>19</v>
      </c>
      <c r="H3113" s="2" t="s">
        <v>20</v>
      </c>
      <c r="I3113" s="2" t="s">
        <v>7836</v>
      </c>
      <c r="J3113" s="3" t="str">
        <f>HYPERLINK("https://www.boe.es/gazeta/dias/1825/10/25/pdfs/GMD-1825-129.pdf#page=4","Abrir facsímil")</f>
        <v>Abrir facsímil</v>
      </c>
      <c r="K3113" s="3" t="s">
        <v>22</v>
      </c>
    </row>
    <row r="3114" spans="1:11" ht="42" customHeight="1">
      <c r="A3114" s="2" t="s">
        <v>7837</v>
      </c>
      <c r="B3114" s="2" t="s">
        <v>7838</v>
      </c>
      <c r="C3114" s="2" t="s">
        <v>32</v>
      </c>
      <c r="D3114" s="2" t="s">
        <v>33</v>
      </c>
      <c r="E3114" s="5">
        <v>-27321</v>
      </c>
      <c r="F3114" s="3" t="s">
        <v>38</v>
      </c>
      <c r="G3114" s="3" t="s">
        <v>39</v>
      </c>
      <c r="H3114" s="2" t="s">
        <v>20</v>
      </c>
      <c r="I3114" s="2" t="s">
        <v>7839</v>
      </c>
      <c r="J3114" s="3" t="str">
        <f>HYPERLINK("https://www.boe.es/gazeta/dias/1825/03/12/pdfs/GMD-1825-31.pdf#page=3","Abrir facsímil")</f>
        <v>Abrir facsímil</v>
      </c>
      <c r="K3114" s="3" t="s">
        <v>22</v>
      </c>
    </row>
    <row r="3115" spans="1:11" ht="42" customHeight="1">
      <c r="A3115" s="2" t="s">
        <v>7840</v>
      </c>
      <c r="B3115" s="2" t="s">
        <v>7841</v>
      </c>
      <c r="C3115" s="2" t="s">
        <v>25</v>
      </c>
      <c r="D3115" s="2" t="s">
        <v>17</v>
      </c>
      <c r="E3115" s="5">
        <v>-27150</v>
      </c>
      <c r="F3115" s="3" t="s">
        <v>392</v>
      </c>
      <c r="G3115" s="3" t="s">
        <v>39</v>
      </c>
      <c r="H3115" s="2" t="s">
        <v>20</v>
      </c>
      <c r="I3115" s="2" t="s">
        <v>7842</v>
      </c>
      <c r="J3115" s="3" t="str">
        <f>HYPERLINK("https://www.boe.es/gazeta/dias/1825/08/30/pdfs/GMD-1825-105.pdf#page=3","Abrir facsímil")</f>
        <v>Abrir facsímil</v>
      </c>
      <c r="K3115" s="3" t="s">
        <v>22</v>
      </c>
    </row>
    <row r="3116" spans="1:11" ht="42" customHeight="1">
      <c r="A3116" s="2" t="s">
        <v>7843</v>
      </c>
      <c r="B3116" s="2" t="s">
        <v>7844</v>
      </c>
      <c r="C3116" s="2" t="s">
        <v>16</v>
      </c>
      <c r="D3116" s="2" t="s">
        <v>17</v>
      </c>
      <c r="E3116" s="5">
        <v>-27358</v>
      </c>
      <c r="F3116" s="3" t="s">
        <v>63</v>
      </c>
      <c r="G3116" s="3" t="s">
        <v>95</v>
      </c>
      <c r="H3116" s="2" t="s">
        <v>20</v>
      </c>
      <c r="I3116" s="2" t="s">
        <v>7845</v>
      </c>
      <c r="J3116" s="3" t="str">
        <f>HYPERLINK("https://www.boe.es/gazeta/dias/1825/02/03/pdfs/GMD-1825-15.pdf#page=1","Abrir facsímil")</f>
        <v>Abrir facsímil</v>
      </c>
      <c r="K3116" s="3" t="s">
        <v>22</v>
      </c>
    </row>
    <row r="3117" spans="1:11" ht="42" customHeight="1">
      <c r="A3117" s="2" t="s">
        <v>7846</v>
      </c>
      <c r="B3117" s="2" t="s">
        <v>7847</v>
      </c>
      <c r="C3117" s="2" t="s">
        <v>32</v>
      </c>
      <c r="D3117" s="2" t="s">
        <v>33</v>
      </c>
      <c r="E3117" s="5">
        <v>-27199</v>
      </c>
      <c r="F3117" s="3" t="s">
        <v>645</v>
      </c>
      <c r="G3117" s="3" t="s">
        <v>19</v>
      </c>
      <c r="H3117" s="2" t="s">
        <v>20</v>
      </c>
      <c r="I3117" s="2" t="s">
        <v>7848</v>
      </c>
      <c r="J3117" s="3" t="str">
        <f>HYPERLINK("https://www.boe.es/gazeta/dias/1825/07/12/pdfs/GMD-1825-83.pdf#page=4","Abrir facsímil")</f>
        <v>Abrir facsímil</v>
      </c>
      <c r="K3117" s="3" t="s">
        <v>22</v>
      </c>
    </row>
    <row r="3118" spans="1:11" ht="42" customHeight="1">
      <c r="A3118" s="2" t="s">
        <v>7849</v>
      </c>
      <c r="B3118" s="2" t="s">
        <v>7850</v>
      </c>
      <c r="C3118" s="2" t="s">
        <v>32</v>
      </c>
      <c r="D3118" s="2" t="s">
        <v>33</v>
      </c>
      <c r="E3118" s="5">
        <v>-27349</v>
      </c>
      <c r="F3118" s="3" t="s">
        <v>596</v>
      </c>
      <c r="G3118" s="3" t="s">
        <v>19</v>
      </c>
      <c r="H3118" s="2" t="s">
        <v>20</v>
      </c>
      <c r="I3118" s="2" t="s">
        <v>7851</v>
      </c>
      <c r="J3118" s="3" t="str">
        <f>HYPERLINK("https://www.boe.es/gazeta/dias/1825/02/12/pdfs/GMD-1825-19.pdf#page=4","Abrir facsímil")</f>
        <v>Abrir facsímil</v>
      </c>
      <c r="K3118" s="3" t="s">
        <v>22</v>
      </c>
    </row>
    <row r="3119" spans="1:11" ht="42" customHeight="1">
      <c r="A3119" s="2" t="s">
        <v>7852</v>
      </c>
      <c r="B3119" s="2" t="s">
        <v>7852</v>
      </c>
      <c r="C3119" s="2" t="s">
        <v>32</v>
      </c>
      <c r="D3119" s="2" t="s">
        <v>33</v>
      </c>
      <c r="E3119" s="5">
        <v>-27073</v>
      </c>
      <c r="F3119" s="3" t="s">
        <v>270</v>
      </c>
      <c r="G3119" s="3" t="s">
        <v>95</v>
      </c>
      <c r="H3119" s="2" t="s">
        <v>20</v>
      </c>
      <c r="I3119" s="2" t="s">
        <v>7853</v>
      </c>
      <c r="J3119" s="3" t="str">
        <f>HYPERLINK("https://www.boe.es/gazeta/dias/1825/11/15/pdfs/GMD-1825-138.pdf#page=1","Abrir facsímil")</f>
        <v>Abrir facsímil</v>
      </c>
      <c r="K3119" s="3" t="s">
        <v>22</v>
      </c>
    </row>
    <row r="3120" spans="1:11" ht="42" customHeight="1">
      <c r="A3120" s="2" t="s">
        <v>7854</v>
      </c>
      <c r="B3120" s="2" t="s">
        <v>7854</v>
      </c>
      <c r="C3120" s="2" t="s">
        <v>16</v>
      </c>
      <c r="D3120" s="2" t="s">
        <v>17</v>
      </c>
      <c r="E3120" s="5">
        <v>-27311</v>
      </c>
      <c r="F3120" s="3" t="s">
        <v>47</v>
      </c>
      <c r="G3120" s="3" t="s">
        <v>19</v>
      </c>
      <c r="H3120" s="2" t="s">
        <v>20</v>
      </c>
      <c r="I3120" s="2" t="s">
        <v>7855</v>
      </c>
      <c r="J3120" s="3" t="str">
        <f>HYPERLINK("https://www.boe.es/gazeta/dias/1825/03/22/pdfs/GMD-1825-35.pdf#page=4","Abrir facsímil")</f>
        <v>Abrir facsímil</v>
      </c>
      <c r="K3120" s="3" t="s">
        <v>22</v>
      </c>
    </row>
    <row r="3121" spans="1:11" ht="42" customHeight="1">
      <c r="A3121" s="2" t="s">
        <v>7856</v>
      </c>
      <c r="B3121" s="2" t="s">
        <v>7857</v>
      </c>
      <c r="C3121" s="2" t="s">
        <v>16</v>
      </c>
      <c r="D3121" s="2" t="s">
        <v>17</v>
      </c>
      <c r="E3121" s="5">
        <v>-27351</v>
      </c>
      <c r="F3121" s="3" t="s">
        <v>132</v>
      </c>
      <c r="G3121" s="3" t="s">
        <v>19</v>
      </c>
      <c r="H3121" s="2" t="s">
        <v>20</v>
      </c>
      <c r="I3121" s="2" t="s">
        <v>7858</v>
      </c>
      <c r="J3121" s="3" t="str">
        <f>HYPERLINK("https://www.boe.es/gazeta/dias/1825/02/10/pdfs/GMD-1825-18.pdf#page=4","Abrir facsímil")</f>
        <v>Abrir facsímil</v>
      </c>
      <c r="K3121" s="3" t="s">
        <v>22</v>
      </c>
    </row>
    <row r="3122" spans="1:11" ht="42" customHeight="1">
      <c r="A3122" s="2" t="s">
        <v>7859</v>
      </c>
      <c r="B3122" s="2" t="s">
        <v>7860</v>
      </c>
      <c r="C3122" s="2" t="s">
        <v>32</v>
      </c>
      <c r="D3122" s="2" t="s">
        <v>33</v>
      </c>
      <c r="E3122" s="5">
        <v>-27344</v>
      </c>
      <c r="F3122" s="3" t="s">
        <v>146</v>
      </c>
      <c r="G3122" s="3" t="s">
        <v>39</v>
      </c>
      <c r="H3122" s="2" t="s">
        <v>20</v>
      </c>
      <c r="I3122" s="2" t="s">
        <v>7861</v>
      </c>
      <c r="J3122" s="3" t="str">
        <f>HYPERLINK("https://www.boe.es/gazeta/dias/1825/02/17/pdfs/GMD-1825-21.pdf#page=3","Abrir facsímil")</f>
        <v>Abrir facsímil</v>
      </c>
      <c r="K3122" s="3" t="s">
        <v>22</v>
      </c>
    </row>
    <row r="3123" spans="1:11" ht="42" customHeight="1">
      <c r="A3123" s="2" t="s">
        <v>7862</v>
      </c>
      <c r="B3123" s="2" t="s">
        <v>7862</v>
      </c>
      <c r="C3123" s="2" t="s">
        <v>32</v>
      </c>
      <c r="D3123" s="2" t="s">
        <v>33</v>
      </c>
      <c r="E3123" s="5">
        <v>-27153</v>
      </c>
      <c r="F3123" s="3" t="s">
        <v>1007</v>
      </c>
      <c r="G3123" s="3" t="s">
        <v>39</v>
      </c>
      <c r="H3123" s="2" t="s">
        <v>20</v>
      </c>
      <c r="I3123" s="2" t="s">
        <v>7863</v>
      </c>
      <c r="J3123" s="3" t="str">
        <f>HYPERLINK("https://www.boe.es/gazeta/dias/1825/08/27/pdfs/GMD-1825-103.pdf#page=3","Abrir facsímil")</f>
        <v>Abrir facsímil</v>
      </c>
      <c r="K3123" s="3" t="s">
        <v>22</v>
      </c>
    </row>
    <row r="3124" spans="1:11" ht="42" customHeight="1">
      <c r="A3124" s="2" t="s">
        <v>7864</v>
      </c>
      <c r="B3124" s="2" t="s">
        <v>7864</v>
      </c>
      <c r="C3124" s="2" t="s">
        <v>32</v>
      </c>
      <c r="D3124" s="2" t="s">
        <v>33</v>
      </c>
      <c r="E3124" s="5">
        <v>-27085</v>
      </c>
      <c r="F3124" s="3" t="s">
        <v>215</v>
      </c>
      <c r="G3124" s="3" t="s">
        <v>95</v>
      </c>
      <c r="H3124" s="2" t="s">
        <v>20</v>
      </c>
      <c r="I3124" s="2" t="s">
        <v>7865</v>
      </c>
      <c r="J3124" s="3" t="str">
        <f>HYPERLINK("https://www.boe.es/gazeta/dias/1825/11/03/pdfs/GMD-1825-133.pdf#page=1","Abrir facsímil")</f>
        <v>Abrir facsímil</v>
      </c>
      <c r="K3124" s="3" t="s">
        <v>22</v>
      </c>
    </row>
    <row r="3125" spans="1:11" ht="42" customHeight="1">
      <c r="A3125" s="2" t="s">
        <v>7866</v>
      </c>
      <c r="B3125" s="2" t="s">
        <v>7867</v>
      </c>
      <c r="C3125" s="2" t="s">
        <v>32</v>
      </c>
      <c r="D3125" s="2" t="s">
        <v>33</v>
      </c>
      <c r="E3125" s="5">
        <v>-27388</v>
      </c>
      <c r="F3125" s="3" t="s">
        <v>288</v>
      </c>
      <c r="G3125" s="3" t="s">
        <v>19</v>
      </c>
      <c r="H3125" s="2" t="s">
        <v>20</v>
      </c>
      <c r="I3125" s="2" t="s">
        <v>7868</v>
      </c>
      <c r="J3125" s="3" t="str">
        <f>HYPERLINK("https://www.boe.es/gazeta/dias/1825/01/04/pdfs/GMD-1825-2.pdf#page=4","Abrir facsímil")</f>
        <v>Abrir facsímil</v>
      </c>
      <c r="K3125" s="3" t="s">
        <v>22</v>
      </c>
    </row>
    <row r="3126" spans="1:11" ht="42" customHeight="1">
      <c r="A3126" s="2" t="s">
        <v>7869</v>
      </c>
      <c r="B3126" s="2" t="s">
        <v>7870</v>
      </c>
      <c r="C3126" s="2" t="s">
        <v>25</v>
      </c>
      <c r="D3126" s="2" t="s">
        <v>17</v>
      </c>
      <c r="E3126" s="5">
        <v>-27260</v>
      </c>
      <c r="F3126" s="3" t="s">
        <v>424</v>
      </c>
      <c r="G3126" s="3" t="s">
        <v>19</v>
      </c>
      <c r="H3126" s="2" t="s">
        <v>20</v>
      </c>
      <c r="I3126" s="2" t="s">
        <v>7871</v>
      </c>
      <c r="J3126" s="3" t="str">
        <f>HYPERLINK("https://www.boe.es/gazeta/dias/1825/05/12/pdfs/GMD-1825-57.pdf#page=4","Abrir facsímil")</f>
        <v>Abrir facsímil</v>
      </c>
      <c r="K3126" s="3" t="s">
        <v>22</v>
      </c>
    </row>
    <row r="3127" spans="1:11" ht="42" customHeight="1">
      <c r="A3127" s="2" t="s">
        <v>7872</v>
      </c>
      <c r="B3127" s="2" t="s">
        <v>7873</v>
      </c>
      <c r="C3127" s="2" t="s">
        <v>238</v>
      </c>
      <c r="D3127" s="2" t="s">
        <v>17</v>
      </c>
      <c r="E3127" s="5">
        <v>-27076</v>
      </c>
      <c r="F3127" s="3" t="s">
        <v>416</v>
      </c>
      <c r="G3127" s="3" t="s">
        <v>19</v>
      </c>
      <c r="H3127" s="2" t="s">
        <v>20</v>
      </c>
      <c r="I3127" s="2" t="s">
        <v>7874</v>
      </c>
      <c r="J3127" s="3" t="str">
        <f>HYPERLINK("https://www.boe.es/gazeta/dias/1825/11/12/pdfs/GMD-1825-137.pdf#page=4","Abrir facsímil")</f>
        <v>Abrir facsímil</v>
      </c>
      <c r="K3127" s="3" t="s">
        <v>22</v>
      </c>
    </row>
    <row r="3128" spans="1:11" ht="42" customHeight="1">
      <c r="A3128" s="2" t="s">
        <v>7875</v>
      </c>
      <c r="B3128" s="2" t="s">
        <v>7876</v>
      </c>
      <c r="C3128" s="2" t="s">
        <v>71</v>
      </c>
      <c r="D3128" s="2" t="s">
        <v>72</v>
      </c>
      <c r="E3128" s="5">
        <v>-27344</v>
      </c>
      <c r="F3128" s="3" t="s">
        <v>146</v>
      </c>
      <c r="G3128" s="3" t="s">
        <v>19</v>
      </c>
      <c r="H3128" s="2" t="s">
        <v>20</v>
      </c>
      <c r="I3128" s="2" t="s">
        <v>7877</v>
      </c>
      <c r="J3128" s="3" t="str">
        <f>HYPERLINK("https://www.boe.es/gazeta/dias/1825/02/17/pdfs/GMD-1825-21.pdf#page=4","Abrir facsímil")</f>
        <v>Abrir facsímil</v>
      </c>
      <c r="K3128" s="3" t="s">
        <v>22</v>
      </c>
    </row>
    <row r="3129" spans="1:11" ht="42" customHeight="1">
      <c r="A3129" s="2" t="s">
        <v>7878</v>
      </c>
      <c r="B3129" s="2" t="s">
        <v>7879</v>
      </c>
      <c r="C3129" s="2" t="s">
        <v>32</v>
      </c>
      <c r="D3129" s="2" t="s">
        <v>33</v>
      </c>
      <c r="E3129" s="5">
        <v>-27307</v>
      </c>
      <c r="F3129" s="3" t="s">
        <v>139</v>
      </c>
      <c r="G3129" s="3" t="s">
        <v>39</v>
      </c>
      <c r="H3129" s="2" t="s">
        <v>20</v>
      </c>
      <c r="I3129" s="2" t="s">
        <v>7880</v>
      </c>
      <c r="J3129" s="3" t="str">
        <f>HYPERLINK("https://www.boe.es/gazeta/dias/1825/03/26/pdfs/GMD-1825-37.pdf#page=3","Abrir facsímil")</f>
        <v>Abrir facsímil</v>
      </c>
      <c r="K3129" s="3" t="s">
        <v>22</v>
      </c>
    </row>
    <row r="3130" spans="1:11" ht="42" customHeight="1">
      <c r="A3130" s="2" t="s">
        <v>7881</v>
      </c>
      <c r="B3130" s="2" t="s">
        <v>7882</v>
      </c>
      <c r="C3130" s="2" t="s">
        <v>71</v>
      </c>
      <c r="D3130" s="2" t="s">
        <v>72</v>
      </c>
      <c r="E3130" s="5">
        <v>-27311</v>
      </c>
      <c r="F3130" s="3" t="s">
        <v>47</v>
      </c>
      <c r="G3130" s="3" t="s">
        <v>95</v>
      </c>
      <c r="H3130" s="2" t="s">
        <v>20</v>
      </c>
      <c r="I3130" s="2" t="s">
        <v>7883</v>
      </c>
      <c r="J3130" s="3" t="str">
        <f>HYPERLINK("https://www.boe.es/gazeta/dias/1825/03/22/pdfs/GMD-1825-35.pdf#page=1","Abrir facsímil")</f>
        <v>Abrir facsímil</v>
      </c>
      <c r="K3130" s="3" t="s">
        <v>22</v>
      </c>
    </row>
    <row r="3131" spans="1:11" ht="42" customHeight="1">
      <c r="A3131" s="2" t="s">
        <v>7884</v>
      </c>
      <c r="B3131" s="2" t="s">
        <v>7885</v>
      </c>
      <c r="C3131" s="2" t="s">
        <v>16</v>
      </c>
      <c r="D3131" s="2" t="s">
        <v>17</v>
      </c>
      <c r="E3131" s="5">
        <v>-27101</v>
      </c>
      <c r="F3131" s="3" t="s">
        <v>83</v>
      </c>
      <c r="G3131" s="3" t="s">
        <v>19</v>
      </c>
      <c r="H3131" s="2" t="s">
        <v>20</v>
      </c>
      <c r="I3131" s="2" t="s">
        <v>7886</v>
      </c>
      <c r="J3131" s="3" t="str">
        <f>HYPERLINK("https://www.boe.es/gazeta/dias/1825/10/18/pdfs/GMD-1825-126.pdf#page=4","Abrir facsímil")</f>
        <v>Abrir facsímil</v>
      </c>
      <c r="K3131" s="3" t="s">
        <v>22</v>
      </c>
    </row>
    <row r="3132" spans="1:11" ht="42" customHeight="1">
      <c r="A3132" s="2" t="s">
        <v>7887</v>
      </c>
      <c r="B3132" s="2" t="s">
        <v>7888</v>
      </c>
      <c r="C3132" s="2" t="s">
        <v>78</v>
      </c>
      <c r="D3132" s="2" t="s">
        <v>72</v>
      </c>
      <c r="E3132" s="5">
        <v>-27379</v>
      </c>
      <c r="F3132" s="3" t="s">
        <v>116</v>
      </c>
      <c r="G3132" s="3" t="s">
        <v>19</v>
      </c>
      <c r="H3132" s="2" t="s">
        <v>20</v>
      </c>
      <c r="I3132" s="2" t="s">
        <v>7889</v>
      </c>
      <c r="J3132" s="3" t="str">
        <f>HYPERLINK("https://www.boe.es/gazeta/dias/1825/01/13/pdfs/GMD-1825-6.pdf#page=4","Abrir facsímil")</f>
        <v>Abrir facsímil</v>
      </c>
      <c r="K3132" s="3" t="s">
        <v>22</v>
      </c>
    </row>
    <row r="3133" spans="1:11" ht="42" customHeight="1">
      <c r="A3133" s="2" t="s">
        <v>7890</v>
      </c>
      <c r="B3133" s="2" t="s">
        <v>7891</v>
      </c>
      <c r="C3133" s="2" t="s">
        <v>32</v>
      </c>
      <c r="D3133" s="2" t="s">
        <v>33</v>
      </c>
      <c r="E3133" s="5">
        <v>-27295</v>
      </c>
      <c r="F3133" s="3" t="s">
        <v>156</v>
      </c>
      <c r="G3133" s="3" t="s">
        <v>39</v>
      </c>
      <c r="H3133" s="2" t="s">
        <v>20</v>
      </c>
      <c r="I3133" s="2" t="s">
        <v>7892</v>
      </c>
      <c r="J3133" s="3" t="str">
        <f>HYPERLINK("https://www.boe.es/gazeta/dias/1825/04/07/pdfs/GMD-1825-42.pdf#page=3","Abrir facsímil")</f>
        <v>Abrir facsímil</v>
      </c>
      <c r="K3133" s="3" t="s">
        <v>22</v>
      </c>
    </row>
    <row r="3134" spans="1:11" ht="42" customHeight="1">
      <c r="A3134" s="2" t="s">
        <v>7893</v>
      </c>
      <c r="B3134" s="2" t="s">
        <v>7894</v>
      </c>
      <c r="C3134" s="2" t="s">
        <v>71</v>
      </c>
      <c r="D3134" s="2" t="s">
        <v>72</v>
      </c>
      <c r="E3134" s="5">
        <v>-27134</v>
      </c>
      <c r="F3134" s="3" t="s">
        <v>308</v>
      </c>
      <c r="G3134" s="3" t="s">
        <v>95</v>
      </c>
      <c r="H3134" s="2" t="s">
        <v>20</v>
      </c>
      <c r="I3134" s="2" t="s">
        <v>7895</v>
      </c>
      <c r="J3134" s="3" t="str">
        <f>HYPERLINK("https://www.boe.es/gazeta/dias/1825/09/15/pdfs/GMD-1825-112.pdf#page=1","Abrir facsímil")</f>
        <v>Abrir facsímil</v>
      </c>
      <c r="K3134" s="3" t="s">
        <v>22</v>
      </c>
    </row>
    <row r="3135" spans="1:11" ht="42" customHeight="1">
      <c r="A3135" s="2" t="s">
        <v>7896</v>
      </c>
      <c r="B3135" s="2" t="s">
        <v>7896</v>
      </c>
      <c r="C3135" s="2" t="s">
        <v>71</v>
      </c>
      <c r="D3135" s="2" t="s">
        <v>72</v>
      </c>
      <c r="E3135" s="5">
        <v>-27195</v>
      </c>
      <c r="F3135" s="3" t="s">
        <v>558</v>
      </c>
      <c r="G3135" s="3" t="s">
        <v>95</v>
      </c>
      <c r="H3135" s="2" t="s">
        <v>20</v>
      </c>
      <c r="I3135" s="2" t="s">
        <v>7897</v>
      </c>
      <c r="J3135" s="3" t="str">
        <f>HYPERLINK("https://www.boe.es/gazeta/dias/1825/07/16/pdfs/GMD-1825-85.pdf#page=1","Abrir facsímil")</f>
        <v>Abrir facsímil</v>
      </c>
      <c r="K3135" s="3" t="s">
        <v>22</v>
      </c>
    </row>
    <row r="3136" spans="1:11" ht="42" customHeight="1">
      <c r="A3136" s="2" t="s">
        <v>7898</v>
      </c>
      <c r="B3136" s="2" t="s">
        <v>7899</v>
      </c>
      <c r="C3136" s="2" t="s">
        <v>32</v>
      </c>
      <c r="D3136" s="2" t="s">
        <v>33</v>
      </c>
      <c r="E3136" s="5">
        <v>-27384</v>
      </c>
      <c r="F3136" s="3" t="s">
        <v>143</v>
      </c>
      <c r="G3136" s="3" t="s">
        <v>64</v>
      </c>
      <c r="H3136" s="2" t="s">
        <v>20</v>
      </c>
      <c r="I3136" s="2" t="s">
        <v>7900</v>
      </c>
      <c r="J3136" s="3" t="str">
        <f>HYPERLINK("https://www.boe.es/gazeta/dias/1825/01/08/pdfs/GMD-1825-4.pdf#page=2","Abrir facsímil")</f>
        <v>Abrir facsímil</v>
      </c>
      <c r="K3136" s="3" t="s">
        <v>22</v>
      </c>
    </row>
    <row r="3137" spans="1:11" ht="42" customHeight="1">
      <c r="A3137" s="2" t="s">
        <v>7901</v>
      </c>
      <c r="B3137" s="2" t="s">
        <v>7902</v>
      </c>
      <c r="C3137" s="2" t="s">
        <v>71</v>
      </c>
      <c r="D3137" s="2" t="s">
        <v>72</v>
      </c>
      <c r="E3137" s="5">
        <v>-27195</v>
      </c>
      <c r="F3137" s="3" t="s">
        <v>558</v>
      </c>
      <c r="G3137" s="3" t="s">
        <v>95</v>
      </c>
      <c r="H3137" s="2" t="s">
        <v>20</v>
      </c>
      <c r="I3137" s="2" t="s">
        <v>7903</v>
      </c>
      <c r="J3137" s="3" t="str">
        <f>HYPERLINK("https://www.boe.es/gazeta/dias/1825/07/16/pdfs/GMD-1825-85.pdf#page=1","Abrir facsímil")</f>
        <v>Abrir facsímil</v>
      </c>
      <c r="K3137" s="3" t="s">
        <v>22</v>
      </c>
    </row>
    <row r="3138" spans="1:11" ht="42" customHeight="1">
      <c r="A3138" s="2" t="s">
        <v>7904</v>
      </c>
      <c r="B3138" s="2" t="s">
        <v>7905</v>
      </c>
      <c r="C3138" s="2" t="s">
        <v>32</v>
      </c>
      <c r="D3138" s="2" t="s">
        <v>33</v>
      </c>
      <c r="E3138" s="5">
        <v>-27230</v>
      </c>
      <c r="F3138" s="3" t="s">
        <v>521</v>
      </c>
      <c r="G3138" s="3" t="s">
        <v>39</v>
      </c>
      <c r="H3138" s="2" t="s">
        <v>20</v>
      </c>
      <c r="I3138" s="2" t="s">
        <v>7906</v>
      </c>
      <c r="J3138" s="3" t="str">
        <f>HYPERLINK("https://www.boe.es/gazeta/dias/1825/06/11/pdfs/GMD-1825-70.pdf#page=3","Abrir facsímil")</f>
        <v>Abrir facsímil</v>
      </c>
      <c r="K3138" s="3" t="s">
        <v>22</v>
      </c>
    </row>
    <row r="3139" spans="1:11" ht="42" customHeight="1">
      <c r="A3139" s="2" t="s">
        <v>7907</v>
      </c>
      <c r="B3139" s="2" t="s">
        <v>7908</v>
      </c>
      <c r="C3139" s="2" t="s">
        <v>32</v>
      </c>
      <c r="D3139" s="2" t="s">
        <v>33</v>
      </c>
      <c r="E3139" s="5">
        <v>-27349</v>
      </c>
      <c r="F3139" s="3" t="s">
        <v>596</v>
      </c>
      <c r="G3139" s="3" t="s">
        <v>19</v>
      </c>
      <c r="H3139" s="2" t="s">
        <v>20</v>
      </c>
      <c r="I3139" s="2" t="s">
        <v>7909</v>
      </c>
      <c r="J3139" s="3" t="str">
        <f>HYPERLINK("https://www.boe.es/gazeta/dias/1825/02/12/pdfs/GMD-1825-19.pdf#page=4","Abrir facsímil")</f>
        <v>Abrir facsímil</v>
      </c>
      <c r="K3139" s="3" t="s">
        <v>22</v>
      </c>
    </row>
    <row r="3140" spans="1:11" ht="42" customHeight="1">
      <c r="A3140" s="2" t="s">
        <v>7910</v>
      </c>
      <c r="B3140" s="2" t="s">
        <v>7911</v>
      </c>
      <c r="C3140" s="2" t="s">
        <v>32</v>
      </c>
      <c r="D3140" s="2" t="s">
        <v>33</v>
      </c>
      <c r="E3140" s="5">
        <v>-27104</v>
      </c>
      <c r="F3140" s="3" t="s">
        <v>310</v>
      </c>
      <c r="G3140" s="3" t="s">
        <v>19</v>
      </c>
      <c r="H3140" s="2" t="s">
        <v>20</v>
      </c>
      <c r="I3140" s="2" t="s">
        <v>7912</v>
      </c>
      <c r="J3140" s="3" t="str">
        <f>HYPERLINK("https://www.boe.es/gazeta/dias/1825/10/15/pdfs/GMD-1825-125.pdf#page=4","Abrir facsímil")</f>
        <v>Abrir facsímil</v>
      </c>
      <c r="K3140" s="3" t="s">
        <v>22</v>
      </c>
    </row>
    <row r="3141" spans="1:11" ht="42" customHeight="1">
      <c r="A3141" s="2" t="s">
        <v>7913</v>
      </c>
      <c r="B3141" s="2" t="s">
        <v>7913</v>
      </c>
      <c r="C3141" s="2" t="s">
        <v>32</v>
      </c>
      <c r="D3141" s="2" t="s">
        <v>33</v>
      </c>
      <c r="E3141" s="5">
        <v>-27358</v>
      </c>
      <c r="F3141" s="3" t="s">
        <v>63</v>
      </c>
      <c r="G3141" s="3" t="s">
        <v>19</v>
      </c>
      <c r="H3141" s="2" t="s">
        <v>20</v>
      </c>
      <c r="I3141" s="2" t="s">
        <v>7914</v>
      </c>
      <c r="J3141" s="3" t="str">
        <f>HYPERLINK("https://www.boe.es/gazeta/dias/1825/02/03/pdfs/GMD-1825-15.pdf#page=4","Abrir facsímil")</f>
        <v>Abrir facsímil</v>
      </c>
      <c r="K3141" s="3" t="s">
        <v>22</v>
      </c>
    </row>
    <row r="3142" spans="1:11" ht="42" customHeight="1">
      <c r="A3142" s="2" t="s">
        <v>7913</v>
      </c>
      <c r="B3142" s="2" t="s">
        <v>7913</v>
      </c>
      <c r="C3142" s="2" t="s">
        <v>32</v>
      </c>
      <c r="D3142" s="2" t="s">
        <v>33</v>
      </c>
      <c r="E3142" s="5">
        <v>-27314</v>
      </c>
      <c r="F3142" s="3" t="s">
        <v>60</v>
      </c>
      <c r="G3142" s="3" t="s">
        <v>19</v>
      </c>
      <c r="H3142" s="2" t="s">
        <v>20</v>
      </c>
      <c r="I3142" s="2" t="s">
        <v>7915</v>
      </c>
      <c r="J3142" s="3" t="str">
        <f>HYPERLINK("https://www.boe.es/gazeta/dias/1825/03/19/pdfs/GMD-1825-34.pdf#page=4","Abrir facsímil")</f>
        <v>Abrir facsímil</v>
      </c>
      <c r="K3142" s="3" t="s">
        <v>22</v>
      </c>
    </row>
    <row r="3143" spans="1:11" ht="42" customHeight="1">
      <c r="A3143" s="2" t="s">
        <v>7916</v>
      </c>
      <c r="B3143" s="2" t="s">
        <v>7917</v>
      </c>
      <c r="C3143" s="2" t="s">
        <v>16</v>
      </c>
      <c r="D3143" s="2" t="s">
        <v>17</v>
      </c>
      <c r="E3143" s="5">
        <v>-27069</v>
      </c>
      <c r="F3143" s="3" t="s">
        <v>73</v>
      </c>
      <c r="G3143" s="3" t="s">
        <v>74</v>
      </c>
      <c r="H3143" s="2" t="s">
        <v>20</v>
      </c>
      <c r="I3143" s="2" t="s">
        <v>7918</v>
      </c>
      <c r="J3143" s="3" t="str">
        <f>HYPERLINK("https://www.boe.es/gazeta/dias/1825/11/19/pdfs/GMD-1825-140.pdf#page=3","Abrir facsímil")</f>
        <v>Abrir facsímil</v>
      </c>
      <c r="K3143" s="3" t="s">
        <v>22</v>
      </c>
    </row>
    <row r="3144" spans="1:11" ht="42" customHeight="1">
      <c r="A3144" s="2" t="s">
        <v>7919</v>
      </c>
      <c r="B3144" s="2" t="s">
        <v>7920</v>
      </c>
      <c r="C3144" s="2" t="s">
        <v>32</v>
      </c>
      <c r="D3144" s="2" t="s">
        <v>33</v>
      </c>
      <c r="E3144" s="5">
        <v>-27188</v>
      </c>
      <c r="F3144" s="3" t="s">
        <v>207</v>
      </c>
      <c r="G3144" s="3" t="s">
        <v>19</v>
      </c>
      <c r="H3144" s="2" t="s">
        <v>20</v>
      </c>
      <c r="I3144" s="2" t="s">
        <v>7921</v>
      </c>
      <c r="J3144" s="3" t="str">
        <f>HYPERLINK("https://www.boe.es/gazeta/dias/1825/07/23/pdfs/GMD-1825-88.pdf#page=4","Abrir facsímil")</f>
        <v>Abrir facsímil</v>
      </c>
      <c r="K3144" s="3" t="s">
        <v>22</v>
      </c>
    </row>
    <row r="3145" spans="1:11" ht="42" customHeight="1">
      <c r="A3145" s="2" t="s">
        <v>7922</v>
      </c>
      <c r="B3145" s="2" t="s">
        <v>7923</v>
      </c>
      <c r="C3145" s="2" t="s">
        <v>32</v>
      </c>
      <c r="D3145" s="2" t="s">
        <v>33</v>
      </c>
      <c r="E3145" s="5">
        <v>-27384</v>
      </c>
      <c r="F3145" s="3" t="s">
        <v>143</v>
      </c>
      <c r="G3145" s="3" t="s">
        <v>64</v>
      </c>
      <c r="H3145" s="2" t="s">
        <v>20</v>
      </c>
      <c r="I3145" s="2" t="s">
        <v>7924</v>
      </c>
      <c r="J3145" s="3" t="str">
        <f>HYPERLINK("https://www.boe.es/gazeta/dias/1825/01/08/pdfs/GMD-1825-4.pdf#page=2","Abrir facsímil")</f>
        <v>Abrir facsímil</v>
      </c>
      <c r="K3145" s="3" t="s">
        <v>22</v>
      </c>
    </row>
    <row r="3146" spans="1:11" ht="42" customHeight="1">
      <c r="A3146" s="2" t="s">
        <v>7925</v>
      </c>
      <c r="B3146" s="2" t="s">
        <v>7926</v>
      </c>
      <c r="C3146" s="2" t="s">
        <v>32</v>
      </c>
      <c r="D3146" s="2" t="s">
        <v>33</v>
      </c>
      <c r="E3146" s="5">
        <v>-27374</v>
      </c>
      <c r="F3146" s="3" t="s">
        <v>87</v>
      </c>
      <c r="G3146" s="3" t="s">
        <v>39</v>
      </c>
      <c r="H3146" s="2" t="s">
        <v>20</v>
      </c>
      <c r="I3146" s="2" t="s">
        <v>7927</v>
      </c>
      <c r="J3146" s="3" t="str">
        <f>HYPERLINK("https://www.boe.es/gazeta/dias/1825/01/18/pdfs/GMD-1825-8.pdf#page=3","Abrir facsímil")</f>
        <v>Abrir facsímil</v>
      </c>
      <c r="K3146" s="3" t="s">
        <v>22</v>
      </c>
    </row>
    <row r="3147" spans="1:11" ht="42" customHeight="1">
      <c r="A3147" s="2" t="s">
        <v>7928</v>
      </c>
      <c r="B3147" s="2" t="s">
        <v>7929</v>
      </c>
      <c r="C3147" s="2" t="s">
        <v>32</v>
      </c>
      <c r="D3147" s="2" t="s">
        <v>33</v>
      </c>
      <c r="E3147" s="5">
        <v>-27344</v>
      </c>
      <c r="F3147" s="3" t="s">
        <v>146</v>
      </c>
      <c r="G3147" s="3" t="s">
        <v>39</v>
      </c>
      <c r="H3147" s="2" t="s">
        <v>20</v>
      </c>
      <c r="I3147" s="2" t="s">
        <v>7930</v>
      </c>
      <c r="J3147" s="3" t="str">
        <f>HYPERLINK("https://www.boe.es/gazeta/dias/1825/02/17/pdfs/GMD-1825-21.pdf#page=3","Abrir facsímil")</f>
        <v>Abrir facsímil</v>
      </c>
      <c r="K3147" s="3" t="s">
        <v>22</v>
      </c>
    </row>
    <row r="3148" spans="1:11" ht="42" customHeight="1">
      <c r="A3148" s="2" t="s">
        <v>7931</v>
      </c>
      <c r="B3148" s="2" t="s">
        <v>7932</v>
      </c>
      <c r="C3148" s="2" t="s">
        <v>32</v>
      </c>
      <c r="D3148" s="2" t="s">
        <v>33</v>
      </c>
      <c r="E3148" s="5">
        <v>-27360</v>
      </c>
      <c r="F3148" s="3" t="s">
        <v>468</v>
      </c>
      <c r="G3148" s="3" t="s">
        <v>19</v>
      </c>
      <c r="H3148" s="2" t="s">
        <v>27</v>
      </c>
      <c r="I3148" s="2" t="s">
        <v>7933</v>
      </c>
      <c r="J3148" s="3" t="str">
        <f>HYPERLINK("https://www.boe.es/gazeta/dias/1825/02/01/pdfs/GMD-1825-14.pdf#page=4","Abrir facsímil")</f>
        <v>Abrir facsímil</v>
      </c>
      <c r="K3148" s="3" t="s">
        <v>29</v>
      </c>
    </row>
    <row r="3149" spans="1:11" ht="42" customHeight="1">
      <c r="A3149" s="2" t="s">
        <v>7934</v>
      </c>
      <c r="B3149" s="2" t="s">
        <v>7935</v>
      </c>
      <c r="C3149" s="2" t="s">
        <v>71</v>
      </c>
      <c r="D3149" s="2" t="s">
        <v>72</v>
      </c>
      <c r="E3149" s="5">
        <v>-27349</v>
      </c>
      <c r="F3149" s="3" t="s">
        <v>596</v>
      </c>
      <c r="G3149" s="3" t="s">
        <v>39</v>
      </c>
      <c r="H3149" s="2" t="s">
        <v>27</v>
      </c>
      <c r="I3149" s="2" t="s">
        <v>7936</v>
      </c>
      <c r="J3149" s="3" t="str">
        <f>HYPERLINK("https://www.boe.es/gazeta/dias/1825/02/12/pdfs/GMD-1825-19.pdf#page=3","Abrir facsímil")</f>
        <v>Abrir facsímil</v>
      </c>
      <c r="K3149" s="3" t="s">
        <v>29</v>
      </c>
    </row>
    <row r="3150" spans="1:11" ht="42" customHeight="1">
      <c r="A3150" s="2" t="s">
        <v>7937</v>
      </c>
      <c r="B3150" s="2" t="s">
        <v>7938</v>
      </c>
      <c r="C3150" s="2" t="s">
        <v>16</v>
      </c>
      <c r="D3150" s="2" t="s">
        <v>17</v>
      </c>
      <c r="E3150" s="5">
        <v>-27290</v>
      </c>
      <c r="F3150" s="3" t="s">
        <v>443</v>
      </c>
      <c r="G3150" s="3" t="s">
        <v>1519</v>
      </c>
      <c r="H3150" s="2" t="s">
        <v>20</v>
      </c>
      <c r="I3150" s="2" t="s">
        <v>7939</v>
      </c>
      <c r="J3150" s="3" t="str">
        <f>HYPERLINK("https://www.boe.es/gazeta/dias/1825/04/12/pdfs/GMD-1825-44.pdf#page=4","Abrir facsímil")</f>
        <v>Abrir facsímil</v>
      </c>
      <c r="K3150" s="3" t="s">
        <v>22</v>
      </c>
    </row>
    <row r="3151" spans="1:11" ht="42" customHeight="1">
      <c r="A3151" s="2" t="s">
        <v>7940</v>
      </c>
      <c r="B3151" s="2" t="s">
        <v>7941</v>
      </c>
      <c r="C3151" s="2" t="s">
        <v>25</v>
      </c>
      <c r="D3151" s="2" t="s">
        <v>17</v>
      </c>
      <c r="E3151" s="5">
        <v>-27283</v>
      </c>
      <c r="F3151" s="3" t="s">
        <v>26</v>
      </c>
      <c r="G3151" s="3" t="s">
        <v>19</v>
      </c>
      <c r="H3151" s="2" t="s">
        <v>20</v>
      </c>
      <c r="I3151" s="2" t="s">
        <v>7942</v>
      </c>
      <c r="J3151" s="3" t="str">
        <f>HYPERLINK("https://www.boe.es/gazeta/dias/1825/04/19/pdfs/GMD-1825-47.pdf#page=4","Abrir facsímil")</f>
        <v>Abrir facsímil</v>
      </c>
      <c r="K3151" s="3" t="s">
        <v>22</v>
      </c>
    </row>
    <row r="3152" spans="1:11" ht="42" customHeight="1">
      <c r="A3152" s="2" t="s">
        <v>7943</v>
      </c>
      <c r="B3152" s="2" t="s">
        <v>7944</v>
      </c>
      <c r="C3152" s="2" t="s">
        <v>32</v>
      </c>
      <c r="D3152" s="2" t="s">
        <v>33</v>
      </c>
      <c r="E3152" s="5">
        <v>-27384</v>
      </c>
      <c r="F3152" s="3" t="s">
        <v>143</v>
      </c>
      <c r="G3152" s="3" t="s">
        <v>64</v>
      </c>
      <c r="H3152" s="2" t="s">
        <v>20</v>
      </c>
      <c r="I3152" s="2" t="s">
        <v>7945</v>
      </c>
      <c r="J3152" s="3" t="str">
        <f>HYPERLINK("https://www.boe.es/gazeta/dias/1825/01/08/pdfs/GMD-1825-4.pdf#page=2","Abrir facsímil")</f>
        <v>Abrir facsímil</v>
      </c>
      <c r="K3152" s="3" t="s">
        <v>22</v>
      </c>
    </row>
    <row r="3153" spans="1:11" ht="42" customHeight="1">
      <c r="A3153" s="2" t="s">
        <v>7946</v>
      </c>
      <c r="B3153" s="2" t="s">
        <v>7947</v>
      </c>
      <c r="C3153" s="2" t="s">
        <v>16</v>
      </c>
      <c r="D3153" s="2" t="s">
        <v>17</v>
      </c>
      <c r="E3153" s="5">
        <v>-27101</v>
      </c>
      <c r="F3153" s="3" t="s">
        <v>83</v>
      </c>
      <c r="G3153" s="3" t="s">
        <v>39</v>
      </c>
      <c r="H3153" s="2" t="s">
        <v>20</v>
      </c>
      <c r="I3153" s="2" t="s">
        <v>7948</v>
      </c>
      <c r="J3153" s="3" t="str">
        <f>HYPERLINK("https://www.boe.es/gazeta/dias/1825/10/18/pdfs/GMD-1825-126.pdf#page=3","Abrir facsímil")</f>
        <v>Abrir facsímil</v>
      </c>
      <c r="K3153" s="3" t="s">
        <v>22</v>
      </c>
    </row>
    <row r="3154" spans="1:11" ht="42" customHeight="1">
      <c r="A3154" s="2" t="s">
        <v>7949</v>
      </c>
      <c r="B3154" s="2" t="s">
        <v>7950</v>
      </c>
      <c r="C3154" s="2" t="s">
        <v>32</v>
      </c>
      <c r="D3154" s="2" t="s">
        <v>33</v>
      </c>
      <c r="E3154" s="5">
        <v>-27374</v>
      </c>
      <c r="F3154" s="3" t="s">
        <v>87</v>
      </c>
      <c r="G3154" s="3" t="s">
        <v>39</v>
      </c>
      <c r="H3154" s="2" t="s">
        <v>20</v>
      </c>
      <c r="I3154" s="2" t="s">
        <v>7951</v>
      </c>
      <c r="J3154" s="3" t="str">
        <f>HYPERLINK("https://www.boe.es/gazeta/dias/1825/01/18/pdfs/GMD-1825-8.pdf#page=3","Abrir facsímil")</f>
        <v>Abrir facsímil</v>
      </c>
      <c r="K3154" s="3" t="s">
        <v>22</v>
      </c>
    </row>
    <row r="3155" spans="1:11" ht="42" customHeight="1">
      <c r="A3155" s="2" t="s">
        <v>7952</v>
      </c>
      <c r="B3155" s="2" t="s">
        <v>7953</v>
      </c>
      <c r="C3155" s="2" t="s">
        <v>16</v>
      </c>
      <c r="D3155" s="2" t="s">
        <v>17</v>
      </c>
      <c r="E3155" s="5">
        <v>-27090</v>
      </c>
      <c r="F3155" s="3" t="s">
        <v>189</v>
      </c>
      <c r="G3155" s="3" t="s">
        <v>39</v>
      </c>
      <c r="H3155" s="2" t="s">
        <v>20</v>
      </c>
      <c r="I3155" s="2" t="s">
        <v>7954</v>
      </c>
      <c r="J3155" s="3" t="str">
        <f>HYPERLINK("https://www.boe.es/gazeta/dias/1825/10/29/pdfs/GMD-1825-131.pdf#page=3","Abrir facsímil")</f>
        <v>Abrir facsímil</v>
      </c>
      <c r="K3155" s="3" t="s">
        <v>22</v>
      </c>
    </row>
    <row r="3156" spans="1:11" ht="42" customHeight="1">
      <c r="A3156" s="2" t="s">
        <v>7955</v>
      </c>
      <c r="B3156" s="2" t="s">
        <v>7956</v>
      </c>
      <c r="C3156" s="2" t="s">
        <v>32</v>
      </c>
      <c r="D3156" s="2" t="s">
        <v>33</v>
      </c>
      <c r="E3156" s="5">
        <v>-27372</v>
      </c>
      <c r="F3156" s="3" t="s">
        <v>51</v>
      </c>
      <c r="G3156" s="3" t="s">
        <v>39</v>
      </c>
      <c r="H3156" s="2" t="s">
        <v>20</v>
      </c>
      <c r="I3156" s="2" t="s">
        <v>7957</v>
      </c>
      <c r="J3156" s="3" t="str">
        <f>HYPERLINK("https://www.boe.es/gazeta/dias/1825/01/20/pdfs/GMD-1825-9.pdf#page=3","Abrir facsímil")</f>
        <v>Abrir facsímil</v>
      </c>
      <c r="K3156" s="3" t="s">
        <v>22</v>
      </c>
    </row>
    <row r="3157" spans="1:11" ht="42" customHeight="1">
      <c r="A3157" s="2" t="s">
        <v>7958</v>
      </c>
      <c r="B3157" s="2" t="s">
        <v>7959</v>
      </c>
      <c r="C3157" s="2" t="s">
        <v>32</v>
      </c>
      <c r="D3157" s="2" t="s">
        <v>33</v>
      </c>
      <c r="E3157" s="5">
        <v>-27386</v>
      </c>
      <c r="F3157" s="3" t="s">
        <v>99</v>
      </c>
      <c r="G3157" s="3" t="s">
        <v>39</v>
      </c>
      <c r="H3157" s="2" t="s">
        <v>20</v>
      </c>
      <c r="I3157" s="2" t="s">
        <v>7960</v>
      </c>
      <c r="J3157" s="3" t="str">
        <f>HYPERLINK("https://www.boe.es/gazeta/dias/1825/01/06/pdfs/GMD-1825-3.pdf#page=3","Abrir facsímil")</f>
        <v>Abrir facsímil</v>
      </c>
      <c r="K3157" s="3" t="s">
        <v>22</v>
      </c>
    </row>
    <row r="3158" spans="1:11" ht="42" customHeight="1">
      <c r="A3158" s="2" t="s">
        <v>7961</v>
      </c>
      <c r="B3158" s="2" t="s">
        <v>7962</v>
      </c>
      <c r="C3158" s="2" t="s">
        <v>123</v>
      </c>
      <c r="D3158" s="2" t="s">
        <v>17</v>
      </c>
      <c r="E3158" s="5">
        <v>-27360</v>
      </c>
      <c r="F3158" s="3" t="s">
        <v>468</v>
      </c>
      <c r="G3158" s="3" t="s">
        <v>19</v>
      </c>
      <c r="H3158" s="2" t="s">
        <v>20</v>
      </c>
      <c r="I3158" s="2" t="s">
        <v>7963</v>
      </c>
      <c r="J3158" s="3" t="str">
        <f>HYPERLINK("https://www.boe.es/gazeta/dias/1825/02/01/pdfs/GMD-1825-14.pdf#page=4","Abrir facsímil")</f>
        <v>Abrir facsímil</v>
      </c>
      <c r="K3158" s="3" t="s">
        <v>22</v>
      </c>
    </row>
    <row r="3159" spans="1:11" ht="42" customHeight="1">
      <c r="A3159" s="2" t="s">
        <v>7964</v>
      </c>
      <c r="B3159" s="2" t="s">
        <v>7965</v>
      </c>
      <c r="C3159" s="2" t="s">
        <v>71</v>
      </c>
      <c r="D3159" s="2" t="s">
        <v>72</v>
      </c>
      <c r="E3159" s="5">
        <v>-27379</v>
      </c>
      <c r="F3159" s="3" t="s">
        <v>116</v>
      </c>
      <c r="G3159" s="3" t="s">
        <v>19</v>
      </c>
      <c r="H3159" s="2" t="s">
        <v>20</v>
      </c>
      <c r="I3159" s="2" t="s">
        <v>7966</v>
      </c>
      <c r="J3159" s="3" t="str">
        <f>HYPERLINK("https://www.boe.es/gazeta/dias/1825/01/13/pdfs/GMD-1825-6.pdf#page=4","Abrir facsímil")</f>
        <v>Abrir facsímil</v>
      </c>
      <c r="K3159" s="3" t="s">
        <v>22</v>
      </c>
    </row>
    <row r="3160" spans="1:11" ht="42" customHeight="1">
      <c r="A3160" s="2" t="s">
        <v>7964</v>
      </c>
      <c r="B3160" s="2" t="s">
        <v>7965</v>
      </c>
      <c r="C3160" s="2" t="s">
        <v>32</v>
      </c>
      <c r="D3160" s="2" t="s">
        <v>33</v>
      </c>
      <c r="E3160" s="5">
        <v>-27101</v>
      </c>
      <c r="F3160" s="3" t="s">
        <v>83</v>
      </c>
      <c r="G3160" s="3" t="s">
        <v>19</v>
      </c>
      <c r="H3160" s="2" t="s">
        <v>20</v>
      </c>
      <c r="I3160" s="2" t="s">
        <v>7967</v>
      </c>
      <c r="J3160" s="3" t="str">
        <f>HYPERLINK("https://www.boe.es/gazeta/dias/1825/10/18/pdfs/GMD-1825-126.pdf#page=4","Abrir facsímil")</f>
        <v>Abrir facsímil</v>
      </c>
      <c r="K3160" s="3" t="s">
        <v>22</v>
      </c>
    </row>
    <row r="3161" spans="1:11" ht="42" customHeight="1">
      <c r="A3161" s="2" t="s">
        <v>7968</v>
      </c>
      <c r="B3161" s="2" t="s">
        <v>7969</v>
      </c>
      <c r="C3161" s="2" t="s">
        <v>32</v>
      </c>
      <c r="D3161" s="2" t="s">
        <v>33</v>
      </c>
      <c r="E3161" s="5">
        <v>-27293</v>
      </c>
      <c r="F3161" s="3" t="s">
        <v>267</v>
      </c>
      <c r="G3161" s="3" t="s">
        <v>39</v>
      </c>
      <c r="H3161" s="2" t="s">
        <v>20</v>
      </c>
      <c r="I3161" s="2" t="s">
        <v>7970</v>
      </c>
      <c r="J3161" s="3" t="str">
        <f>HYPERLINK("https://www.boe.es/gazeta/dias/1825/04/09/pdfs/GMD-1825-43.pdf#page=3","Abrir facsímil")</f>
        <v>Abrir facsímil</v>
      </c>
      <c r="K3161" s="3" t="s">
        <v>22</v>
      </c>
    </row>
    <row r="3162" spans="1:11" ht="42" customHeight="1">
      <c r="A3162" s="2" t="s">
        <v>7971</v>
      </c>
      <c r="B3162" s="2" t="s">
        <v>7972</v>
      </c>
      <c r="C3162" s="2" t="s">
        <v>32</v>
      </c>
      <c r="D3162" s="2" t="s">
        <v>33</v>
      </c>
      <c r="E3162" s="5">
        <v>-27342</v>
      </c>
      <c r="F3162" s="3" t="s">
        <v>112</v>
      </c>
      <c r="G3162" s="3" t="s">
        <v>39</v>
      </c>
      <c r="H3162" s="2" t="s">
        <v>20</v>
      </c>
      <c r="I3162" s="2" t="s">
        <v>7973</v>
      </c>
      <c r="J3162" s="3" t="str">
        <f>HYPERLINK("https://www.boe.es/gazeta/dias/1825/02/19/pdfs/GMD-1825-22.pdf#page=3","Abrir facsímil")</f>
        <v>Abrir facsímil</v>
      </c>
      <c r="K3162" s="3" t="s">
        <v>22</v>
      </c>
    </row>
    <row r="3163" spans="1:11" ht="42" customHeight="1">
      <c r="A3163" s="2" t="s">
        <v>7974</v>
      </c>
      <c r="B3163" s="2" t="s">
        <v>7975</v>
      </c>
      <c r="C3163" s="2" t="s">
        <v>32</v>
      </c>
      <c r="D3163" s="2" t="s">
        <v>33</v>
      </c>
      <c r="E3163" s="5">
        <v>-27153</v>
      </c>
      <c r="F3163" s="3" t="s">
        <v>1007</v>
      </c>
      <c r="G3163" s="3" t="s">
        <v>39</v>
      </c>
      <c r="H3163" s="2" t="s">
        <v>20</v>
      </c>
      <c r="I3163" s="2" t="s">
        <v>7976</v>
      </c>
      <c r="J3163" s="3" t="str">
        <f>HYPERLINK("https://www.boe.es/gazeta/dias/1825/08/27/pdfs/GMD-1825-103.pdf#page=3","Abrir facsímil")</f>
        <v>Abrir facsímil</v>
      </c>
      <c r="K3163" s="3" t="s">
        <v>22</v>
      </c>
    </row>
    <row r="3164" spans="1:11" ht="42" customHeight="1">
      <c r="A3164" s="2" t="s">
        <v>7974</v>
      </c>
      <c r="B3164" s="2" t="s">
        <v>7975</v>
      </c>
      <c r="C3164" s="2" t="s">
        <v>32</v>
      </c>
      <c r="D3164" s="2" t="s">
        <v>245</v>
      </c>
      <c r="E3164" s="5">
        <v>-27152</v>
      </c>
      <c r="F3164" s="3" t="s">
        <v>246</v>
      </c>
      <c r="G3164" s="3" t="s">
        <v>95</v>
      </c>
      <c r="H3164" s="2" t="s">
        <v>20</v>
      </c>
      <c r="I3164" s="2" t="s">
        <v>7977</v>
      </c>
      <c r="J3164" s="3" t="str">
        <f>HYPERLINK("https://www.boe.es/gazeta/dias/1825/08/28/pdfs/GMD-1825-104E.pdf#page=1","Abrir facsímil")</f>
        <v>Abrir facsímil</v>
      </c>
      <c r="K3164" s="3" t="s">
        <v>22</v>
      </c>
    </row>
    <row r="3165" spans="1:11" ht="42" customHeight="1">
      <c r="A3165" s="2" t="s">
        <v>7978</v>
      </c>
      <c r="B3165" s="2" t="s">
        <v>7979</v>
      </c>
      <c r="C3165" s="2" t="s">
        <v>32</v>
      </c>
      <c r="D3165" s="2" t="s">
        <v>33</v>
      </c>
      <c r="E3165" s="5">
        <v>-27377</v>
      </c>
      <c r="F3165" s="3" t="s">
        <v>652</v>
      </c>
      <c r="G3165" s="3" t="s">
        <v>39</v>
      </c>
      <c r="H3165" s="2" t="s">
        <v>20</v>
      </c>
      <c r="I3165" s="2" t="s">
        <v>7980</v>
      </c>
      <c r="J3165" s="3" t="str">
        <f>HYPERLINK("https://www.boe.es/gazeta/dias/1825/01/15/pdfs/GMD-1825-7.pdf#page=3","Abrir facsímil")</f>
        <v>Abrir facsímil</v>
      </c>
      <c r="K3165" s="3" t="s">
        <v>22</v>
      </c>
    </row>
    <row r="3166" spans="1:11" ht="42" customHeight="1">
      <c r="A3166" s="2" t="s">
        <v>7981</v>
      </c>
      <c r="B3166" s="2" t="s">
        <v>7982</v>
      </c>
      <c r="C3166" s="2" t="s">
        <v>123</v>
      </c>
      <c r="D3166" s="2" t="s">
        <v>17</v>
      </c>
      <c r="E3166" s="5">
        <v>-27246</v>
      </c>
      <c r="F3166" s="3" t="s">
        <v>79</v>
      </c>
      <c r="G3166" s="3" t="s">
        <v>19</v>
      </c>
      <c r="H3166" s="2" t="s">
        <v>20</v>
      </c>
      <c r="I3166" s="2" t="s">
        <v>7983</v>
      </c>
      <c r="J3166" s="3" t="str">
        <f>HYPERLINK("https://www.boe.es/gazeta/dias/1825/05/26/pdfs/GMD-1825-63.pdf#page=4","Abrir facsímil")</f>
        <v>Abrir facsímil</v>
      </c>
      <c r="K3166" s="3" t="s">
        <v>22</v>
      </c>
    </row>
    <row r="3167" spans="1:11" ht="42" customHeight="1">
      <c r="A3167" s="2" t="s">
        <v>7984</v>
      </c>
      <c r="B3167" s="2" t="s">
        <v>7985</v>
      </c>
      <c r="C3167" s="2" t="s">
        <v>59</v>
      </c>
      <c r="D3167" s="2" t="s">
        <v>17</v>
      </c>
      <c r="E3167" s="5">
        <v>-27335</v>
      </c>
      <c r="F3167" s="3" t="s">
        <v>1410</v>
      </c>
      <c r="G3167" s="3" t="s">
        <v>19</v>
      </c>
      <c r="H3167" s="2" t="s">
        <v>20</v>
      </c>
      <c r="I3167" s="2" t="s">
        <v>7986</v>
      </c>
      <c r="J3167" s="3" t="str">
        <f>HYPERLINK("https://www.boe.es/gazeta/dias/1825/02/26/pdfs/GMD-1825-25.pdf#page=4","Abrir facsímil")</f>
        <v>Abrir facsímil</v>
      </c>
      <c r="K3167" s="3" t="s">
        <v>22</v>
      </c>
    </row>
    <row r="3168" spans="1:11" ht="42" customHeight="1">
      <c r="A3168" s="2" t="s">
        <v>7987</v>
      </c>
      <c r="B3168" s="2" t="s">
        <v>7988</v>
      </c>
      <c r="C3168" s="2" t="s">
        <v>16</v>
      </c>
      <c r="D3168" s="2" t="s">
        <v>17</v>
      </c>
      <c r="E3168" s="5">
        <v>-27272</v>
      </c>
      <c r="F3168" s="3" t="s">
        <v>1191</v>
      </c>
      <c r="G3168" s="3" t="s">
        <v>1192</v>
      </c>
      <c r="H3168" s="2" t="s">
        <v>20</v>
      </c>
      <c r="I3168" s="2" t="s">
        <v>7989</v>
      </c>
      <c r="J3168" s="3" t="str">
        <f>HYPERLINK("https://www.boe.es/gazeta/dias/1825/04/30/pdfs/GMD-1825-52.pdf#page=4","Abrir facsímil")</f>
        <v>Abrir facsímil</v>
      </c>
      <c r="K3168" s="3" t="s">
        <v>22</v>
      </c>
    </row>
    <row r="3169" spans="1:11" ht="42" customHeight="1">
      <c r="A3169" s="2" t="s">
        <v>7990</v>
      </c>
      <c r="B3169" s="2" t="s">
        <v>7991</v>
      </c>
      <c r="C3169" s="2" t="s">
        <v>16</v>
      </c>
      <c r="D3169" s="2" t="s">
        <v>17</v>
      </c>
      <c r="E3169" s="5">
        <v>-27111</v>
      </c>
      <c r="F3169" s="3" t="s">
        <v>1884</v>
      </c>
      <c r="G3169" s="3" t="s">
        <v>1885</v>
      </c>
      <c r="H3169" s="2" t="s">
        <v>27</v>
      </c>
      <c r="I3169" s="2" t="s">
        <v>7992</v>
      </c>
      <c r="J3169" s="3" t="str">
        <f>HYPERLINK("https://www.boe.es/gazeta/dias/1825/10/08/pdfs/GMD-1825-122.pdf#page=4","Abrir facsímil")</f>
        <v>Abrir facsímil</v>
      </c>
      <c r="K3169" s="3" t="s">
        <v>29</v>
      </c>
    </row>
    <row r="3170" spans="1:11" ht="42" customHeight="1">
      <c r="A3170" s="2" t="s">
        <v>7993</v>
      </c>
      <c r="B3170" s="2" t="s">
        <v>7994</v>
      </c>
      <c r="C3170" s="2" t="s">
        <v>32</v>
      </c>
      <c r="D3170" s="2" t="s">
        <v>33</v>
      </c>
      <c r="E3170" s="5">
        <v>-27281</v>
      </c>
      <c r="F3170" s="3" t="s">
        <v>306</v>
      </c>
      <c r="G3170" s="3" t="s">
        <v>19</v>
      </c>
      <c r="H3170" s="2" t="s">
        <v>20</v>
      </c>
      <c r="I3170" s="2" t="s">
        <v>7995</v>
      </c>
      <c r="J3170" s="3" t="str">
        <f>HYPERLINK("https://www.boe.es/gazeta/dias/1825/04/21/pdfs/GMD-1825-48.pdf#page=4","Abrir facsímil")</f>
        <v>Abrir facsímil</v>
      </c>
      <c r="K3170" s="3" t="s">
        <v>22</v>
      </c>
    </row>
    <row r="3171" spans="1:11" ht="42" customHeight="1">
      <c r="A3171" s="2" t="s">
        <v>7996</v>
      </c>
      <c r="B3171" s="2" t="s">
        <v>7996</v>
      </c>
      <c r="C3171" s="2" t="s">
        <v>59</v>
      </c>
      <c r="D3171" s="2" t="s">
        <v>17</v>
      </c>
      <c r="E3171" s="5">
        <v>-27316</v>
      </c>
      <c r="F3171" s="3" t="s">
        <v>314</v>
      </c>
      <c r="G3171" s="3" t="s">
        <v>19</v>
      </c>
      <c r="H3171" s="2" t="s">
        <v>20</v>
      </c>
      <c r="I3171" s="2" t="s">
        <v>7997</v>
      </c>
      <c r="J3171" s="3" t="str">
        <f>HYPERLINK("https://www.boe.es/gazeta/dias/1825/03/17/pdfs/GMD-1825-33.pdf#page=4","Abrir facsímil")</f>
        <v>Abrir facsímil</v>
      </c>
      <c r="K3171" s="3" t="s">
        <v>22</v>
      </c>
    </row>
    <row r="3172" spans="1:11" ht="42" customHeight="1">
      <c r="A3172" s="2" t="s">
        <v>7996</v>
      </c>
      <c r="B3172" s="2" t="s">
        <v>7996</v>
      </c>
      <c r="C3172" s="2" t="s">
        <v>123</v>
      </c>
      <c r="D3172" s="2" t="s">
        <v>17</v>
      </c>
      <c r="E3172" s="5">
        <v>-27307</v>
      </c>
      <c r="F3172" s="3" t="s">
        <v>139</v>
      </c>
      <c r="G3172" s="3" t="s">
        <v>19</v>
      </c>
      <c r="H3172" s="2" t="s">
        <v>20</v>
      </c>
      <c r="I3172" s="2" t="s">
        <v>7998</v>
      </c>
      <c r="J3172" s="3" t="str">
        <f>HYPERLINK("https://www.boe.es/gazeta/dias/1825/03/26/pdfs/GMD-1825-37.pdf#page=4","Abrir facsímil")</f>
        <v>Abrir facsímil</v>
      </c>
      <c r="K3172" s="3" t="s">
        <v>22</v>
      </c>
    </row>
    <row r="3173" spans="1:11" ht="42" customHeight="1">
      <c r="A3173" s="2" t="s">
        <v>7996</v>
      </c>
      <c r="B3173" s="2" t="s">
        <v>7996</v>
      </c>
      <c r="C3173" s="2" t="s">
        <v>78</v>
      </c>
      <c r="D3173" s="2" t="s">
        <v>72</v>
      </c>
      <c r="E3173" s="5">
        <v>-27304</v>
      </c>
      <c r="F3173" s="3" t="s">
        <v>128</v>
      </c>
      <c r="G3173" s="3" t="s">
        <v>19</v>
      </c>
      <c r="H3173" s="2" t="s">
        <v>20</v>
      </c>
      <c r="I3173" s="2" t="s">
        <v>7999</v>
      </c>
      <c r="J3173" s="3" t="str">
        <f>HYPERLINK("https://www.boe.es/gazeta/dias/1825/03/29/pdfs/GMD-1825-38.pdf#page=4","Abrir facsímil")</f>
        <v>Abrir facsímil</v>
      </c>
      <c r="K3173" s="3" t="s">
        <v>22</v>
      </c>
    </row>
    <row r="3174" spans="1:11" ht="42" customHeight="1">
      <c r="A3174" s="2" t="s">
        <v>8000</v>
      </c>
      <c r="B3174" s="2" t="s">
        <v>8001</v>
      </c>
      <c r="C3174" s="2" t="s">
        <v>46</v>
      </c>
      <c r="D3174" s="2" t="s">
        <v>17</v>
      </c>
      <c r="E3174" s="5">
        <v>-27321</v>
      </c>
      <c r="F3174" s="3" t="s">
        <v>38</v>
      </c>
      <c r="G3174" s="3" t="s">
        <v>19</v>
      </c>
      <c r="H3174" s="2" t="s">
        <v>20</v>
      </c>
      <c r="I3174" s="2" t="s">
        <v>8002</v>
      </c>
      <c r="J3174" s="3" t="str">
        <f>HYPERLINK("https://www.boe.es/gazeta/dias/1825/03/12/pdfs/GMD-1825-31.pdf#page=4","Abrir facsímil")</f>
        <v>Abrir facsímil</v>
      </c>
      <c r="K3174" s="3" t="s">
        <v>22</v>
      </c>
    </row>
    <row r="3175" spans="1:11" ht="42" customHeight="1">
      <c r="A3175" s="2" t="s">
        <v>8003</v>
      </c>
      <c r="B3175" s="2" t="s">
        <v>8003</v>
      </c>
      <c r="C3175" s="2" t="s">
        <v>78</v>
      </c>
      <c r="D3175" s="2" t="s">
        <v>72</v>
      </c>
      <c r="E3175" s="5">
        <v>-27304</v>
      </c>
      <c r="F3175" s="3" t="s">
        <v>128</v>
      </c>
      <c r="G3175" s="3" t="s">
        <v>19</v>
      </c>
      <c r="H3175" s="2" t="s">
        <v>20</v>
      </c>
      <c r="I3175" s="2" t="s">
        <v>8004</v>
      </c>
      <c r="J3175" s="3" t="str">
        <f>HYPERLINK("https://www.boe.es/gazeta/dias/1825/03/29/pdfs/GMD-1825-38.pdf#page=4","Abrir facsímil")</f>
        <v>Abrir facsímil</v>
      </c>
      <c r="K3175" s="3" t="s">
        <v>22</v>
      </c>
    </row>
    <row r="3176" spans="1:11" ht="42" customHeight="1">
      <c r="A3176" s="2" t="s">
        <v>8005</v>
      </c>
      <c r="B3176" s="2" t="s">
        <v>8006</v>
      </c>
      <c r="C3176" s="2" t="s">
        <v>46</v>
      </c>
      <c r="D3176" s="2" t="s">
        <v>17</v>
      </c>
      <c r="E3176" s="5">
        <v>-27351</v>
      </c>
      <c r="F3176" s="3" t="s">
        <v>132</v>
      </c>
      <c r="G3176" s="3" t="s">
        <v>19</v>
      </c>
      <c r="H3176" s="2" t="s">
        <v>20</v>
      </c>
      <c r="I3176" s="2" t="s">
        <v>8007</v>
      </c>
      <c r="J3176" s="3" t="str">
        <f>HYPERLINK("https://www.boe.es/gazeta/dias/1825/02/10/pdfs/GMD-1825-18.pdf#page=4","Abrir facsímil")</f>
        <v>Abrir facsímil</v>
      </c>
      <c r="K3176" s="3" t="s">
        <v>22</v>
      </c>
    </row>
    <row r="3177" spans="1:11" ht="42" customHeight="1">
      <c r="A3177" s="2" t="s">
        <v>8008</v>
      </c>
      <c r="B3177" s="2" t="s">
        <v>8009</v>
      </c>
      <c r="C3177" s="2" t="s">
        <v>238</v>
      </c>
      <c r="D3177" s="2" t="s">
        <v>17</v>
      </c>
      <c r="E3177" s="5">
        <v>-27295</v>
      </c>
      <c r="F3177" s="3" t="s">
        <v>156</v>
      </c>
      <c r="G3177" s="3" t="s">
        <v>39</v>
      </c>
      <c r="H3177" s="2" t="s">
        <v>20</v>
      </c>
      <c r="I3177" s="2" t="s">
        <v>8010</v>
      </c>
      <c r="J3177" s="3" t="str">
        <f>HYPERLINK("https://www.boe.es/gazeta/dias/1825/04/07/pdfs/GMD-1825-42.pdf#page=3","Abrir facsímil")</f>
        <v>Abrir facsímil</v>
      </c>
      <c r="K3177" s="3" t="s">
        <v>22</v>
      </c>
    </row>
    <row r="3178" spans="1:11" ht="42" customHeight="1">
      <c r="A3178" s="2" t="s">
        <v>8011</v>
      </c>
      <c r="B3178" s="2" t="s">
        <v>8011</v>
      </c>
      <c r="C3178" s="2" t="s">
        <v>32</v>
      </c>
      <c r="D3178" s="2" t="s">
        <v>33</v>
      </c>
      <c r="E3178" s="5">
        <v>-27293</v>
      </c>
      <c r="F3178" s="3" t="s">
        <v>267</v>
      </c>
      <c r="G3178" s="3" t="s">
        <v>39</v>
      </c>
      <c r="H3178" s="2" t="s">
        <v>20</v>
      </c>
      <c r="I3178" s="2" t="s">
        <v>8012</v>
      </c>
      <c r="J3178" s="3" t="str">
        <f>HYPERLINK("https://www.boe.es/gazeta/dias/1825/04/09/pdfs/GMD-1825-43.pdf#page=3","Abrir facsímil")</f>
        <v>Abrir facsímil</v>
      </c>
      <c r="K3178" s="3" t="s">
        <v>22</v>
      </c>
    </row>
    <row r="3179" spans="1:11" ht="42" customHeight="1">
      <c r="A3179" s="2" t="s">
        <v>8013</v>
      </c>
      <c r="B3179" s="2" t="s">
        <v>8014</v>
      </c>
      <c r="C3179" s="2" t="s">
        <v>16</v>
      </c>
      <c r="D3179" s="2" t="s">
        <v>17</v>
      </c>
      <c r="E3179" s="5">
        <v>-27248</v>
      </c>
      <c r="F3179" s="3" t="s">
        <v>1214</v>
      </c>
      <c r="G3179" s="3" t="s">
        <v>19</v>
      </c>
      <c r="H3179" s="2" t="s">
        <v>20</v>
      </c>
      <c r="I3179" s="2" t="s">
        <v>8015</v>
      </c>
      <c r="J3179" s="3" t="str">
        <f>HYPERLINK("https://www.boe.es/gazeta/dias/1825/05/24/pdfs/GMD-1825-62.pdf#page=4","Abrir facsímil")</f>
        <v>Abrir facsímil</v>
      </c>
      <c r="K3179" s="3" t="s">
        <v>22</v>
      </c>
    </row>
    <row r="3180" spans="1:11" ht="42" customHeight="1">
      <c r="A3180" s="2" t="s">
        <v>8016</v>
      </c>
      <c r="B3180" s="2" t="s">
        <v>8017</v>
      </c>
      <c r="C3180" s="2" t="s">
        <v>32</v>
      </c>
      <c r="D3180" s="2" t="s">
        <v>33</v>
      </c>
      <c r="E3180" s="5">
        <v>-27206</v>
      </c>
      <c r="F3180" s="3" t="s">
        <v>716</v>
      </c>
      <c r="G3180" s="3" t="s">
        <v>717</v>
      </c>
      <c r="H3180" s="2" t="s">
        <v>20</v>
      </c>
      <c r="I3180" s="2" t="s">
        <v>8018</v>
      </c>
      <c r="J3180" s="3" t="str">
        <f>HYPERLINK("https://www.boe.es/gazeta/dias/1825/07/05/pdfs/GMD-1825-80.pdf#page=2","Abrir facsímil")</f>
        <v>Abrir facsímil</v>
      </c>
      <c r="K3180" s="3" t="s">
        <v>22</v>
      </c>
    </row>
    <row r="3181" spans="1:11" ht="42" customHeight="1">
      <c r="A3181" s="2" t="s">
        <v>8019</v>
      </c>
      <c r="B3181" s="2" t="s">
        <v>8020</v>
      </c>
      <c r="C3181" s="2" t="s">
        <v>25</v>
      </c>
      <c r="D3181" s="2" t="s">
        <v>17</v>
      </c>
      <c r="E3181" s="5">
        <v>-27241</v>
      </c>
      <c r="F3181" s="3" t="s">
        <v>472</v>
      </c>
      <c r="G3181" s="3" t="s">
        <v>39</v>
      </c>
      <c r="H3181" s="2" t="s">
        <v>20</v>
      </c>
      <c r="I3181" s="2" t="s">
        <v>8021</v>
      </c>
      <c r="J3181" s="3" t="str">
        <f>HYPERLINK("https://www.boe.es/gazeta/dias/1825/05/31/pdfs/GMD-1825-65.pdf#page=3","Abrir facsímil")</f>
        <v>Abrir facsímil</v>
      </c>
      <c r="K3181" s="3" t="s">
        <v>22</v>
      </c>
    </row>
    <row r="3182" spans="1:11" ht="42" customHeight="1">
      <c r="A3182" s="2" t="s">
        <v>8022</v>
      </c>
      <c r="B3182" s="2" t="s">
        <v>8023</v>
      </c>
      <c r="C3182" s="2" t="s">
        <v>32</v>
      </c>
      <c r="D3182" s="2" t="s">
        <v>33</v>
      </c>
      <c r="E3182" s="5">
        <v>-27241</v>
      </c>
      <c r="F3182" s="3" t="s">
        <v>472</v>
      </c>
      <c r="G3182" s="3" t="s">
        <v>19</v>
      </c>
      <c r="H3182" s="2" t="s">
        <v>20</v>
      </c>
      <c r="I3182" s="2" t="s">
        <v>8024</v>
      </c>
      <c r="J3182" s="3" t="str">
        <f>HYPERLINK("https://www.boe.es/gazeta/dias/1825/05/31/pdfs/GMD-1825-65.pdf#page=4","Abrir facsímil")</f>
        <v>Abrir facsímil</v>
      </c>
      <c r="K3182" s="3" t="s">
        <v>22</v>
      </c>
    </row>
    <row r="3183" spans="1:11" ht="42" customHeight="1">
      <c r="A3183" s="2" t="s">
        <v>8025</v>
      </c>
      <c r="B3183" s="2" t="s">
        <v>8026</v>
      </c>
      <c r="C3183" s="2" t="s">
        <v>32</v>
      </c>
      <c r="D3183" s="2" t="s">
        <v>33</v>
      </c>
      <c r="E3183" s="5">
        <v>-27381</v>
      </c>
      <c r="F3183" s="3" t="s">
        <v>586</v>
      </c>
      <c r="G3183" s="3" t="s">
        <v>19</v>
      </c>
      <c r="H3183" s="2" t="s">
        <v>20</v>
      </c>
      <c r="I3183" s="2" t="s">
        <v>8027</v>
      </c>
      <c r="J3183" s="3" t="str">
        <f>HYPERLINK("https://www.boe.es/gazeta/dias/1825/01/11/pdfs/GMD-1825-5.pdf#page=4","Abrir facsímil")</f>
        <v>Abrir facsímil</v>
      </c>
      <c r="K3183" s="3" t="s">
        <v>22</v>
      </c>
    </row>
    <row r="3184" spans="1:11" ht="42" customHeight="1">
      <c r="A3184" s="2" t="s">
        <v>8025</v>
      </c>
      <c r="B3184" s="2" t="s">
        <v>8026</v>
      </c>
      <c r="C3184" s="2" t="s">
        <v>46</v>
      </c>
      <c r="D3184" s="2" t="s">
        <v>17</v>
      </c>
      <c r="E3184" s="5">
        <v>-27374</v>
      </c>
      <c r="F3184" s="3" t="s">
        <v>87</v>
      </c>
      <c r="G3184" s="3" t="s">
        <v>19</v>
      </c>
      <c r="H3184" s="2" t="s">
        <v>20</v>
      </c>
      <c r="I3184" s="2" t="s">
        <v>8028</v>
      </c>
      <c r="J3184" s="3" t="str">
        <f>HYPERLINK("https://www.boe.es/gazeta/dias/1825/01/18/pdfs/GMD-1825-8.pdf#page=4","Abrir facsímil")</f>
        <v>Abrir facsímil</v>
      </c>
      <c r="K3184" s="3" t="s">
        <v>22</v>
      </c>
    </row>
    <row r="3185" spans="1:11" ht="42" customHeight="1">
      <c r="A3185" s="2" t="s">
        <v>8029</v>
      </c>
      <c r="B3185" s="2" t="s">
        <v>8030</v>
      </c>
      <c r="C3185" s="2" t="s">
        <v>46</v>
      </c>
      <c r="D3185" s="2" t="s">
        <v>17</v>
      </c>
      <c r="E3185" s="5">
        <v>-27374</v>
      </c>
      <c r="F3185" s="3" t="s">
        <v>87</v>
      </c>
      <c r="G3185" s="3" t="s">
        <v>19</v>
      </c>
      <c r="H3185" s="2" t="s">
        <v>20</v>
      </c>
      <c r="I3185" s="2" t="s">
        <v>8031</v>
      </c>
      <c r="J3185" s="3" t="str">
        <f>HYPERLINK("https://www.boe.es/gazeta/dias/1825/01/18/pdfs/GMD-1825-8.pdf#page=4","Abrir facsímil")</f>
        <v>Abrir facsímil</v>
      </c>
      <c r="K3185" s="3" t="s">
        <v>22</v>
      </c>
    </row>
    <row r="3186" spans="1:11" ht="42" customHeight="1">
      <c r="A3186" s="2" t="s">
        <v>8032</v>
      </c>
      <c r="B3186" s="2" t="s">
        <v>8033</v>
      </c>
      <c r="C3186" s="2" t="s">
        <v>32</v>
      </c>
      <c r="D3186" s="2" t="s">
        <v>33</v>
      </c>
      <c r="E3186" s="5">
        <v>-27384</v>
      </c>
      <c r="F3186" s="3" t="s">
        <v>143</v>
      </c>
      <c r="G3186" s="3" t="s">
        <v>177</v>
      </c>
      <c r="H3186" s="2" t="s">
        <v>20</v>
      </c>
      <c r="I3186" s="2" t="s">
        <v>8034</v>
      </c>
      <c r="J3186" s="3" t="str">
        <f>HYPERLINK("https://www.boe.es/gazeta/dias/1825/01/08/pdfs/GMD-1825-4.pdf#page=3","Abrir facsímil")</f>
        <v>Abrir facsímil</v>
      </c>
      <c r="K3186" s="3" t="s">
        <v>22</v>
      </c>
    </row>
    <row r="3187" spans="1:11" ht="42" customHeight="1">
      <c r="A3187" s="2" t="s">
        <v>8035</v>
      </c>
      <c r="B3187" s="2" t="s">
        <v>8036</v>
      </c>
      <c r="C3187" s="2" t="s">
        <v>71</v>
      </c>
      <c r="D3187" s="2" t="s">
        <v>72</v>
      </c>
      <c r="E3187" s="5">
        <v>-27183</v>
      </c>
      <c r="F3187" s="3" t="s">
        <v>981</v>
      </c>
      <c r="G3187" s="3" t="s">
        <v>39</v>
      </c>
      <c r="H3187" s="2" t="s">
        <v>20</v>
      </c>
      <c r="I3187" s="2" t="s">
        <v>8037</v>
      </c>
      <c r="J3187" s="3" t="str">
        <f>HYPERLINK("https://www.boe.es/gazeta/dias/1825/07/28/pdfs/GMD-1825-90.pdf#page=3","Abrir facsímil")</f>
        <v>Abrir facsímil</v>
      </c>
      <c r="K3187" s="3" t="s">
        <v>22</v>
      </c>
    </row>
    <row r="3188" spans="1:11" ht="42" customHeight="1">
      <c r="A3188" s="2" t="s">
        <v>8038</v>
      </c>
      <c r="B3188" s="2" t="s">
        <v>8038</v>
      </c>
      <c r="C3188" s="2" t="s">
        <v>71</v>
      </c>
      <c r="D3188" s="2" t="s">
        <v>72</v>
      </c>
      <c r="E3188" s="5">
        <v>-27286</v>
      </c>
      <c r="F3188" s="3" t="s">
        <v>257</v>
      </c>
      <c r="G3188" s="3" t="s">
        <v>19</v>
      </c>
      <c r="H3188" s="2" t="s">
        <v>20</v>
      </c>
      <c r="I3188" s="2" t="s">
        <v>8039</v>
      </c>
      <c r="J3188" s="3" t="str">
        <f>HYPERLINK("https://www.boe.es/gazeta/dias/1825/04/16/pdfs/GMD-1825-46.pdf#page=4","Abrir facsímil")</f>
        <v>Abrir facsímil</v>
      </c>
      <c r="K3188" s="3" t="s">
        <v>22</v>
      </c>
    </row>
    <row r="3189" spans="1:11" ht="42" customHeight="1">
      <c r="A3189" s="2" t="s">
        <v>8040</v>
      </c>
      <c r="B3189" s="2" t="s">
        <v>8041</v>
      </c>
      <c r="C3189" s="2" t="s">
        <v>71</v>
      </c>
      <c r="D3189" s="2" t="s">
        <v>72</v>
      </c>
      <c r="E3189" s="5">
        <v>-27384</v>
      </c>
      <c r="F3189" s="3" t="s">
        <v>143</v>
      </c>
      <c r="G3189" s="3" t="s">
        <v>177</v>
      </c>
      <c r="H3189" s="2" t="s">
        <v>20</v>
      </c>
      <c r="I3189" s="2" t="s">
        <v>8042</v>
      </c>
      <c r="J3189" s="3" t="str">
        <f>HYPERLINK("https://www.boe.es/gazeta/dias/1825/01/08/pdfs/GMD-1825-4.pdf#page=3","Abrir facsímil")</f>
        <v>Abrir facsímil</v>
      </c>
      <c r="K3189" s="3" t="s">
        <v>22</v>
      </c>
    </row>
    <row r="3190" spans="1:11" ht="42" customHeight="1">
      <c r="A3190" s="2" t="s">
        <v>8040</v>
      </c>
      <c r="B3190" s="2" t="s">
        <v>8041</v>
      </c>
      <c r="C3190" s="2" t="s">
        <v>71</v>
      </c>
      <c r="D3190" s="2" t="s">
        <v>72</v>
      </c>
      <c r="E3190" s="5">
        <v>-27099</v>
      </c>
      <c r="F3190" s="3" t="s">
        <v>431</v>
      </c>
      <c r="G3190" s="3" t="s">
        <v>432</v>
      </c>
      <c r="H3190" s="2" t="s">
        <v>20</v>
      </c>
      <c r="I3190" s="2" t="s">
        <v>8043</v>
      </c>
      <c r="J3190" s="3" t="str">
        <f>HYPERLINK("https://www.boe.es/gazeta/dias/1825/10/20/pdfs/GMD-1825-127.pdf#page=4","Abrir facsímil")</f>
        <v>Abrir facsímil</v>
      </c>
      <c r="K3190" s="3" t="s">
        <v>22</v>
      </c>
    </row>
    <row r="3191" spans="1:11" ht="42" customHeight="1">
      <c r="A3191" s="2" t="s">
        <v>8044</v>
      </c>
      <c r="B3191" s="2" t="s">
        <v>8045</v>
      </c>
      <c r="C3191" s="2" t="s">
        <v>32</v>
      </c>
      <c r="D3191" s="2" t="s">
        <v>33</v>
      </c>
      <c r="E3191" s="5">
        <v>-27360</v>
      </c>
      <c r="F3191" s="3" t="s">
        <v>468</v>
      </c>
      <c r="G3191" s="3" t="s">
        <v>19</v>
      </c>
      <c r="H3191" s="2" t="s">
        <v>20</v>
      </c>
      <c r="I3191" s="2" t="s">
        <v>8046</v>
      </c>
      <c r="J3191" s="3" t="str">
        <f>HYPERLINK("https://www.boe.es/gazeta/dias/1825/02/01/pdfs/GMD-1825-14.pdf#page=4","Abrir facsímil")</f>
        <v>Abrir facsímil</v>
      </c>
      <c r="K3191" s="3" t="s">
        <v>22</v>
      </c>
    </row>
    <row r="3192" spans="1:11" ht="42" customHeight="1">
      <c r="A3192" s="2" t="s">
        <v>8047</v>
      </c>
      <c r="B3192" s="2" t="s">
        <v>8048</v>
      </c>
      <c r="C3192" s="2" t="s">
        <v>123</v>
      </c>
      <c r="D3192" s="2" t="s">
        <v>17</v>
      </c>
      <c r="E3192" s="5">
        <v>-27094</v>
      </c>
      <c r="F3192" s="3" t="s">
        <v>763</v>
      </c>
      <c r="G3192" s="3" t="s">
        <v>19</v>
      </c>
      <c r="H3192" s="2" t="s">
        <v>20</v>
      </c>
      <c r="I3192" s="2" t="s">
        <v>8049</v>
      </c>
      <c r="J3192" s="3" t="str">
        <f>HYPERLINK("https://www.boe.es/gazeta/dias/1825/10/25/pdfs/GMD-1825-129.pdf#page=4","Abrir facsímil")</f>
        <v>Abrir facsímil</v>
      </c>
      <c r="K3192" s="3" t="s">
        <v>22</v>
      </c>
    </row>
    <row r="3193" spans="1:11" ht="42" customHeight="1">
      <c r="A3193" s="2" t="s">
        <v>8050</v>
      </c>
      <c r="B3193" s="2" t="s">
        <v>8051</v>
      </c>
      <c r="C3193" s="2" t="s">
        <v>59</v>
      </c>
      <c r="D3193" s="2" t="s">
        <v>17</v>
      </c>
      <c r="E3193" s="5">
        <v>-27304</v>
      </c>
      <c r="F3193" s="3" t="s">
        <v>128</v>
      </c>
      <c r="G3193" s="3" t="s">
        <v>64</v>
      </c>
      <c r="H3193" s="2" t="s">
        <v>20</v>
      </c>
      <c r="I3193" s="2" t="s">
        <v>8052</v>
      </c>
      <c r="J3193" s="3" t="str">
        <f>HYPERLINK("https://www.boe.es/gazeta/dias/1825/03/29/pdfs/GMD-1825-38.pdf#page=2","Abrir facsímil")</f>
        <v>Abrir facsímil</v>
      </c>
      <c r="K3193" s="3" t="s">
        <v>22</v>
      </c>
    </row>
    <row r="3194" spans="1:11" ht="42" customHeight="1">
      <c r="A3194" s="2" t="s">
        <v>8053</v>
      </c>
      <c r="B3194" s="2" t="s">
        <v>8053</v>
      </c>
      <c r="C3194" s="2" t="s">
        <v>46</v>
      </c>
      <c r="D3194" s="2" t="s">
        <v>17</v>
      </c>
      <c r="E3194" s="5">
        <v>-27304</v>
      </c>
      <c r="F3194" s="3" t="s">
        <v>128</v>
      </c>
      <c r="G3194" s="3" t="s">
        <v>64</v>
      </c>
      <c r="H3194" s="2" t="s">
        <v>20</v>
      </c>
      <c r="I3194" s="2" t="s">
        <v>8054</v>
      </c>
      <c r="J3194" s="3" t="str">
        <f>HYPERLINK("https://www.boe.es/gazeta/dias/1825/03/29/pdfs/GMD-1825-38.pdf#page=2","Abrir facsímil")</f>
        <v>Abrir facsímil</v>
      </c>
      <c r="K3194" s="3" t="s">
        <v>22</v>
      </c>
    </row>
    <row r="3195" spans="1:11" ht="42" customHeight="1">
      <c r="A3195" s="2" t="s">
        <v>8055</v>
      </c>
      <c r="B3195" s="2" t="s">
        <v>8055</v>
      </c>
      <c r="C3195" s="2" t="s">
        <v>16</v>
      </c>
      <c r="D3195" s="2" t="s">
        <v>17</v>
      </c>
      <c r="E3195" s="5">
        <v>-27374</v>
      </c>
      <c r="F3195" s="3" t="s">
        <v>87</v>
      </c>
      <c r="G3195" s="3" t="s">
        <v>64</v>
      </c>
      <c r="H3195" s="2" t="s">
        <v>20</v>
      </c>
      <c r="I3195" s="2" t="s">
        <v>8056</v>
      </c>
      <c r="J3195" s="3" t="str">
        <f>HYPERLINK("https://www.boe.es/gazeta/dias/1825/01/18/pdfs/GMD-1825-8.pdf#page=2","Abrir facsímil")</f>
        <v>Abrir facsímil</v>
      </c>
      <c r="K3195" s="3" t="s">
        <v>22</v>
      </c>
    </row>
    <row r="3196" spans="1:11" ht="42" customHeight="1">
      <c r="A3196" s="2" t="s">
        <v>8055</v>
      </c>
      <c r="B3196" s="2" t="s">
        <v>8055</v>
      </c>
      <c r="C3196" s="2" t="s">
        <v>32</v>
      </c>
      <c r="D3196" s="2" t="s">
        <v>33</v>
      </c>
      <c r="E3196" s="5">
        <v>-27342</v>
      </c>
      <c r="F3196" s="3" t="s">
        <v>112</v>
      </c>
      <c r="G3196" s="3" t="s">
        <v>19</v>
      </c>
      <c r="H3196" s="2" t="s">
        <v>20</v>
      </c>
      <c r="I3196" s="2" t="s">
        <v>8057</v>
      </c>
      <c r="J3196" s="3" t="str">
        <f>HYPERLINK("https://www.boe.es/gazeta/dias/1825/02/19/pdfs/GMD-1825-22.pdf#page=4","Abrir facsímil")</f>
        <v>Abrir facsímil</v>
      </c>
      <c r="K3196" s="3" t="s">
        <v>22</v>
      </c>
    </row>
    <row r="3197" spans="1:11" ht="42" customHeight="1">
      <c r="A3197" s="2" t="s">
        <v>8055</v>
      </c>
      <c r="B3197" s="2" t="s">
        <v>8055</v>
      </c>
      <c r="C3197" s="2" t="s">
        <v>32</v>
      </c>
      <c r="D3197" s="2" t="s">
        <v>33</v>
      </c>
      <c r="E3197" s="5">
        <v>-27213</v>
      </c>
      <c r="F3197" s="3" t="s">
        <v>1790</v>
      </c>
      <c r="G3197" s="3" t="s">
        <v>95</v>
      </c>
      <c r="H3197" s="2" t="s">
        <v>20</v>
      </c>
      <c r="I3197" s="2" t="s">
        <v>8058</v>
      </c>
      <c r="J3197" s="3" t="str">
        <f>HYPERLINK("https://www.boe.es/gazeta/dias/1825/06/28/pdfs/GMD-1825-77.pdf#page=1","Abrir facsímil")</f>
        <v>Abrir facsímil</v>
      </c>
      <c r="K3197" s="3" t="s">
        <v>22</v>
      </c>
    </row>
    <row r="3198" spans="1:11" ht="42" customHeight="1">
      <c r="A3198" s="2" t="s">
        <v>8055</v>
      </c>
      <c r="B3198" s="2" t="s">
        <v>8055</v>
      </c>
      <c r="C3198" s="2" t="s">
        <v>32</v>
      </c>
      <c r="D3198" s="2" t="s">
        <v>33</v>
      </c>
      <c r="E3198" s="5">
        <v>-27150</v>
      </c>
      <c r="F3198" s="3" t="s">
        <v>392</v>
      </c>
      <c r="G3198" s="3" t="s">
        <v>95</v>
      </c>
      <c r="H3198" s="2" t="s">
        <v>20</v>
      </c>
      <c r="I3198" s="2" t="s">
        <v>8059</v>
      </c>
      <c r="J3198" s="3" t="str">
        <f>HYPERLINK("https://www.boe.es/gazeta/dias/1825/08/30/pdfs/GMD-1825-105.pdf#page=1","Abrir facsímil")</f>
        <v>Abrir facsímil</v>
      </c>
      <c r="K3198" s="3" t="s">
        <v>22</v>
      </c>
    </row>
    <row r="3199" spans="1:11" ht="42" customHeight="1">
      <c r="A3199" s="2" t="s">
        <v>8060</v>
      </c>
      <c r="B3199" s="2" t="s">
        <v>8061</v>
      </c>
      <c r="C3199" s="2" t="s">
        <v>71</v>
      </c>
      <c r="D3199" s="2" t="s">
        <v>72</v>
      </c>
      <c r="E3199" s="5">
        <v>-27286</v>
      </c>
      <c r="F3199" s="3" t="s">
        <v>257</v>
      </c>
      <c r="G3199" s="3" t="s">
        <v>19</v>
      </c>
      <c r="H3199" s="2" t="s">
        <v>20</v>
      </c>
      <c r="I3199" s="2" t="s">
        <v>8062</v>
      </c>
      <c r="J3199" s="3" t="str">
        <f>HYPERLINK("https://www.boe.es/gazeta/dias/1825/04/16/pdfs/GMD-1825-46.pdf#page=4","Abrir facsímil")</f>
        <v>Abrir facsímil</v>
      </c>
      <c r="K3199" s="3" t="s">
        <v>22</v>
      </c>
    </row>
    <row r="3200" spans="1:11" ht="42" customHeight="1">
      <c r="A3200" s="2" t="s">
        <v>8063</v>
      </c>
      <c r="B3200" s="2" t="s">
        <v>8064</v>
      </c>
      <c r="C3200" s="2" t="s">
        <v>32</v>
      </c>
      <c r="D3200" s="2" t="s">
        <v>33</v>
      </c>
      <c r="E3200" s="5">
        <v>-27139</v>
      </c>
      <c r="F3200" s="3" t="s">
        <v>530</v>
      </c>
      <c r="G3200" s="3" t="s">
        <v>19</v>
      </c>
      <c r="H3200" s="2" t="s">
        <v>20</v>
      </c>
      <c r="I3200" s="2" t="s">
        <v>8065</v>
      </c>
      <c r="J3200" s="3" t="str">
        <f>HYPERLINK("https://www.boe.es/gazeta/dias/1825/09/10/pdfs/GMD-1825-110.pdf#page=4","Abrir facsímil")</f>
        <v>Abrir facsímil</v>
      </c>
      <c r="K3200" s="3" t="s">
        <v>22</v>
      </c>
    </row>
    <row r="3201" spans="1:11" ht="42" customHeight="1">
      <c r="A3201" s="2" t="s">
        <v>8066</v>
      </c>
      <c r="B3201" s="2" t="s">
        <v>8067</v>
      </c>
      <c r="C3201" s="2" t="s">
        <v>32</v>
      </c>
      <c r="D3201" s="2" t="s">
        <v>33</v>
      </c>
      <c r="E3201" s="5">
        <v>-27307</v>
      </c>
      <c r="F3201" s="3" t="s">
        <v>139</v>
      </c>
      <c r="G3201" s="3" t="s">
        <v>19</v>
      </c>
      <c r="H3201" s="2" t="s">
        <v>20</v>
      </c>
      <c r="I3201" s="2" t="s">
        <v>8068</v>
      </c>
      <c r="J3201" s="3" t="str">
        <f>HYPERLINK("https://www.boe.es/gazeta/dias/1825/03/26/pdfs/GMD-1825-37.pdf#page=4","Abrir facsímil")</f>
        <v>Abrir facsímil</v>
      </c>
      <c r="K3201" s="3" t="s">
        <v>22</v>
      </c>
    </row>
    <row r="3202" spans="1:11" ht="42" customHeight="1">
      <c r="A3202" s="2" t="s">
        <v>8069</v>
      </c>
      <c r="B3202" s="2" t="s">
        <v>8070</v>
      </c>
      <c r="C3202" s="2" t="s">
        <v>238</v>
      </c>
      <c r="D3202" s="2" t="s">
        <v>17</v>
      </c>
      <c r="E3202" s="5">
        <v>-27377</v>
      </c>
      <c r="F3202" s="3" t="s">
        <v>652</v>
      </c>
      <c r="G3202" s="3" t="s">
        <v>39</v>
      </c>
      <c r="H3202" s="2" t="s">
        <v>20</v>
      </c>
      <c r="I3202" s="2" t="s">
        <v>8071</v>
      </c>
      <c r="J3202" s="3" t="str">
        <f>HYPERLINK("https://www.boe.es/gazeta/dias/1825/01/15/pdfs/GMD-1825-7.pdf#page=3","Abrir facsímil")</f>
        <v>Abrir facsímil</v>
      </c>
      <c r="K3202" s="3" t="s">
        <v>22</v>
      </c>
    </row>
    <row r="3203" spans="1:11" ht="42" customHeight="1">
      <c r="A3203" s="2" t="s">
        <v>8072</v>
      </c>
      <c r="B3203" s="2" t="s">
        <v>8073</v>
      </c>
      <c r="C3203" s="2" t="s">
        <v>32</v>
      </c>
      <c r="D3203" s="2" t="s">
        <v>33</v>
      </c>
      <c r="E3203" s="5">
        <v>-27377</v>
      </c>
      <c r="F3203" s="3" t="s">
        <v>652</v>
      </c>
      <c r="G3203" s="3" t="s">
        <v>39</v>
      </c>
      <c r="H3203" s="2" t="s">
        <v>20</v>
      </c>
      <c r="I3203" s="2" t="s">
        <v>8074</v>
      </c>
      <c r="J3203" s="3" t="str">
        <f>HYPERLINK("https://www.boe.es/gazeta/dias/1825/01/15/pdfs/GMD-1825-7.pdf#page=3","Abrir facsímil")</f>
        <v>Abrir facsímil</v>
      </c>
      <c r="K3203" s="3" t="s">
        <v>22</v>
      </c>
    </row>
    <row r="3204" spans="1:11" ht="42" customHeight="1">
      <c r="A3204" s="2" t="s">
        <v>8075</v>
      </c>
      <c r="B3204" s="2" t="s">
        <v>8076</v>
      </c>
      <c r="C3204" s="2" t="s">
        <v>16</v>
      </c>
      <c r="D3204" s="2" t="s">
        <v>17</v>
      </c>
      <c r="E3204" s="5">
        <v>-27356</v>
      </c>
      <c r="F3204" s="3" t="s">
        <v>591</v>
      </c>
      <c r="G3204" s="3" t="s">
        <v>592</v>
      </c>
      <c r="H3204" s="2" t="s">
        <v>27</v>
      </c>
      <c r="I3204" s="2" t="s">
        <v>8077</v>
      </c>
      <c r="J3204" s="3" t="str">
        <f>HYPERLINK("https://www.boe.es/gazeta/dias/1825/02/05/pdfs/GMD-1825-16.pdf#page=3","Abrir facsímil")</f>
        <v>Abrir facsímil</v>
      </c>
      <c r="K3204" s="3" t="s">
        <v>29</v>
      </c>
    </row>
    <row r="3205" spans="1:11" ht="42" customHeight="1">
      <c r="A3205" s="2" t="s">
        <v>8078</v>
      </c>
      <c r="B3205" s="2" t="s">
        <v>8079</v>
      </c>
      <c r="C3205" s="2" t="s">
        <v>46</v>
      </c>
      <c r="D3205" s="2" t="s">
        <v>17</v>
      </c>
      <c r="E3205" s="5">
        <v>-27059</v>
      </c>
      <c r="F3205" s="3" t="s">
        <v>567</v>
      </c>
      <c r="G3205" s="3" t="s">
        <v>19</v>
      </c>
      <c r="H3205" s="2" t="s">
        <v>20</v>
      </c>
      <c r="I3205" s="2" t="s">
        <v>8080</v>
      </c>
      <c r="J3205" s="3" t="str">
        <f>HYPERLINK("https://www.boe.es/gazeta/dias/1825/11/29/pdfs/GMD-1825-144.pdf#page=4","Abrir facsímil")</f>
        <v>Abrir facsímil</v>
      </c>
      <c r="K3205" s="3" t="s">
        <v>22</v>
      </c>
    </row>
    <row r="3206" spans="1:11" ht="42" customHeight="1">
      <c r="A3206" s="2" t="s">
        <v>8081</v>
      </c>
      <c r="B3206" s="2" t="s">
        <v>8082</v>
      </c>
      <c r="C3206" s="2" t="s">
        <v>25</v>
      </c>
      <c r="D3206" s="2" t="s">
        <v>17</v>
      </c>
      <c r="E3206" s="5">
        <v>-27349</v>
      </c>
      <c r="F3206" s="3" t="s">
        <v>596</v>
      </c>
      <c r="G3206" s="3" t="s">
        <v>19</v>
      </c>
      <c r="H3206" s="2" t="s">
        <v>20</v>
      </c>
      <c r="I3206" s="2" t="s">
        <v>8083</v>
      </c>
      <c r="J3206" s="3" t="str">
        <f>HYPERLINK("https://www.boe.es/gazeta/dias/1825/02/12/pdfs/GMD-1825-19.pdf#page=4","Abrir facsímil")</f>
        <v>Abrir facsímil</v>
      </c>
      <c r="K3206" s="3" t="s">
        <v>22</v>
      </c>
    </row>
    <row r="3207" spans="1:11" ht="42" customHeight="1">
      <c r="A3207" s="2" t="s">
        <v>8084</v>
      </c>
      <c r="B3207" s="2" t="s">
        <v>8085</v>
      </c>
      <c r="C3207" s="2" t="s">
        <v>71</v>
      </c>
      <c r="D3207" s="2" t="s">
        <v>72</v>
      </c>
      <c r="E3207" s="5">
        <v>-27318</v>
      </c>
      <c r="F3207" s="3" t="s">
        <v>193</v>
      </c>
      <c r="G3207" s="3" t="s">
        <v>64</v>
      </c>
      <c r="H3207" s="2" t="s">
        <v>20</v>
      </c>
      <c r="I3207" s="2" t="s">
        <v>8086</v>
      </c>
      <c r="J3207" s="3" t="str">
        <f>HYPERLINK("https://www.boe.es/gazeta/dias/1825/03/15/pdfs/GMD-1825-32.pdf#page=2","Abrir facsímil")</f>
        <v>Abrir facsímil</v>
      </c>
      <c r="K3207" s="3" t="s">
        <v>22</v>
      </c>
    </row>
    <row r="3208" spans="1:11" ht="42" customHeight="1">
      <c r="A3208" s="2" t="s">
        <v>8087</v>
      </c>
      <c r="B3208" s="2" t="s">
        <v>8088</v>
      </c>
      <c r="C3208" s="2" t="s">
        <v>16</v>
      </c>
      <c r="D3208" s="2" t="s">
        <v>17</v>
      </c>
      <c r="E3208" s="5">
        <v>-27090</v>
      </c>
      <c r="F3208" s="3" t="s">
        <v>189</v>
      </c>
      <c r="G3208" s="3" t="s">
        <v>19</v>
      </c>
      <c r="H3208" s="2" t="s">
        <v>27</v>
      </c>
      <c r="I3208" s="2" t="s">
        <v>8089</v>
      </c>
      <c r="J3208" s="3" t="str">
        <f>HYPERLINK("https://www.boe.es/gazeta/dias/1825/10/29/pdfs/GMD-1825-131.pdf#page=4","Abrir facsímil")</f>
        <v>Abrir facsímil</v>
      </c>
      <c r="K3208" s="3" t="s">
        <v>29</v>
      </c>
    </row>
    <row r="3209" spans="1:11" ht="42" customHeight="1">
      <c r="A3209" s="2" t="s">
        <v>8090</v>
      </c>
      <c r="B3209" s="2" t="s">
        <v>8091</v>
      </c>
      <c r="C3209" s="2" t="s">
        <v>238</v>
      </c>
      <c r="D3209" s="2" t="s">
        <v>17</v>
      </c>
      <c r="E3209" s="5">
        <v>-27381</v>
      </c>
      <c r="F3209" s="3" t="s">
        <v>586</v>
      </c>
      <c r="G3209" s="3" t="s">
        <v>19</v>
      </c>
      <c r="H3209" s="2" t="s">
        <v>20</v>
      </c>
      <c r="I3209" s="2" t="s">
        <v>8092</v>
      </c>
      <c r="J3209" s="3" t="str">
        <f>HYPERLINK("https://www.boe.es/gazeta/dias/1825/01/11/pdfs/GMD-1825-5.pdf#page=4","Abrir facsímil")</f>
        <v>Abrir facsímil</v>
      </c>
      <c r="K3209" s="3" t="s">
        <v>22</v>
      </c>
    </row>
    <row r="3210" spans="1:11" ht="42" customHeight="1">
      <c r="A3210" s="2" t="s">
        <v>8093</v>
      </c>
      <c r="B3210" s="2" t="s">
        <v>8094</v>
      </c>
      <c r="C3210" s="2" t="s">
        <v>78</v>
      </c>
      <c r="D3210" s="2" t="s">
        <v>72</v>
      </c>
      <c r="E3210" s="5">
        <v>-27379</v>
      </c>
      <c r="F3210" s="3" t="s">
        <v>116</v>
      </c>
      <c r="G3210" s="3" t="s">
        <v>19</v>
      </c>
      <c r="H3210" s="2" t="s">
        <v>20</v>
      </c>
      <c r="I3210" s="2" t="s">
        <v>8095</v>
      </c>
      <c r="J3210" s="3" t="str">
        <f>HYPERLINK("https://www.boe.es/gazeta/dias/1825/01/13/pdfs/GMD-1825-6.pdf#page=4","Abrir facsímil")</f>
        <v>Abrir facsímil</v>
      </c>
      <c r="K3210" s="3" t="s">
        <v>22</v>
      </c>
    </row>
    <row r="3211" spans="1:11" ht="42" customHeight="1">
      <c r="A3211" s="2" t="s">
        <v>8096</v>
      </c>
      <c r="B3211" s="2" t="s">
        <v>8097</v>
      </c>
      <c r="C3211" s="2" t="s">
        <v>32</v>
      </c>
      <c r="D3211" s="2" t="s">
        <v>33</v>
      </c>
      <c r="E3211" s="5">
        <v>-27342</v>
      </c>
      <c r="F3211" s="3" t="s">
        <v>112</v>
      </c>
      <c r="G3211" s="3" t="s">
        <v>39</v>
      </c>
      <c r="H3211" s="2" t="s">
        <v>20</v>
      </c>
      <c r="I3211" s="2" t="s">
        <v>8098</v>
      </c>
      <c r="J3211" s="3" t="str">
        <f>HYPERLINK("https://www.boe.es/gazeta/dias/1825/02/19/pdfs/GMD-1825-22.pdf#page=3","Abrir facsímil")</f>
        <v>Abrir facsímil</v>
      </c>
      <c r="K3211" s="3" t="s">
        <v>22</v>
      </c>
    </row>
    <row r="3212" spans="1:11" ht="42" customHeight="1">
      <c r="A3212" s="2" t="s">
        <v>8099</v>
      </c>
      <c r="B3212" s="2" t="s">
        <v>8100</v>
      </c>
      <c r="C3212" s="2" t="s">
        <v>16</v>
      </c>
      <c r="D3212" s="2" t="s">
        <v>17</v>
      </c>
      <c r="E3212" s="5">
        <v>-27321</v>
      </c>
      <c r="F3212" s="3" t="s">
        <v>38</v>
      </c>
      <c r="G3212" s="3" t="s">
        <v>39</v>
      </c>
      <c r="H3212" s="2" t="s">
        <v>20</v>
      </c>
      <c r="I3212" s="2" t="s">
        <v>8101</v>
      </c>
      <c r="J3212" s="3" t="str">
        <f>HYPERLINK("https://www.boe.es/gazeta/dias/1825/03/12/pdfs/GMD-1825-31.pdf#page=3","Abrir facsímil")</f>
        <v>Abrir facsímil</v>
      </c>
      <c r="K3212" s="3" t="s">
        <v>22</v>
      </c>
    </row>
    <row r="3213" spans="1:11" ht="42" customHeight="1">
      <c r="A3213" s="2" t="s">
        <v>8102</v>
      </c>
      <c r="B3213" s="2" t="s">
        <v>8103</v>
      </c>
      <c r="C3213" s="2" t="s">
        <v>238</v>
      </c>
      <c r="D3213" s="2" t="s">
        <v>17</v>
      </c>
      <c r="E3213" s="5">
        <v>-27041</v>
      </c>
      <c r="F3213" s="3" t="s">
        <v>2150</v>
      </c>
      <c r="G3213" s="3" t="s">
        <v>39</v>
      </c>
      <c r="H3213" s="2" t="s">
        <v>20</v>
      </c>
      <c r="I3213" s="2" t="s">
        <v>8104</v>
      </c>
      <c r="J3213" s="3" t="str">
        <f>HYPERLINK("https://www.boe.es/gazeta/dias/1825/12/17/pdfs/GMD-1825-152.pdf#page=3","Abrir facsímil")</f>
        <v>Abrir facsímil</v>
      </c>
      <c r="K3213" s="3" t="s">
        <v>22</v>
      </c>
    </row>
    <row r="3214" spans="1:11" ht="42" customHeight="1">
      <c r="A3214" s="2" t="s">
        <v>8105</v>
      </c>
      <c r="B3214" s="2" t="s">
        <v>8106</v>
      </c>
      <c r="C3214" s="2" t="s">
        <v>16</v>
      </c>
      <c r="D3214" s="2" t="s">
        <v>17</v>
      </c>
      <c r="E3214" s="5">
        <v>-27167</v>
      </c>
      <c r="F3214" s="3" t="s">
        <v>953</v>
      </c>
      <c r="G3214" s="3" t="s">
        <v>19</v>
      </c>
      <c r="H3214" s="2" t="s">
        <v>20</v>
      </c>
      <c r="I3214" s="2" t="s">
        <v>8107</v>
      </c>
      <c r="J3214" s="3" t="str">
        <f>HYPERLINK("https://www.boe.es/gazeta/dias/1825/08/13/pdfs/GMD-1825-97.pdf#page=4","Abrir facsímil")</f>
        <v>Abrir facsímil</v>
      </c>
      <c r="K3214" s="3" t="s">
        <v>22</v>
      </c>
    </row>
    <row r="3215" spans="1:11" ht="42" customHeight="1">
      <c r="A3215" s="2" t="s">
        <v>8108</v>
      </c>
      <c r="B3215" s="2" t="s">
        <v>8109</v>
      </c>
      <c r="C3215" s="2" t="s">
        <v>16</v>
      </c>
      <c r="D3215" s="2" t="s">
        <v>17</v>
      </c>
      <c r="E3215" s="5">
        <v>-27034</v>
      </c>
      <c r="F3215" s="3" t="s">
        <v>526</v>
      </c>
      <c r="G3215" s="3" t="s">
        <v>19</v>
      </c>
      <c r="H3215" s="2" t="s">
        <v>20</v>
      </c>
      <c r="I3215" s="2" t="s">
        <v>8110</v>
      </c>
      <c r="J3215" s="3" t="str">
        <f>HYPERLINK("https://www.boe.es/gazeta/dias/1825/12/24/pdfs/GMD-1825-155.pdf#page=4","Abrir facsímil")</f>
        <v>Abrir facsímil</v>
      </c>
      <c r="K3215" s="3" t="s">
        <v>22</v>
      </c>
    </row>
    <row r="3216" spans="1:11" ht="42" customHeight="1">
      <c r="A3216" s="2" t="s">
        <v>8111</v>
      </c>
      <c r="B3216" s="2" t="s">
        <v>8112</v>
      </c>
      <c r="C3216" s="2" t="s">
        <v>16</v>
      </c>
      <c r="D3216" s="2" t="s">
        <v>17</v>
      </c>
      <c r="E3216" s="5">
        <v>-27092</v>
      </c>
      <c r="F3216" s="3" t="s">
        <v>324</v>
      </c>
      <c r="G3216" s="3" t="s">
        <v>19</v>
      </c>
      <c r="H3216" s="2" t="s">
        <v>20</v>
      </c>
      <c r="I3216" s="2" t="s">
        <v>8113</v>
      </c>
      <c r="J3216" s="3" t="str">
        <f>HYPERLINK("https://www.boe.es/gazeta/dias/1825/10/27/pdfs/GMD-1825-130.pdf#page=4","Abrir facsímil")</f>
        <v>Abrir facsímil</v>
      </c>
      <c r="K3216" s="3" t="s">
        <v>22</v>
      </c>
    </row>
    <row r="3217" spans="1:11" ht="42" customHeight="1">
      <c r="A3217" s="2" t="s">
        <v>8114</v>
      </c>
      <c r="B3217" s="2" t="s">
        <v>8115</v>
      </c>
      <c r="C3217" s="2" t="s">
        <v>16</v>
      </c>
      <c r="D3217" s="2" t="s">
        <v>17</v>
      </c>
      <c r="E3217" s="5">
        <v>-27090</v>
      </c>
      <c r="F3217" s="3" t="s">
        <v>189</v>
      </c>
      <c r="G3217" s="3" t="s">
        <v>19</v>
      </c>
      <c r="H3217" s="2" t="s">
        <v>20</v>
      </c>
      <c r="I3217" s="2" t="s">
        <v>8116</v>
      </c>
      <c r="J3217" s="3" t="str">
        <f>HYPERLINK("https://www.boe.es/gazeta/dias/1825/10/29/pdfs/GMD-1825-131.pdf#page=4","Abrir facsímil")</f>
        <v>Abrir facsímil</v>
      </c>
      <c r="K3217" s="3" t="s">
        <v>22</v>
      </c>
    </row>
    <row r="3218" spans="1:11" ht="42" customHeight="1">
      <c r="A3218" s="2" t="s">
        <v>8117</v>
      </c>
      <c r="B3218" s="2" t="s">
        <v>8118</v>
      </c>
      <c r="C3218" s="2" t="s">
        <v>59</v>
      </c>
      <c r="D3218" s="2" t="s">
        <v>17</v>
      </c>
      <c r="E3218" s="5">
        <v>-27304</v>
      </c>
      <c r="F3218" s="3" t="s">
        <v>128</v>
      </c>
      <c r="G3218" s="3" t="s">
        <v>19</v>
      </c>
      <c r="H3218" s="2" t="s">
        <v>20</v>
      </c>
      <c r="I3218" s="2" t="s">
        <v>8119</v>
      </c>
      <c r="J3218" s="3" t="str">
        <f>HYPERLINK("https://www.boe.es/gazeta/dias/1825/03/29/pdfs/GMD-1825-38.pdf#page=4","Abrir facsímil")</f>
        <v>Abrir facsímil</v>
      </c>
      <c r="K3218" s="3" t="s">
        <v>22</v>
      </c>
    </row>
    <row r="3219" spans="1:11" ht="42" customHeight="1">
      <c r="A3219" s="2" t="s">
        <v>8120</v>
      </c>
      <c r="B3219" s="2" t="s">
        <v>8121</v>
      </c>
      <c r="C3219" s="2" t="s">
        <v>32</v>
      </c>
      <c r="D3219" s="2" t="s">
        <v>33</v>
      </c>
      <c r="E3219" s="5">
        <v>-27176</v>
      </c>
      <c r="F3219" s="3" t="s">
        <v>849</v>
      </c>
      <c r="G3219" s="3" t="s">
        <v>19</v>
      </c>
      <c r="H3219" s="2" t="s">
        <v>20</v>
      </c>
      <c r="I3219" s="2" t="s">
        <v>8122</v>
      </c>
      <c r="J3219" s="3" t="str">
        <f>HYPERLINK("https://www.boe.es/gazeta/dias/1825/08/04/pdfs/GMD-1825-93.pdf#page=4","Abrir facsímil")</f>
        <v>Abrir facsímil</v>
      </c>
      <c r="K3219" s="3" t="s">
        <v>22</v>
      </c>
    </row>
    <row r="3220" spans="1:11" ht="42" customHeight="1">
      <c r="A3220" s="2" t="s">
        <v>8123</v>
      </c>
      <c r="B3220" s="2" t="s">
        <v>8124</v>
      </c>
      <c r="C3220" s="2" t="s">
        <v>32</v>
      </c>
      <c r="D3220" s="2" t="s">
        <v>33</v>
      </c>
      <c r="E3220" s="5">
        <v>-27307</v>
      </c>
      <c r="F3220" s="3" t="s">
        <v>139</v>
      </c>
      <c r="G3220" s="3" t="s">
        <v>19</v>
      </c>
      <c r="H3220" s="2" t="s">
        <v>20</v>
      </c>
      <c r="I3220" s="2" t="s">
        <v>8125</v>
      </c>
      <c r="J3220" s="3" t="str">
        <f>HYPERLINK("https://www.boe.es/gazeta/dias/1825/03/26/pdfs/GMD-1825-37.pdf#page=4","Abrir facsímil")</f>
        <v>Abrir facsímil</v>
      </c>
      <c r="K3220" s="3" t="s">
        <v>22</v>
      </c>
    </row>
    <row r="3221" spans="1:11" ht="42" customHeight="1">
      <c r="A3221" s="2" t="s">
        <v>8126</v>
      </c>
      <c r="B3221" s="2" t="s">
        <v>8127</v>
      </c>
      <c r="C3221" s="2" t="s">
        <v>32</v>
      </c>
      <c r="D3221" s="2" t="s">
        <v>33</v>
      </c>
      <c r="E3221" s="5">
        <v>-27388</v>
      </c>
      <c r="F3221" s="3" t="s">
        <v>288</v>
      </c>
      <c r="G3221" s="3" t="s">
        <v>19</v>
      </c>
      <c r="H3221" s="2" t="s">
        <v>20</v>
      </c>
      <c r="I3221" s="2" t="s">
        <v>8128</v>
      </c>
      <c r="J3221" s="3" t="str">
        <f>HYPERLINK("https://www.boe.es/gazeta/dias/1825/01/04/pdfs/GMD-1825-2.pdf#page=4","Abrir facsímil")</f>
        <v>Abrir facsímil</v>
      </c>
      <c r="K3221" s="3" t="s">
        <v>22</v>
      </c>
    </row>
    <row r="3222" spans="1:11" ht="42" customHeight="1">
      <c r="A3222" s="2" t="s">
        <v>8129</v>
      </c>
      <c r="B3222" s="2" t="s">
        <v>8130</v>
      </c>
      <c r="C3222" s="2" t="s">
        <v>25</v>
      </c>
      <c r="D3222" s="2" t="s">
        <v>17</v>
      </c>
      <c r="E3222" s="5">
        <v>-27150</v>
      </c>
      <c r="F3222" s="3" t="s">
        <v>392</v>
      </c>
      <c r="G3222" s="3" t="s">
        <v>39</v>
      </c>
      <c r="H3222" s="2" t="s">
        <v>20</v>
      </c>
      <c r="I3222" s="2" t="s">
        <v>8131</v>
      </c>
      <c r="J3222" s="3" t="str">
        <f>HYPERLINK("https://www.boe.es/gazeta/dias/1825/08/30/pdfs/GMD-1825-105.pdf#page=3","Abrir facsímil")</f>
        <v>Abrir facsímil</v>
      </c>
      <c r="K3222" s="3" t="s">
        <v>22</v>
      </c>
    </row>
    <row r="3223" spans="1:11" ht="42" customHeight="1">
      <c r="A3223" s="2" t="s">
        <v>8132</v>
      </c>
      <c r="B3223" s="2" t="s">
        <v>8132</v>
      </c>
      <c r="C3223" s="2" t="s">
        <v>32</v>
      </c>
      <c r="D3223" s="2" t="s">
        <v>33</v>
      </c>
      <c r="E3223" s="5">
        <v>-27136</v>
      </c>
      <c r="F3223" s="3" t="s">
        <v>523</v>
      </c>
      <c r="G3223" s="3" t="s">
        <v>64</v>
      </c>
      <c r="H3223" s="2" t="s">
        <v>20</v>
      </c>
      <c r="I3223" s="2" t="s">
        <v>8133</v>
      </c>
      <c r="J3223" s="3" t="str">
        <f>HYPERLINK("https://www.boe.es/gazeta/dias/1825/09/13/pdfs/GMD-1825-111.pdf#page=2","Abrir facsímil")</f>
        <v>Abrir facsímil</v>
      </c>
      <c r="K3223" s="3" t="s">
        <v>22</v>
      </c>
    </row>
    <row r="3224" spans="1:11" ht="42" customHeight="1">
      <c r="A3224" s="2" t="s">
        <v>8134</v>
      </c>
      <c r="B3224" s="2" t="s">
        <v>8135</v>
      </c>
      <c r="C3224" s="2" t="s">
        <v>238</v>
      </c>
      <c r="D3224" s="2" t="s">
        <v>17</v>
      </c>
      <c r="E3224" s="5">
        <v>-27241</v>
      </c>
      <c r="F3224" s="3" t="s">
        <v>472</v>
      </c>
      <c r="G3224" s="3" t="s">
        <v>39</v>
      </c>
      <c r="H3224" s="2" t="s">
        <v>20</v>
      </c>
      <c r="I3224" s="2" t="s">
        <v>8136</v>
      </c>
      <c r="J3224" s="3" t="str">
        <f>HYPERLINK("https://www.boe.es/gazeta/dias/1825/05/31/pdfs/GMD-1825-65.pdf#page=3","Abrir facsímil")</f>
        <v>Abrir facsímil</v>
      </c>
      <c r="K3224" s="3" t="s">
        <v>22</v>
      </c>
    </row>
    <row r="3225" spans="1:11" ht="42" customHeight="1">
      <c r="A3225" s="2" t="s">
        <v>8137</v>
      </c>
      <c r="B3225" s="2" t="s">
        <v>8138</v>
      </c>
      <c r="C3225" s="2" t="s">
        <v>32</v>
      </c>
      <c r="D3225" s="2" t="s">
        <v>33</v>
      </c>
      <c r="E3225" s="5">
        <v>-27384</v>
      </c>
      <c r="F3225" s="3" t="s">
        <v>143</v>
      </c>
      <c r="G3225" s="3" t="s">
        <v>64</v>
      </c>
      <c r="H3225" s="2" t="s">
        <v>20</v>
      </c>
      <c r="I3225" s="2" t="s">
        <v>8139</v>
      </c>
      <c r="J3225" s="3" t="str">
        <f>HYPERLINK("https://www.boe.es/gazeta/dias/1825/01/08/pdfs/GMD-1825-4.pdf#page=2","Abrir facsímil")</f>
        <v>Abrir facsímil</v>
      </c>
      <c r="K3225" s="3" t="s">
        <v>22</v>
      </c>
    </row>
    <row r="3226" spans="1:11" ht="42" customHeight="1">
      <c r="A3226" s="2" t="s">
        <v>8140</v>
      </c>
      <c r="B3226" s="2" t="s">
        <v>8141</v>
      </c>
      <c r="C3226" s="2" t="s">
        <v>25</v>
      </c>
      <c r="D3226" s="2" t="s">
        <v>17</v>
      </c>
      <c r="E3226" s="5">
        <v>-27328</v>
      </c>
      <c r="F3226" s="3" t="s">
        <v>211</v>
      </c>
      <c r="G3226" s="3" t="s">
        <v>64</v>
      </c>
      <c r="H3226" s="2" t="s">
        <v>20</v>
      </c>
      <c r="I3226" s="2" t="s">
        <v>8142</v>
      </c>
      <c r="J3226" s="3" t="str">
        <f>HYPERLINK("https://www.boe.es/gazeta/dias/1825/03/05/pdfs/GMD-1825-28.pdf#page=2","Abrir facsímil")</f>
        <v>Abrir facsímil</v>
      </c>
      <c r="K3226" s="3" t="s">
        <v>22</v>
      </c>
    </row>
    <row r="3227" spans="1:11" ht="42" customHeight="1">
      <c r="A3227" s="2" t="s">
        <v>8143</v>
      </c>
      <c r="B3227" s="2" t="s">
        <v>8144</v>
      </c>
      <c r="C3227" s="2" t="s">
        <v>123</v>
      </c>
      <c r="D3227" s="2" t="s">
        <v>17</v>
      </c>
      <c r="E3227" s="5">
        <v>-27281</v>
      </c>
      <c r="F3227" s="3" t="s">
        <v>306</v>
      </c>
      <c r="G3227" s="3" t="s">
        <v>19</v>
      </c>
      <c r="H3227" s="2" t="s">
        <v>20</v>
      </c>
      <c r="I3227" s="2" t="s">
        <v>8145</v>
      </c>
      <c r="J3227" s="3" t="str">
        <f>HYPERLINK("https://www.boe.es/gazeta/dias/1825/04/21/pdfs/GMD-1825-48.pdf#page=4","Abrir facsímil")</f>
        <v>Abrir facsímil</v>
      </c>
      <c r="K3227" s="3" t="s">
        <v>22</v>
      </c>
    </row>
    <row r="3228" spans="1:11" ht="42" customHeight="1">
      <c r="A3228" s="2" t="s">
        <v>8146</v>
      </c>
      <c r="B3228" s="2" t="s">
        <v>8147</v>
      </c>
      <c r="C3228" s="2" t="s">
        <v>32</v>
      </c>
      <c r="D3228" s="2" t="s">
        <v>33</v>
      </c>
      <c r="E3228" s="5">
        <v>-27372</v>
      </c>
      <c r="F3228" s="3" t="s">
        <v>51</v>
      </c>
      <c r="G3228" s="3" t="s">
        <v>39</v>
      </c>
      <c r="H3228" s="2" t="s">
        <v>20</v>
      </c>
      <c r="I3228" s="2" t="s">
        <v>8148</v>
      </c>
      <c r="J3228" s="3" t="str">
        <f>HYPERLINK("https://www.boe.es/gazeta/dias/1825/01/20/pdfs/GMD-1825-9.pdf#page=3","Abrir facsímil")</f>
        <v>Abrir facsímil</v>
      </c>
      <c r="K3228" s="3" t="s">
        <v>22</v>
      </c>
    </row>
    <row r="3229" spans="1:11" ht="42" customHeight="1">
      <c r="A3229" s="2" t="s">
        <v>8149</v>
      </c>
      <c r="B3229" s="2" t="s">
        <v>8150</v>
      </c>
      <c r="C3229" s="2" t="s">
        <v>71</v>
      </c>
      <c r="D3229" s="2" t="s">
        <v>72</v>
      </c>
      <c r="E3229" s="5">
        <v>-27360</v>
      </c>
      <c r="F3229" s="3" t="s">
        <v>468</v>
      </c>
      <c r="G3229" s="3" t="s">
        <v>39</v>
      </c>
      <c r="H3229" s="2" t="s">
        <v>20</v>
      </c>
      <c r="I3229" s="2" t="s">
        <v>8151</v>
      </c>
      <c r="J3229" s="3" t="str">
        <f>HYPERLINK("https://www.boe.es/gazeta/dias/1825/02/01/pdfs/GMD-1825-14.pdf#page=3","Abrir facsímil")</f>
        <v>Abrir facsímil</v>
      </c>
      <c r="K3229" s="3" t="s">
        <v>22</v>
      </c>
    </row>
    <row r="3230" spans="1:11" ht="42" customHeight="1">
      <c r="A3230" s="2" t="s">
        <v>8152</v>
      </c>
      <c r="B3230" s="2" t="s">
        <v>8153</v>
      </c>
      <c r="C3230" s="2" t="s">
        <v>32</v>
      </c>
      <c r="D3230" s="2" t="s">
        <v>33</v>
      </c>
      <c r="E3230" s="5">
        <v>-27386</v>
      </c>
      <c r="F3230" s="3" t="s">
        <v>99</v>
      </c>
      <c r="G3230" s="3" t="s">
        <v>39</v>
      </c>
      <c r="H3230" s="2" t="s">
        <v>20</v>
      </c>
      <c r="I3230" s="2" t="s">
        <v>8154</v>
      </c>
      <c r="J3230" s="3" t="str">
        <f>HYPERLINK("https://www.boe.es/gazeta/dias/1825/01/06/pdfs/GMD-1825-3.pdf#page=3","Abrir facsímil")</f>
        <v>Abrir facsímil</v>
      </c>
      <c r="K3230" s="3" t="s">
        <v>22</v>
      </c>
    </row>
    <row r="3231" spans="1:11" ht="42" customHeight="1">
      <c r="A3231" s="2" t="s">
        <v>8155</v>
      </c>
      <c r="B3231" s="2" t="s">
        <v>8156</v>
      </c>
      <c r="C3231" s="2" t="s">
        <v>32</v>
      </c>
      <c r="D3231" s="2" t="s">
        <v>33</v>
      </c>
      <c r="E3231" s="5">
        <v>-27386</v>
      </c>
      <c r="F3231" s="3" t="s">
        <v>99</v>
      </c>
      <c r="G3231" s="3" t="s">
        <v>39</v>
      </c>
      <c r="H3231" s="2" t="s">
        <v>20</v>
      </c>
      <c r="I3231" s="2" t="s">
        <v>8157</v>
      </c>
      <c r="J3231" s="3" t="str">
        <f>HYPERLINK("https://www.boe.es/gazeta/dias/1825/01/06/pdfs/GMD-1825-3.pdf#page=3","Abrir facsímil")</f>
        <v>Abrir facsímil</v>
      </c>
      <c r="K3231" s="3" t="s">
        <v>22</v>
      </c>
    </row>
    <row r="3232" spans="1:11" ht="42" customHeight="1">
      <c r="A3232" s="2" t="s">
        <v>8158</v>
      </c>
      <c r="B3232" s="2" t="s">
        <v>8159</v>
      </c>
      <c r="C3232" s="2" t="s">
        <v>16</v>
      </c>
      <c r="D3232" s="2" t="s">
        <v>17</v>
      </c>
      <c r="E3232" s="5">
        <v>-27351</v>
      </c>
      <c r="F3232" s="3" t="s">
        <v>132</v>
      </c>
      <c r="G3232" s="3" t="s">
        <v>19</v>
      </c>
      <c r="H3232" s="2" t="s">
        <v>20</v>
      </c>
      <c r="I3232" s="2" t="s">
        <v>8160</v>
      </c>
      <c r="J3232" s="3" t="str">
        <f>HYPERLINK("https://www.boe.es/gazeta/dias/1825/02/10/pdfs/GMD-1825-18.pdf#page=4","Abrir facsímil")</f>
        <v>Abrir facsímil</v>
      </c>
      <c r="K3232" s="3" t="s">
        <v>22</v>
      </c>
    </row>
    <row r="3233" spans="1:11" ht="42" customHeight="1">
      <c r="A3233" s="2" t="s">
        <v>8161</v>
      </c>
      <c r="B3233" s="2" t="s">
        <v>8162</v>
      </c>
      <c r="C3233" s="2" t="s">
        <v>46</v>
      </c>
      <c r="D3233" s="2" t="s">
        <v>17</v>
      </c>
      <c r="E3233" s="5">
        <v>-27230</v>
      </c>
      <c r="F3233" s="3" t="s">
        <v>521</v>
      </c>
      <c r="G3233" s="3" t="s">
        <v>39</v>
      </c>
      <c r="H3233" s="2" t="s">
        <v>20</v>
      </c>
      <c r="I3233" s="2" t="s">
        <v>8163</v>
      </c>
      <c r="J3233" s="3" t="str">
        <f>HYPERLINK("https://www.boe.es/gazeta/dias/1825/06/11/pdfs/GMD-1825-70.pdf#page=3","Abrir facsímil")</f>
        <v>Abrir facsímil</v>
      </c>
      <c r="K3233" s="3" t="s">
        <v>22</v>
      </c>
    </row>
    <row r="3234" spans="1:11" ht="42" customHeight="1">
      <c r="A3234" s="2" t="s">
        <v>8164</v>
      </c>
      <c r="B3234" s="2" t="s">
        <v>8165</v>
      </c>
      <c r="C3234" s="2" t="s">
        <v>32</v>
      </c>
      <c r="D3234" s="2" t="s">
        <v>33</v>
      </c>
      <c r="E3234" s="5">
        <v>-27062</v>
      </c>
      <c r="F3234" s="3" t="s">
        <v>694</v>
      </c>
      <c r="G3234" s="3" t="s">
        <v>19</v>
      </c>
      <c r="H3234" s="2" t="s">
        <v>20</v>
      </c>
      <c r="I3234" s="2" t="s">
        <v>8166</v>
      </c>
      <c r="J3234" s="3" t="str">
        <f>HYPERLINK("https://www.boe.es/gazeta/dias/1825/11/26/pdfs/GMD-1825-143.pdf#page=4","Abrir facsímil")</f>
        <v>Abrir facsímil</v>
      </c>
      <c r="K3234" s="3" t="s">
        <v>22</v>
      </c>
    </row>
    <row r="3235" spans="1:11" ht="42" customHeight="1">
      <c r="A3235" s="2" t="s">
        <v>8167</v>
      </c>
      <c r="B3235" s="2" t="s">
        <v>8168</v>
      </c>
      <c r="C3235" s="2" t="s">
        <v>32</v>
      </c>
      <c r="D3235" s="2" t="s">
        <v>33</v>
      </c>
      <c r="E3235" s="5">
        <v>-27374</v>
      </c>
      <c r="F3235" s="3" t="s">
        <v>87</v>
      </c>
      <c r="G3235" s="3" t="s">
        <v>64</v>
      </c>
      <c r="H3235" s="2" t="s">
        <v>20</v>
      </c>
      <c r="I3235" s="2" t="s">
        <v>8169</v>
      </c>
      <c r="J3235" s="3" t="str">
        <f>HYPERLINK("https://www.boe.es/gazeta/dias/1825/01/18/pdfs/GMD-1825-8.pdf#page=2","Abrir facsímil")</f>
        <v>Abrir facsímil</v>
      </c>
      <c r="K3235" s="3" t="s">
        <v>22</v>
      </c>
    </row>
    <row r="3236" spans="1:11" ht="42" customHeight="1">
      <c r="A3236" s="2" t="s">
        <v>8170</v>
      </c>
      <c r="B3236" s="2" t="s">
        <v>8171</v>
      </c>
      <c r="C3236" s="2" t="s">
        <v>71</v>
      </c>
      <c r="D3236" s="2" t="s">
        <v>72</v>
      </c>
      <c r="E3236" s="5">
        <v>-27283</v>
      </c>
      <c r="F3236" s="3" t="s">
        <v>26</v>
      </c>
      <c r="G3236" s="3" t="s">
        <v>19</v>
      </c>
      <c r="H3236" s="2" t="s">
        <v>20</v>
      </c>
      <c r="I3236" s="2" t="s">
        <v>8172</v>
      </c>
      <c r="J3236" s="3" t="str">
        <f>HYPERLINK("https://www.boe.es/gazeta/dias/1825/04/19/pdfs/GMD-1825-47.pdf#page=4","Abrir facsímil")</f>
        <v>Abrir facsímil</v>
      </c>
      <c r="K3236" s="3" t="s">
        <v>22</v>
      </c>
    </row>
    <row r="3237" spans="1:11" ht="42" customHeight="1">
      <c r="A3237" s="2" t="s">
        <v>8173</v>
      </c>
      <c r="B3237" s="2" t="s">
        <v>8173</v>
      </c>
      <c r="C3237" s="2" t="s">
        <v>32</v>
      </c>
      <c r="D3237" s="2" t="s">
        <v>33</v>
      </c>
      <c r="E3237" s="5">
        <v>-27267</v>
      </c>
      <c r="F3237" s="3" t="s">
        <v>160</v>
      </c>
      <c r="G3237" s="3" t="s">
        <v>39</v>
      </c>
      <c r="H3237" s="2" t="s">
        <v>20</v>
      </c>
      <c r="I3237" s="2" t="s">
        <v>8174</v>
      </c>
      <c r="J3237" s="3" t="str">
        <f>HYPERLINK("https://www.boe.es/gazeta/dias/1825/05/05/pdfs/GMD-1825-54.pdf#page=3","Abrir facsímil")</f>
        <v>Abrir facsímil</v>
      </c>
      <c r="K3237" s="3" t="s">
        <v>22</v>
      </c>
    </row>
    <row r="3238" spans="1:11" ht="42" customHeight="1">
      <c r="A3238" s="2" t="s">
        <v>8175</v>
      </c>
      <c r="B3238" s="2" t="s">
        <v>8176</v>
      </c>
      <c r="C3238" s="2" t="s">
        <v>123</v>
      </c>
      <c r="D3238" s="2" t="s">
        <v>17</v>
      </c>
      <c r="E3238" s="5">
        <v>-27365</v>
      </c>
      <c r="F3238" s="3" t="s">
        <v>1749</v>
      </c>
      <c r="G3238" s="3" t="s">
        <v>19</v>
      </c>
      <c r="H3238" s="2" t="s">
        <v>20</v>
      </c>
      <c r="I3238" s="2" t="s">
        <v>8177</v>
      </c>
      <c r="J3238" s="3" t="str">
        <f>HYPERLINK("https://www.boe.es/gazeta/dias/1825/01/27/pdfs/GMD-1825-12.pdf#page=4","Abrir facsímil")</f>
        <v>Abrir facsímil</v>
      </c>
      <c r="K3238" s="3" t="s">
        <v>22</v>
      </c>
    </row>
    <row r="3239" spans="1:11" ht="42" customHeight="1">
      <c r="A3239" s="2" t="s">
        <v>8178</v>
      </c>
      <c r="B3239" s="2" t="s">
        <v>8179</v>
      </c>
      <c r="C3239" s="2" t="s">
        <v>238</v>
      </c>
      <c r="D3239" s="2" t="s">
        <v>17</v>
      </c>
      <c r="E3239" s="5">
        <v>-27160</v>
      </c>
      <c r="F3239" s="3" t="s">
        <v>388</v>
      </c>
      <c r="G3239" s="3" t="s">
        <v>19</v>
      </c>
      <c r="H3239" s="2" t="s">
        <v>20</v>
      </c>
      <c r="I3239" s="2" t="s">
        <v>8180</v>
      </c>
      <c r="J3239" s="3" t="str">
        <f>HYPERLINK("https://www.boe.es/gazeta/dias/1825/08/20/pdfs/GMD-1825-100.pdf#page=4","Abrir facsímil")</f>
        <v>Abrir facsímil</v>
      </c>
      <c r="K3239" s="3" t="s">
        <v>22</v>
      </c>
    </row>
    <row r="3240" spans="1:11" ht="42" customHeight="1">
      <c r="A3240" s="2" t="s">
        <v>8181</v>
      </c>
      <c r="B3240" s="2" t="s">
        <v>8181</v>
      </c>
      <c r="C3240" s="2" t="s">
        <v>32</v>
      </c>
      <c r="D3240" s="2" t="s">
        <v>33</v>
      </c>
      <c r="E3240" s="5">
        <v>-27083</v>
      </c>
      <c r="F3240" s="3" t="s">
        <v>333</v>
      </c>
      <c r="G3240" s="3" t="s">
        <v>39</v>
      </c>
      <c r="H3240" s="2" t="s">
        <v>20</v>
      </c>
      <c r="I3240" s="2" t="s">
        <v>8182</v>
      </c>
      <c r="J3240" s="3" t="str">
        <f>HYPERLINK("https://www.boe.es/gazeta/dias/1825/11/05/pdfs/GMD-1825-134.pdf#page=3","Abrir facsímil")</f>
        <v>Abrir facsímil</v>
      </c>
      <c r="K3240" s="3" t="s">
        <v>22</v>
      </c>
    </row>
    <row r="3241" spans="1:11" ht="42" customHeight="1">
      <c r="A3241" s="2" t="s">
        <v>8183</v>
      </c>
      <c r="B3241" s="2" t="s">
        <v>8183</v>
      </c>
      <c r="C3241" s="2" t="s">
        <v>32</v>
      </c>
      <c r="D3241" s="2" t="s">
        <v>33</v>
      </c>
      <c r="E3241" s="5">
        <v>-27265</v>
      </c>
      <c r="F3241" s="3" t="s">
        <v>42</v>
      </c>
      <c r="G3241" s="3" t="s">
        <v>39</v>
      </c>
      <c r="H3241" s="2" t="s">
        <v>20</v>
      </c>
      <c r="I3241" s="2" t="s">
        <v>8184</v>
      </c>
      <c r="J3241" s="3" t="str">
        <f>HYPERLINK("https://www.boe.es/gazeta/dias/1825/05/07/pdfs/GMD-1825-55.pdf#page=3","Abrir facsímil")</f>
        <v>Abrir facsímil</v>
      </c>
      <c r="K3241" s="3" t="s">
        <v>22</v>
      </c>
    </row>
    <row r="3242" spans="1:11" ht="42" customHeight="1">
      <c r="A3242" s="2" t="s">
        <v>8185</v>
      </c>
      <c r="B3242" s="2" t="s">
        <v>8186</v>
      </c>
      <c r="C3242" s="2" t="s">
        <v>71</v>
      </c>
      <c r="D3242" s="2" t="s">
        <v>72</v>
      </c>
      <c r="E3242" s="5">
        <v>-27143</v>
      </c>
      <c r="F3242" s="3" t="s">
        <v>939</v>
      </c>
      <c r="G3242" s="3" t="s">
        <v>19</v>
      </c>
      <c r="H3242" s="2" t="s">
        <v>20</v>
      </c>
      <c r="I3242" s="2" t="s">
        <v>8187</v>
      </c>
      <c r="J3242" s="3" t="str">
        <f>HYPERLINK("https://www.boe.es/gazeta/dias/1825/09/06/pdfs/GMD-1825-108.pdf#page=4","Abrir facsímil")</f>
        <v>Abrir facsímil</v>
      </c>
      <c r="K3242" s="3" t="s">
        <v>22</v>
      </c>
    </row>
    <row r="3243" spans="1:11" ht="42" customHeight="1">
      <c r="A3243" s="2" t="s">
        <v>8188</v>
      </c>
      <c r="B3243" s="2" t="s">
        <v>8188</v>
      </c>
      <c r="C3243" s="2" t="s">
        <v>32</v>
      </c>
      <c r="D3243" s="2" t="s">
        <v>33</v>
      </c>
      <c r="E3243" s="5">
        <v>-27183</v>
      </c>
      <c r="F3243" s="3" t="s">
        <v>981</v>
      </c>
      <c r="G3243" s="3" t="s">
        <v>64</v>
      </c>
      <c r="H3243" s="2" t="s">
        <v>20</v>
      </c>
      <c r="I3243" s="2" t="s">
        <v>8189</v>
      </c>
      <c r="J3243" s="3" t="str">
        <f>HYPERLINK("https://www.boe.es/gazeta/dias/1825/07/28/pdfs/GMD-1825-90.pdf#page=2","Abrir facsímil")</f>
        <v>Abrir facsímil</v>
      </c>
      <c r="K3243" s="3" t="s">
        <v>22</v>
      </c>
    </row>
    <row r="3244" spans="1:11" ht="42" customHeight="1">
      <c r="A3244" s="2" t="s">
        <v>8190</v>
      </c>
      <c r="B3244" s="2" t="s">
        <v>8190</v>
      </c>
      <c r="C3244" s="2" t="s">
        <v>32</v>
      </c>
      <c r="D3244" s="2" t="s">
        <v>33</v>
      </c>
      <c r="E3244" s="5">
        <v>-27071</v>
      </c>
      <c r="F3244" s="3" t="s">
        <v>2392</v>
      </c>
      <c r="G3244" s="3" t="s">
        <v>64</v>
      </c>
      <c r="H3244" s="2" t="s">
        <v>20</v>
      </c>
      <c r="I3244" s="2" t="s">
        <v>8191</v>
      </c>
      <c r="J3244" s="3" t="str">
        <f>HYPERLINK("https://www.boe.es/gazeta/dias/1825/11/17/pdfs/GMD-1825-139.pdf#page=2","Abrir facsímil")</f>
        <v>Abrir facsímil</v>
      </c>
      <c r="K3244" s="3" t="s">
        <v>22</v>
      </c>
    </row>
    <row r="3245" spans="1:11" ht="42" customHeight="1">
      <c r="A3245" s="2" t="s">
        <v>8192</v>
      </c>
      <c r="B3245" s="2" t="s">
        <v>8192</v>
      </c>
      <c r="C3245" s="2" t="s">
        <v>16</v>
      </c>
      <c r="D3245" s="2" t="s">
        <v>17</v>
      </c>
      <c r="E3245" s="5">
        <v>-27071</v>
      </c>
      <c r="F3245" s="3" t="s">
        <v>2392</v>
      </c>
      <c r="G3245" s="3" t="s">
        <v>39</v>
      </c>
      <c r="H3245" s="2" t="s">
        <v>20</v>
      </c>
      <c r="I3245" s="2" t="s">
        <v>8193</v>
      </c>
      <c r="J3245" s="3" t="str">
        <f>HYPERLINK("https://www.boe.es/gazeta/dias/1825/11/17/pdfs/GMD-1825-139.pdf#page=3","Abrir facsímil")</f>
        <v>Abrir facsímil</v>
      </c>
      <c r="K3245" s="3" t="s">
        <v>22</v>
      </c>
    </row>
    <row r="3246" spans="1:11" ht="42" customHeight="1">
      <c r="A3246" s="2" t="s">
        <v>8194</v>
      </c>
      <c r="B3246" s="2" t="s">
        <v>8195</v>
      </c>
      <c r="C3246" s="2" t="s">
        <v>32</v>
      </c>
      <c r="D3246" s="2" t="s">
        <v>33</v>
      </c>
      <c r="E3246" s="5">
        <v>-27206</v>
      </c>
      <c r="F3246" s="3" t="s">
        <v>716</v>
      </c>
      <c r="G3246" s="3" t="s">
        <v>19</v>
      </c>
      <c r="H3246" s="2" t="s">
        <v>20</v>
      </c>
      <c r="I3246" s="2" t="s">
        <v>8196</v>
      </c>
      <c r="J3246" s="3" t="str">
        <f>HYPERLINK("https://www.boe.es/gazeta/dias/1825/07/05/pdfs/GMD-1825-80.pdf#page=4","Abrir facsímil")</f>
        <v>Abrir facsímil</v>
      </c>
      <c r="K3246" s="3" t="s">
        <v>22</v>
      </c>
    </row>
    <row r="3247" spans="1:11" ht="42" customHeight="1">
      <c r="A3247" s="2" t="s">
        <v>8197</v>
      </c>
      <c r="B3247" s="2" t="s">
        <v>8197</v>
      </c>
      <c r="C3247" s="2" t="s">
        <v>32</v>
      </c>
      <c r="D3247" s="2" t="s">
        <v>33</v>
      </c>
      <c r="E3247" s="5">
        <v>-27195</v>
      </c>
      <c r="F3247" s="3" t="s">
        <v>558</v>
      </c>
      <c r="G3247" s="3" t="s">
        <v>95</v>
      </c>
      <c r="H3247" s="2" t="s">
        <v>20</v>
      </c>
      <c r="I3247" s="2" t="s">
        <v>8198</v>
      </c>
      <c r="J3247" s="3" t="str">
        <f>HYPERLINK("https://www.boe.es/gazeta/dias/1825/07/16/pdfs/GMD-1825-85.pdf#page=1","Abrir facsímil")</f>
        <v>Abrir facsímil</v>
      </c>
      <c r="K3247" s="3" t="s">
        <v>22</v>
      </c>
    </row>
    <row r="3248" spans="1:11" ht="42" customHeight="1">
      <c r="A3248" s="2" t="s">
        <v>8197</v>
      </c>
      <c r="B3248" s="2" t="s">
        <v>8197</v>
      </c>
      <c r="C3248" s="2" t="s">
        <v>71</v>
      </c>
      <c r="D3248" s="2" t="s">
        <v>72</v>
      </c>
      <c r="E3248" s="5">
        <v>-27146</v>
      </c>
      <c r="F3248" s="3" t="s">
        <v>2026</v>
      </c>
      <c r="G3248" s="3" t="s">
        <v>39</v>
      </c>
      <c r="H3248" s="2" t="s">
        <v>20</v>
      </c>
      <c r="I3248" s="2" t="s">
        <v>8199</v>
      </c>
      <c r="J3248" s="3" t="str">
        <f>HYPERLINK("https://www.boe.es/gazeta/dias/1825/09/03/pdfs/GMD-1825-107.pdf#page=3","Abrir facsímil")</f>
        <v>Abrir facsímil</v>
      </c>
      <c r="K3248" s="3" t="s">
        <v>22</v>
      </c>
    </row>
    <row r="3249" spans="1:11" ht="42" customHeight="1">
      <c r="A3249" s="2" t="s">
        <v>8200</v>
      </c>
      <c r="B3249" s="2" t="s">
        <v>8200</v>
      </c>
      <c r="C3249" s="2" t="s">
        <v>32</v>
      </c>
      <c r="D3249" s="2" t="s">
        <v>33</v>
      </c>
      <c r="E3249" s="5">
        <v>-27391</v>
      </c>
      <c r="F3249" s="3" t="s">
        <v>295</v>
      </c>
      <c r="G3249" s="3" t="s">
        <v>19</v>
      </c>
      <c r="H3249" s="2" t="s">
        <v>20</v>
      </c>
      <c r="I3249" s="2" t="s">
        <v>8201</v>
      </c>
      <c r="J3249" s="3" t="str">
        <f>HYPERLINK("https://www.boe.es/gazeta/dias/1825/01/01/pdfs/GMD-1825-1.pdf#page=4","Abrir facsímil")</f>
        <v>Abrir facsímil</v>
      </c>
      <c r="K3249" s="3" t="s">
        <v>22</v>
      </c>
    </row>
    <row r="3250" spans="1:11" ht="42" customHeight="1">
      <c r="A3250" s="2" t="s">
        <v>8202</v>
      </c>
      <c r="B3250" s="2" t="s">
        <v>8203</v>
      </c>
      <c r="C3250" s="2" t="s">
        <v>32</v>
      </c>
      <c r="D3250" s="2" t="s">
        <v>33</v>
      </c>
      <c r="E3250" s="5">
        <v>-27071</v>
      </c>
      <c r="F3250" s="3" t="s">
        <v>2392</v>
      </c>
      <c r="G3250" s="3" t="s">
        <v>64</v>
      </c>
      <c r="H3250" s="2" t="s">
        <v>27</v>
      </c>
      <c r="I3250" s="2" t="s">
        <v>8204</v>
      </c>
      <c r="J3250" s="3" t="str">
        <f>HYPERLINK("https://www.boe.es/gazeta/dias/1825/11/17/pdfs/GMD-1825-139.pdf#page=2","Abrir facsímil")</f>
        <v>Abrir facsímil</v>
      </c>
      <c r="K3250" s="3" t="s">
        <v>29</v>
      </c>
    </row>
    <row r="3251" spans="1:11" ht="42" customHeight="1">
      <c r="A3251" s="2" t="s">
        <v>8205</v>
      </c>
      <c r="B3251" s="2" t="s">
        <v>8205</v>
      </c>
      <c r="C3251" s="2" t="s">
        <v>32</v>
      </c>
      <c r="D3251" s="2" t="s">
        <v>33</v>
      </c>
      <c r="E3251" s="5">
        <v>-27239</v>
      </c>
      <c r="F3251" s="3" t="s">
        <v>282</v>
      </c>
      <c r="G3251" s="3" t="s">
        <v>64</v>
      </c>
      <c r="H3251" s="2" t="s">
        <v>20</v>
      </c>
      <c r="I3251" s="2" t="s">
        <v>8206</v>
      </c>
      <c r="J3251" s="3" t="str">
        <f>HYPERLINK("https://www.boe.es/gazeta/dias/1825/06/02/pdfs/GMD-1825-66.pdf#page=2","Abrir facsímil")</f>
        <v>Abrir facsímil</v>
      </c>
      <c r="K3251" s="3" t="s">
        <v>22</v>
      </c>
    </row>
    <row r="3252" spans="1:11" ht="42" customHeight="1">
      <c r="A3252" s="2" t="s">
        <v>8207</v>
      </c>
      <c r="B3252" s="2" t="s">
        <v>8207</v>
      </c>
      <c r="C3252" s="2" t="s">
        <v>25</v>
      </c>
      <c r="D3252" s="2" t="s">
        <v>17</v>
      </c>
      <c r="E3252" s="5">
        <v>-27379</v>
      </c>
      <c r="F3252" s="3" t="s">
        <v>116</v>
      </c>
      <c r="G3252" s="3" t="s">
        <v>19</v>
      </c>
      <c r="H3252" s="2" t="s">
        <v>20</v>
      </c>
      <c r="I3252" s="2" t="s">
        <v>8208</v>
      </c>
      <c r="J3252" s="3" t="str">
        <f>HYPERLINK("https://www.boe.es/gazeta/dias/1825/01/13/pdfs/GMD-1825-6.pdf#page=4","Abrir facsímil")</f>
        <v>Abrir facsímil</v>
      </c>
      <c r="K3252" s="3" t="s">
        <v>22</v>
      </c>
    </row>
    <row r="3253" spans="1:11" ht="42" customHeight="1">
      <c r="A3253" s="2" t="s">
        <v>8209</v>
      </c>
      <c r="B3253" s="2" t="s">
        <v>8209</v>
      </c>
      <c r="C3253" s="2" t="s">
        <v>32</v>
      </c>
      <c r="D3253" s="2" t="s">
        <v>33</v>
      </c>
      <c r="E3253" s="5">
        <v>-27204</v>
      </c>
      <c r="F3253" s="3" t="s">
        <v>910</v>
      </c>
      <c r="G3253" s="3" t="s">
        <v>39</v>
      </c>
      <c r="H3253" s="2" t="s">
        <v>20</v>
      </c>
      <c r="I3253" s="2" t="s">
        <v>8210</v>
      </c>
      <c r="J3253" s="3" t="str">
        <f>HYPERLINK("https://www.boe.es/gazeta/dias/1825/07/07/pdfs/GMD-1825-81.pdf#page=3","Abrir facsímil")</f>
        <v>Abrir facsímil</v>
      </c>
      <c r="K3253" s="3" t="s">
        <v>22</v>
      </c>
    </row>
    <row r="3254" spans="1:11" ht="42" customHeight="1">
      <c r="A3254" s="2" t="s">
        <v>8211</v>
      </c>
      <c r="B3254" s="2" t="s">
        <v>8212</v>
      </c>
      <c r="C3254" s="2" t="s">
        <v>32</v>
      </c>
      <c r="D3254" s="2" t="s">
        <v>33</v>
      </c>
      <c r="E3254" s="5">
        <v>-27391</v>
      </c>
      <c r="F3254" s="3" t="s">
        <v>295</v>
      </c>
      <c r="G3254" s="3" t="s">
        <v>64</v>
      </c>
      <c r="H3254" s="2" t="s">
        <v>20</v>
      </c>
      <c r="I3254" s="2" t="s">
        <v>8213</v>
      </c>
      <c r="J3254" s="3" t="str">
        <f>HYPERLINK("https://www.boe.es/gazeta/dias/1825/01/01/pdfs/GMD-1825-1.pdf#page=2","Abrir facsímil")</f>
        <v>Abrir facsímil</v>
      </c>
      <c r="K3254" s="3" t="s">
        <v>22</v>
      </c>
    </row>
    <row r="3255" spans="1:11" ht="42" customHeight="1">
      <c r="A3255" s="2" t="s">
        <v>8214</v>
      </c>
      <c r="B3255" s="2" t="s">
        <v>8215</v>
      </c>
      <c r="C3255" s="2" t="s">
        <v>16</v>
      </c>
      <c r="D3255" s="2" t="s">
        <v>17</v>
      </c>
      <c r="E3255" s="5">
        <v>-27148</v>
      </c>
      <c r="F3255" s="3" t="s">
        <v>2222</v>
      </c>
      <c r="G3255" s="3" t="s">
        <v>95</v>
      </c>
      <c r="H3255" s="2" t="s">
        <v>20</v>
      </c>
      <c r="I3255" s="2" t="s">
        <v>8216</v>
      </c>
      <c r="J3255" s="3" t="str">
        <f>HYPERLINK("https://www.boe.es/gazeta/dias/1825/09/01/pdfs/GMD-1825-106.pdf#page=1","Abrir facsímil")</f>
        <v>Abrir facsímil</v>
      </c>
      <c r="K3255" s="3" t="s">
        <v>22</v>
      </c>
    </row>
    <row r="3256" spans="1:11" ht="42" customHeight="1">
      <c r="A3256" s="2" t="s">
        <v>8214</v>
      </c>
      <c r="B3256" s="2" t="s">
        <v>8215</v>
      </c>
      <c r="C3256" s="2" t="s">
        <v>32</v>
      </c>
      <c r="D3256" s="2" t="s">
        <v>33</v>
      </c>
      <c r="E3256" s="5">
        <v>-27031</v>
      </c>
      <c r="F3256" s="3" t="s">
        <v>1558</v>
      </c>
      <c r="G3256" s="3" t="s">
        <v>64</v>
      </c>
      <c r="H3256" s="2" t="s">
        <v>20</v>
      </c>
      <c r="I3256" s="2" t="s">
        <v>8217</v>
      </c>
      <c r="J3256" s="3" t="str">
        <f>HYPERLINK("https://www.boe.es/gazeta/dias/1825/12/27/pdfs/GMD-1825-156.pdf#page=2","Abrir facsímil")</f>
        <v>Abrir facsímil</v>
      </c>
      <c r="K3256" s="3" t="s">
        <v>22</v>
      </c>
    </row>
    <row r="3257" spans="1:11" ht="42" customHeight="1">
      <c r="A3257" s="2" t="s">
        <v>8218</v>
      </c>
      <c r="B3257" s="2" t="s">
        <v>8219</v>
      </c>
      <c r="C3257" s="2" t="s">
        <v>32</v>
      </c>
      <c r="D3257" s="2" t="s">
        <v>33</v>
      </c>
      <c r="E3257" s="5">
        <v>-27241</v>
      </c>
      <c r="F3257" s="3" t="s">
        <v>472</v>
      </c>
      <c r="G3257" s="3" t="s">
        <v>39</v>
      </c>
      <c r="H3257" s="2" t="s">
        <v>27</v>
      </c>
      <c r="I3257" s="2" t="s">
        <v>8220</v>
      </c>
      <c r="J3257" s="3" t="str">
        <f>HYPERLINK("https://www.boe.es/gazeta/dias/1825/05/31/pdfs/GMD-1825-65.pdf#page=3","Abrir facsímil")</f>
        <v>Abrir facsímil</v>
      </c>
      <c r="K3257" s="3" t="s">
        <v>29</v>
      </c>
    </row>
    <row r="3258" spans="1:11" ht="42" customHeight="1">
      <c r="A3258" s="2" t="s">
        <v>8221</v>
      </c>
      <c r="B3258" s="2" t="s">
        <v>8222</v>
      </c>
      <c r="C3258" s="2" t="s">
        <v>16</v>
      </c>
      <c r="D3258" s="2" t="s">
        <v>17</v>
      </c>
      <c r="E3258" s="5">
        <v>-27232</v>
      </c>
      <c r="F3258" s="3" t="s">
        <v>94</v>
      </c>
      <c r="G3258" s="3" t="s">
        <v>39</v>
      </c>
      <c r="H3258" s="2" t="s">
        <v>27</v>
      </c>
      <c r="I3258" s="2" t="s">
        <v>8223</v>
      </c>
      <c r="J3258" s="3" t="str">
        <f>HYPERLINK("https://www.boe.es/gazeta/dias/1825/06/09/pdfs/GMD-1825-69.pdf#page=3","Abrir facsímil")</f>
        <v>Abrir facsímil</v>
      </c>
      <c r="K3258" s="3" t="s">
        <v>29</v>
      </c>
    </row>
    <row r="3259" spans="1:11" ht="42" customHeight="1">
      <c r="A3259" s="2" t="s">
        <v>8224</v>
      </c>
      <c r="B3259" s="2" t="s">
        <v>8224</v>
      </c>
      <c r="C3259" s="2" t="s">
        <v>46</v>
      </c>
      <c r="D3259" s="2" t="s">
        <v>17</v>
      </c>
      <c r="E3259" s="5">
        <v>-27290</v>
      </c>
      <c r="F3259" s="3" t="s">
        <v>443</v>
      </c>
      <c r="G3259" s="3" t="s">
        <v>1519</v>
      </c>
      <c r="H3259" s="2" t="s">
        <v>20</v>
      </c>
      <c r="I3259" s="2" t="s">
        <v>8225</v>
      </c>
      <c r="J3259" s="3" t="str">
        <f>HYPERLINK("https://www.boe.es/gazeta/dias/1825/04/12/pdfs/GMD-1825-44.pdf#page=4","Abrir facsímil")</f>
        <v>Abrir facsímil</v>
      </c>
      <c r="K3259" s="3" t="s">
        <v>22</v>
      </c>
    </row>
    <row r="3260" spans="1:11" ht="42" customHeight="1">
      <c r="A3260" s="2" t="s">
        <v>8226</v>
      </c>
      <c r="B3260" s="2" t="s">
        <v>8227</v>
      </c>
      <c r="C3260" s="2" t="s">
        <v>16</v>
      </c>
      <c r="D3260" s="2" t="s">
        <v>17</v>
      </c>
      <c r="E3260" s="5">
        <v>-27157</v>
      </c>
      <c r="F3260" s="3" t="s">
        <v>243</v>
      </c>
      <c r="G3260" s="3" t="s">
        <v>39</v>
      </c>
      <c r="H3260" s="2" t="s">
        <v>20</v>
      </c>
      <c r="I3260" s="2" t="s">
        <v>8228</v>
      </c>
      <c r="J3260" s="3" t="str">
        <f>HYPERLINK("https://www.boe.es/gazeta/dias/1825/08/23/pdfs/GMD-1825-101.pdf#page=3","Abrir facsímil")</f>
        <v>Abrir facsímil</v>
      </c>
      <c r="K3260" s="3" t="s">
        <v>22</v>
      </c>
    </row>
    <row r="3261" spans="1:11" ht="42" customHeight="1">
      <c r="A3261" s="2" t="s">
        <v>8229</v>
      </c>
      <c r="B3261" s="2" t="s">
        <v>8230</v>
      </c>
      <c r="C3261" s="2" t="s">
        <v>32</v>
      </c>
      <c r="D3261" s="2" t="s">
        <v>33</v>
      </c>
      <c r="E3261" s="5">
        <v>-27388</v>
      </c>
      <c r="F3261" s="3" t="s">
        <v>288</v>
      </c>
      <c r="G3261" s="3" t="s">
        <v>19</v>
      </c>
      <c r="H3261" s="2" t="s">
        <v>20</v>
      </c>
      <c r="I3261" s="2" t="s">
        <v>8231</v>
      </c>
      <c r="J3261" s="3" t="str">
        <f>HYPERLINK("https://www.boe.es/gazeta/dias/1825/01/04/pdfs/GMD-1825-2.pdf#page=4","Abrir facsímil")</f>
        <v>Abrir facsímil</v>
      </c>
      <c r="K3261" s="3" t="s">
        <v>22</v>
      </c>
    </row>
    <row r="3262" spans="1:11" ht="42" customHeight="1">
      <c r="A3262" s="2" t="s">
        <v>8232</v>
      </c>
      <c r="B3262" s="2" t="s">
        <v>8233</v>
      </c>
      <c r="C3262" s="2" t="s">
        <v>32</v>
      </c>
      <c r="D3262" s="2" t="s">
        <v>33</v>
      </c>
      <c r="E3262" s="5">
        <v>-27372</v>
      </c>
      <c r="F3262" s="3" t="s">
        <v>51</v>
      </c>
      <c r="G3262" s="3" t="s">
        <v>39</v>
      </c>
      <c r="H3262" s="2" t="s">
        <v>20</v>
      </c>
      <c r="I3262" s="2" t="s">
        <v>8234</v>
      </c>
      <c r="J3262" s="3" t="str">
        <f>HYPERLINK("https://www.boe.es/gazeta/dias/1825/01/20/pdfs/GMD-1825-9.pdf#page=3","Abrir facsímil")</f>
        <v>Abrir facsímil</v>
      </c>
      <c r="K3262" s="3" t="s">
        <v>22</v>
      </c>
    </row>
    <row r="3263" spans="1:11" ht="42" customHeight="1">
      <c r="A3263" s="2" t="s">
        <v>8235</v>
      </c>
      <c r="B3263" s="2" t="s">
        <v>8236</v>
      </c>
      <c r="C3263" s="2" t="s">
        <v>46</v>
      </c>
      <c r="D3263" s="2" t="s">
        <v>17</v>
      </c>
      <c r="E3263" s="5">
        <v>-27120</v>
      </c>
      <c r="F3263" s="3" t="s">
        <v>18</v>
      </c>
      <c r="G3263" s="3" t="s">
        <v>39</v>
      </c>
      <c r="H3263" s="2" t="s">
        <v>20</v>
      </c>
      <c r="I3263" s="2" t="s">
        <v>8237</v>
      </c>
      <c r="J3263" s="3" t="str">
        <f>HYPERLINK("https://www.boe.es/gazeta/dias/1825/09/29/pdfs/GMD-1825-118.pdf#page=3","Abrir facsímil")</f>
        <v>Abrir facsímil</v>
      </c>
      <c r="K3263" s="3" t="s">
        <v>22</v>
      </c>
    </row>
    <row r="3264" spans="1:11" ht="42" customHeight="1">
      <c r="A3264" s="2" t="s">
        <v>8238</v>
      </c>
      <c r="B3264" s="2" t="s">
        <v>8238</v>
      </c>
      <c r="C3264" s="2" t="s">
        <v>32</v>
      </c>
      <c r="D3264" s="2" t="s">
        <v>33</v>
      </c>
      <c r="E3264" s="5">
        <v>-27092</v>
      </c>
      <c r="F3264" s="3" t="s">
        <v>324</v>
      </c>
      <c r="G3264" s="3" t="s">
        <v>64</v>
      </c>
      <c r="H3264" s="2" t="s">
        <v>20</v>
      </c>
      <c r="I3264" s="2" t="s">
        <v>8239</v>
      </c>
      <c r="J3264" s="3" t="str">
        <f>HYPERLINK("https://www.boe.es/gazeta/dias/1825/10/27/pdfs/GMD-1825-130.pdf#page=2","Abrir facsímil")</f>
        <v>Abrir facsímil</v>
      </c>
      <c r="K3264" s="3" t="s">
        <v>22</v>
      </c>
    </row>
    <row r="3265" spans="1:11" ht="42" customHeight="1">
      <c r="A3265" s="2" t="s">
        <v>8240</v>
      </c>
      <c r="B3265" s="2" t="s">
        <v>8241</v>
      </c>
      <c r="C3265" s="2" t="s">
        <v>32</v>
      </c>
      <c r="D3265" s="2" t="s">
        <v>33</v>
      </c>
      <c r="E3265" s="5">
        <v>-27115</v>
      </c>
      <c r="F3265" s="3" t="s">
        <v>1188</v>
      </c>
      <c r="G3265" s="3" t="s">
        <v>19</v>
      </c>
      <c r="H3265" s="2" t="s">
        <v>20</v>
      </c>
      <c r="I3265" s="2" t="s">
        <v>8242</v>
      </c>
      <c r="J3265" s="3" t="str">
        <f>HYPERLINK("https://www.boe.es/gazeta/dias/1825/10/04/pdfs/GMD-1825-120.pdf#page=4","Abrir facsímil")</f>
        <v>Abrir facsímil</v>
      </c>
      <c r="K3265" s="3" t="s">
        <v>22</v>
      </c>
    </row>
    <row r="3266" spans="1:11" ht="42" customHeight="1">
      <c r="A3266" s="2" t="s">
        <v>8243</v>
      </c>
      <c r="B3266" s="2" t="s">
        <v>8243</v>
      </c>
      <c r="C3266" s="2" t="s">
        <v>59</v>
      </c>
      <c r="D3266" s="2" t="s">
        <v>17</v>
      </c>
      <c r="E3266" s="5">
        <v>-27388</v>
      </c>
      <c r="F3266" s="3" t="s">
        <v>288</v>
      </c>
      <c r="G3266" s="3" t="s">
        <v>64</v>
      </c>
      <c r="H3266" s="2" t="s">
        <v>20</v>
      </c>
      <c r="I3266" s="2" t="s">
        <v>8244</v>
      </c>
      <c r="J3266" s="3" t="str">
        <f>HYPERLINK("https://www.boe.es/gazeta/dias/1825/01/04/pdfs/GMD-1825-2.pdf#page=2","Abrir facsímil")</f>
        <v>Abrir facsímil</v>
      </c>
      <c r="K3266" s="3" t="s">
        <v>22</v>
      </c>
    </row>
    <row r="3267" spans="1:11" ht="42" customHeight="1">
      <c r="A3267" s="2" t="s">
        <v>8245</v>
      </c>
      <c r="B3267" s="2" t="s">
        <v>8245</v>
      </c>
      <c r="C3267" s="2" t="s">
        <v>32</v>
      </c>
      <c r="D3267" s="2" t="s">
        <v>33</v>
      </c>
      <c r="E3267" s="5">
        <v>-27108</v>
      </c>
      <c r="F3267" s="3" t="s">
        <v>2077</v>
      </c>
      <c r="G3267" s="3" t="s">
        <v>39</v>
      </c>
      <c r="H3267" s="2" t="s">
        <v>20</v>
      </c>
      <c r="I3267" s="2" t="s">
        <v>8246</v>
      </c>
      <c r="J3267" s="3" t="str">
        <f>HYPERLINK("https://www.boe.es/gazeta/dias/1825/10/11/pdfs/GMD-1825-123.pdf#page=3","Abrir facsímil")</f>
        <v>Abrir facsímil</v>
      </c>
      <c r="K3267" s="3" t="s">
        <v>22</v>
      </c>
    </row>
    <row r="3268" spans="1:11" ht="42" customHeight="1">
      <c r="A3268" s="2" t="s">
        <v>8247</v>
      </c>
      <c r="B3268" s="2" t="s">
        <v>8247</v>
      </c>
      <c r="C3268" s="2" t="s">
        <v>32</v>
      </c>
      <c r="D3268" s="2" t="s">
        <v>33</v>
      </c>
      <c r="E3268" s="5">
        <v>-27064</v>
      </c>
      <c r="F3268" s="3" t="s">
        <v>253</v>
      </c>
      <c r="G3268" s="3" t="s">
        <v>39</v>
      </c>
      <c r="H3268" s="2" t="s">
        <v>20</v>
      </c>
      <c r="I3268" s="2" t="s">
        <v>8248</v>
      </c>
      <c r="J3268" s="3" t="str">
        <f>HYPERLINK("https://www.boe.es/gazeta/dias/1825/11/24/pdfs/GMD-1825-142.pdf#page=3","Abrir facsímil")</f>
        <v>Abrir facsímil</v>
      </c>
      <c r="K3268" s="3" t="s">
        <v>22</v>
      </c>
    </row>
    <row r="3269" spans="1:11" ht="42" customHeight="1">
      <c r="A3269" s="2" t="s">
        <v>8249</v>
      </c>
      <c r="B3269" s="2" t="s">
        <v>8250</v>
      </c>
      <c r="C3269" s="2" t="s">
        <v>16</v>
      </c>
      <c r="D3269" s="2" t="s">
        <v>17</v>
      </c>
      <c r="E3269" s="5">
        <v>-27388</v>
      </c>
      <c r="F3269" s="3" t="s">
        <v>288</v>
      </c>
      <c r="G3269" s="3" t="s">
        <v>19</v>
      </c>
      <c r="H3269" s="2" t="s">
        <v>20</v>
      </c>
      <c r="I3269" s="2" t="s">
        <v>8251</v>
      </c>
      <c r="J3269" s="3" t="str">
        <f>HYPERLINK("https://www.boe.es/gazeta/dias/1825/01/04/pdfs/GMD-1825-2.pdf#page=4","Abrir facsímil")</f>
        <v>Abrir facsímil</v>
      </c>
      <c r="K3269" s="3" t="s">
        <v>22</v>
      </c>
    </row>
    <row r="3270" spans="1:11" ht="42" customHeight="1">
      <c r="A3270" s="2" t="s">
        <v>8252</v>
      </c>
      <c r="B3270" s="2" t="s">
        <v>8253</v>
      </c>
      <c r="C3270" s="2" t="s">
        <v>123</v>
      </c>
      <c r="D3270" s="2" t="s">
        <v>17</v>
      </c>
      <c r="E3270" s="5">
        <v>-27199</v>
      </c>
      <c r="F3270" s="3" t="s">
        <v>645</v>
      </c>
      <c r="G3270" s="3" t="s">
        <v>39</v>
      </c>
      <c r="H3270" s="2" t="s">
        <v>20</v>
      </c>
      <c r="I3270" s="2" t="s">
        <v>8254</v>
      </c>
      <c r="J3270" s="3" t="str">
        <f>HYPERLINK("https://www.boe.es/gazeta/dias/1825/07/12/pdfs/GMD-1825-83.pdf#page=3","Abrir facsímil")</f>
        <v>Abrir facsímil</v>
      </c>
      <c r="K3270" s="3" t="s">
        <v>22</v>
      </c>
    </row>
    <row r="3271" spans="1:11" ht="42" customHeight="1">
      <c r="A3271" s="2" t="s">
        <v>8255</v>
      </c>
      <c r="B3271" s="2" t="s">
        <v>8256</v>
      </c>
      <c r="C3271" s="2" t="s">
        <v>25</v>
      </c>
      <c r="D3271" s="2" t="s">
        <v>17</v>
      </c>
      <c r="E3271" s="5">
        <v>-27379</v>
      </c>
      <c r="F3271" s="3" t="s">
        <v>116</v>
      </c>
      <c r="G3271" s="3" t="s">
        <v>19</v>
      </c>
      <c r="H3271" s="2" t="s">
        <v>20</v>
      </c>
      <c r="I3271" s="2" t="s">
        <v>8257</v>
      </c>
      <c r="J3271" s="3" t="str">
        <f>HYPERLINK("https://www.boe.es/gazeta/dias/1825/01/13/pdfs/GMD-1825-6.pdf#page=4","Abrir facsímil")</f>
        <v>Abrir facsímil</v>
      </c>
      <c r="K3271" s="3" t="s">
        <v>22</v>
      </c>
    </row>
    <row r="3272" spans="1:11" ht="42" customHeight="1">
      <c r="A3272" s="2" t="s">
        <v>8258</v>
      </c>
      <c r="B3272" s="2" t="s">
        <v>8259</v>
      </c>
      <c r="C3272" s="2" t="s">
        <v>123</v>
      </c>
      <c r="D3272" s="2" t="s">
        <v>17</v>
      </c>
      <c r="E3272" s="5">
        <v>-27311</v>
      </c>
      <c r="F3272" s="3" t="s">
        <v>47</v>
      </c>
      <c r="G3272" s="3" t="s">
        <v>39</v>
      </c>
      <c r="H3272" s="2" t="s">
        <v>20</v>
      </c>
      <c r="I3272" s="2" t="s">
        <v>8260</v>
      </c>
      <c r="J3272" s="3" t="str">
        <f>HYPERLINK("https://www.boe.es/gazeta/dias/1825/03/22/pdfs/GMD-1825-35.pdf#page=3","Abrir facsímil")</f>
        <v>Abrir facsímil</v>
      </c>
      <c r="K3272" s="3" t="s">
        <v>22</v>
      </c>
    </row>
    <row r="3273" spans="1:11" ht="42" customHeight="1">
      <c r="A3273" s="2" t="s">
        <v>8261</v>
      </c>
      <c r="B3273" s="2" t="s">
        <v>8261</v>
      </c>
      <c r="C3273" s="2" t="s">
        <v>32</v>
      </c>
      <c r="D3273" s="2" t="s">
        <v>33</v>
      </c>
      <c r="E3273" s="5">
        <v>-27337</v>
      </c>
      <c r="F3273" s="3" t="s">
        <v>203</v>
      </c>
      <c r="G3273" s="3" t="s">
        <v>39</v>
      </c>
      <c r="H3273" s="2" t="s">
        <v>20</v>
      </c>
      <c r="I3273" s="2" t="s">
        <v>8262</v>
      </c>
      <c r="J3273" s="3" t="str">
        <f>HYPERLINK("https://www.boe.es/gazeta/dias/1825/02/24/pdfs/GMD-1825-24.pdf#page=3","Abrir facsímil")</f>
        <v>Abrir facsímil</v>
      </c>
      <c r="K3273" s="3" t="s">
        <v>22</v>
      </c>
    </row>
    <row r="3274" spans="1:11" ht="42" customHeight="1">
      <c r="A3274" s="2" t="s">
        <v>8263</v>
      </c>
      <c r="B3274" s="2" t="s">
        <v>8264</v>
      </c>
      <c r="C3274" s="2" t="s">
        <v>32</v>
      </c>
      <c r="D3274" s="2" t="s">
        <v>33</v>
      </c>
      <c r="E3274" s="5">
        <v>-27351</v>
      </c>
      <c r="F3274" s="3" t="s">
        <v>132</v>
      </c>
      <c r="G3274" s="3" t="s">
        <v>19</v>
      </c>
      <c r="H3274" s="2" t="s">
        <v>20</v>
      </c>
      <c r="I3274" s="2" t="s">
        <v>8265</v>
      </c>
      <c r="J3274" s="3" t="str">
        <f>HYPERLINK("https://www.boe.es/gazeta/dias/1825/02/10/pdfs/GMD-1825-18.pdf#page=4","Abrir facsímil")</f>
        <v>Abrir facsímil</v>
      </c>
      <c r="K3274" s="3" t="s">
        <v>22</v>
      </c>
    </row>
    <row r="3275" spans="1:11" ht="42" customHeight="1">
      <c r="A3275" s="2" t="s">
        <v>8266</v>
      </c>
      <c r="B3275" s="2" t="s">
        <v>8267</v>
      </c>
      <c r="C3275" s="2" t="s">
        <v>71</v>
      </c>
      <c r="D3275" s="2" t="s">
        <v>72</v>
      </c>
      <c r="E3275" s="5">
        <v>-27281</v>
      </c>
      <c r="F3275" s="3" t="s">
        <v>306</v>
      </c>
      <c r="G3275" s="3" t="s">
        <v>19</v>
      </c>
      <c r="H3275" s="2" t="s">
        <v>27</v>
      </c>
      <c r="I3275" s="2" t="s">
        <v>8268</v>
      </c>
      <c r="J3275" s="3" t="str">
        <f>HYPERLINK("https://www.boe.es/gazeta/dias/1825/04/21/pdfs/GMD-1825-48.pdf#page=4","Abrir facsímil")</f>
        <v>Abrir facsímil</v>
      </c>
      <c r="K3275" s="3" t="s">
        <v>29</v>
      </c>
    </row>
    <row r="3276" spans="1:11" ht="42" customHeight="1">
      <c r="A3276" s="2" t="s">
        <v>8269</v>
      </c>
      <c r="B3276" s="2" t="s">
        <v>8270</v>
      </c>
      <c r="C3276" s="2" t="s">
        <v>25</v>
      </c>
      <c r="D3276" s="2" t="s">
        <v>17</v>
      </c>
      <c r="E3276" s="5">
        <v>-27281</v>
      </c>
      <c r="F3276" s="3" t="s">
        <v>306</v>
      </c>
      <c r="G3276" s="3" t="s">
        <v>19</v>
      </c>
      <c r="H3276" s="2" t="s">
        <v>20</v>
      </c>
      <c r="I3276" s="2" t="s">
        <v>8271</v>
      </c>
      <c r="J3276" s="3" t="str">
        <f>HYPERLINK("https://www.boe.es/gazeta/dias/1825/04/21/pdfs/GMD-1825-48.pdf#page=4","Abrir facsímil")</f>
        <v>Abrir facsímil</v>
      </c>
      <c r="K3276" s="3" t="s">
        <v>22</v>
      </c>
    </row>
    <row r="3277" spans="1:11" ht="42" customHeight="1">
      <c r="A3277" s="2" t="s">
        <v>8272</v>
      </c>
      <c r="B3277" s="2" t="s">
        <v>8273</v>
      </c>
      <c r="C3277" s="2" t="s">
        <v>32</v>
      </c>
      <c r="D3277" s="2" t="s">
        <v>33</v>
      </c>
      <c r="E3277" s="5">
        <v>-27377</v>
      </c>
      <c r="F3277" s="3" t="s">
        <v>652</v>
      </c>
      <c r="G3277" s="3" t="s">
        <v>39</v>
      </c>
      <c r="H3277" s="2" t="s">
        <v>20</v>
      </c>
      <c r="I3277" s="2" t="s">
        <v>8274</v>
      </c>
      <c r="J3277" s="3" t="str">
        <f>HYPERLINK("https://www.boe.es/gazeta/dias/1825/01/15/pdfs/GMD-1825-7.pdf#page=3","Abrir facsímil")</f>
        <v>Abrir facsímil</v>
      </c>
      <c r="K3277" s="3" t="s">
        <v>22</v>
      </c>
    </row>
    <row r="3278" spans="1:11" ht="42" customHeight="1">
      <c r="A3278" s="2" t="s">
        <v>8275</v>
      </c>
      <c r="B3278" s="2" t="s">
        <v>8276</v>
      </c>
      <c r="C3278" s="2" t="s">
        <v>25</v>
      </c>
      <c r="D3278" s="2" t="s">
        <v>17</v>
      </c>
      <c r="E3278" s="5">
        <v>-27374</v>
      </c>
      <c r="F3278" s="3" t="s">
        <v>87</v>
      </c>
      <c r="G3278" s="3" t="s">
        <v>19</v>
      </c>
      <c r="H3278" s="2" t="s">
        <v>20</v>
      </c>
      <c r="I3278" s="2" t="s">
        <v>8277</v>
      </c>
      <c r="J3278" s="3" t="str">
        <f>HYPERLINK("https://www.boe.es/gazeta/dias/1825/01/18/pdfs/GMD-1825-8.pdf#page=4","Abrir facsímil")</f>
        <v>Abrir facsímil</v>
      </c>
      <c r="K3278" s="3" t="s">
        <v>22</v>
      </c>
    </row>
    <row r="3279" spans="1:11" ht="42" customHeight="1">
      <c r="A3279" s="2" t="s">
        <v>8278</v>
      </c>
      <c r="B3279" s="2" t="s">
        <v>8279</v>
      </c>
      <c r="C3279" s="2" t="s">
        <v>123</v>
      </c>
      <c r="D3279" s="2" t="s">
        <v>17</v>
      </c>
      <c r="E3279" s="5">
        <v>-27197</v>
      </c>
      <c r="F3279" s="3" t="s">
        <v>1065</v>
      </c>
      <c r="G3279" s="3" t="s">
        <v>19</v>
      </c>
      <c r="H3279" s="2" t="s">
        <v>20</v>
      </c>
      <c r="I3279" s="2" t="s">
        <v>8280</v>
      </c>
      <c r="J3279" s="3" t="str">
        <f>HYPERLINK("https://www.boe.es/gazeta/dias/1825/07/14/pdfs/GMD-1825-84.pdf#page=4","Abrir facsímil")</f>
        <v>Abrir facsímil</v>
      </c>
      <c r="K3279" s="3" t="s">
        <v>22</v>
      </c>
    </row>
    <row r="3280" spans="1:11" ht="42" customHeight="1">
      <c r="A3280" s="2" t="s">
        <v>8281</v>
      </c>
      <c r="B3280" s="2" t="s">
        <v>8282</v>
      </c>
      <c r="C3280" s="2" t="s">
        <v>238</v>
      </c>
      <c r="D3280" s="2" t="s">
        <v>17</v>
      </c>
      <c r="E3280" s="5">
        <v>-27391</v>
      </c>
      <c r="F3280" s="3" t="s">
        <v>295</v>
      </c>
      <c r="G3280" s="3" t="s">
        <v>19</v>
      </c>
      <c r="H3280" s="2" t="s">
        <v>20</v>
      </c>
      <c r="I3280" s="2" t="s">
        <v>8283</v>
      </c>
      <c r="J3280" s="3" t="str">
        <f>HYPERLINK("https://www.boe.es/gazeta/dias/1825/01/01/pdfs/GMD-1825-1.pdf#page=4","Abrir facsímil")</f>
        <v>Abrir facsímil</v>
      </c>
      <c r="K3280" s="3" t="s">
        <v>22</v>
      </c>
    </row>
    <row r="3281" spans="1:11" ht="42" customHeight="1">
      <c r="A3281" s="2" t="s">
        <v>8284</v>
      </c>
      <c r="B3281" s="2" t="s">
        <v>8285</v>
      </c>
      <c r="C3281" s="2" t="s">
        <v>32</v>
      </c>
      <c r="D3281" s="2" t="s">
        <v>33</v>
      </c>
      <c r="E3281" s="5">
        <v>-27295</v>
      </c>
      <c r="F3281" s="3" t="s">
        <v>156</v>
      </c>
      <c r="G3281" s="3" t="s">
        <v>39</v>
      </c>
      <c r="H3281" s="2" t="s">
        <v>20</v>
      </c>
      <c r="I3281" s="2" t="s">
        <v>8286</v>
      </c>
      <c r="J3281" s="3" t="str">
        <f>HYPERLINK("https://www.boe.es/gazeta/dias/1825/04/07/pdfs/GMD-1825-42.pdf#page=3","Abrir facsímil")</f>
        <v>Abrir facsímil</v>
      </c>
      <c r="K3281" s="3" t="s">
        <v>22</v>
      </c>
    </row>
    <row r="3282" spans="1:11" ht="42" customHeight="1">
      <c r="A3282" s="2" t="s">
        <v>8287</v>
      </c>
      <c r="B3282" s="2" t="s">
        <v>8288</v>
      </c>
      <c r="C3282" s="2" t="s">
        <v>59</v>
      </c>
      <c r="D3282" s="2" t="s">
        <v>17</v>
      </c>
      <c r="E3282" s="5">
        <v>-27304</v>
      </c>
      <c r="F3282" s="3" t="s">
        <v>128</v>
      </c>
      <c r="G3282" s="3" t="s">
        <v>64</v>
      </c>
      <c r="H3282" s="2" t="s">
        <v>20</v>
      </c>
      <c r="I3282" s="2" t="s">
        <v>8289</v>
      </c>
      <c r="J3282" s="3" t="str">
        <f>HYPERLINK("https://www.boe.es/gazeta/dias/1825/03/29/pdfs/GMD-1825-38.pdf#page=2","Abrir facsímil")</f>
        <v>Abrir facsímil</v>
      </c>
      <c r="K3282" s="3" t="s">
        <v>22</v>
      </c>
    </row>
    <row r="3283" spans="1:11" ht="42" customHeight="1">
      <c r="A3283" s="2" t="s">
        <v>8290</v>
      </c>
      <c r="B3283" s="2" t="s">
        <v>8291</v>
      </c>
      <c r="C3283" s="2" t="s">
        <v>32</v>
      </c>
      <c r="D3283" s="2" t="s">
        <v>33</v>
      </c>
      <c r="E3283" s="5">
        <v>-27379</v>
      </c>
      <c r="F3283" s="3" t="s">
        <v>116</v>
      </c>
      <c r="G3283" s="3" t="s">
        <v>39</v>
      </c>
      <c r="H3283" s="2" t="s">
        <v>20</v>
      </c>
      <c r="I3283" s="2" t="s">
        <v>8292</v>
      </c>
      <c r="J3283" s="3" t="str">
        <f>HYPERLINK("https://www.boe.es/gazeta/dias/1825/01/13/pdfs/GMD-1825-6.pdf#page=3","Abrir facsímil")</f>
        <v>Abrir facsímil</v>
      </c>
      <c r="K3283" s="3" t="s">
        <v>22</v>
      </c>
    </row>
    <row r="3284" spans="1:11" ht="42" customHeight="1">
      <c r="A3284" s="2" t="s">
        <v>8293</v>
      </c>
      <c r="B3284" s="2" t="s">
        <v>8294</v>
      </c>
      <c r="C3284" s="2" t="s">
        <v>32</v>
      </c>
      <c r="D3284" s="2" t="s">
        <v>33</v>
      </c>
      <c r="E3284" s="5">
        <v>-27311</v>
      </c>
      <c r="F3284" s="3" t="s">
        <v>47</v>
      </c>
      <c r="G3284" s="3" t="s">
        <v>39</v>
      </c>
      <c r="H3284" s="2" t="s">
        <v>20</v>
      </c>
      <c r="I3284" s="2" t="s">
        <v>8295</v>
      </c>
      <c r="J3284" s="3" t="str">
        <f>HYPERLINK("https://www.boe.es/gazeta/dias/1825/03/22/pdfs/GMD-1825-35.pdf#page=3","Abrir facsímil")</f>
        <v>Abrir facsímil</v>
      </c>
      <c r="K3284" s="3" t="s">
        <v>22</v>
      </c>
    </row>
    <row r="3285" spans="1:11" ht="42" customHeight="1">
      <c r="A3285" s="2" t="s">
        <v>8296</v>
      </c>
      <c r="B3285" s="2" t="s">
        <v>8297</v>
      </c>
      <c r="C3285" s="2" t="s">
        <v>59</v>
      </c>
      <c r="D3285" s="2" t="s">
        <v>17</v>
      </c>
      <c r="E3285" s="5">
        <v>-27360</v>
      </c>
      <c r="F3285" s="3" t="s">
        <v>468</v>
      </c>
      <c r="G3285" s="3" t="s">
        <v>39</v>
      </c>
      <c r="H3285" s="2" t="s">
        <v>20</v>
      </c>
      <c r="I3285" s="2" t="s">
        <v>8298</v>
      </c>
      <c r="J3285" s="3" t="str">
        <f>HYPERLINK("https://www.boe.es/gazeta/dias/1825/02/01/pdfs/GMD-1825-14.pdf#page=3","Abrir facsímil")</f>
        <v>Abrir facsímil</v>
      </c>
      <c r="K3285" s="3" t="s">
        <v>22</v>
      </c>
    </row>
    <row r="3286" spans="1:11" ht="42" customHeight="1">
      <c r="A3286" s="2" t="s">
        <v>8299</v>
      </c>
      <c r="B3286" s="2" t="s">
        <v>8300</v>
      </c>
      <c r="C3286" s="2" t="s">
        <v>32</v>
      </c>
      <c r="D3286" s="2" t="s">
        <v>33</v>
      </c>
      <c r="E3286" s="5">
        <v>-27377</v>
      </c>
      <c r="F3286" s="3" t="s">
        <v>652</v>
      </c>
      <c r="G3286" s="3" t="s">
        <v>39</v>
      </c>
      <c r="H3286" s="2" t="s">
        <v>20</v>
      </c>
      <c r="I3286" s="2" t="s">
        <v>8301</v>
      </c>
      <c r="J3286" s="3" t="str">
        <f>HYPERLINK("https://www.boe.es/gazeta/dias/1825/01/15/pdfs/GMD-1825-7.pdf#page=3","Abrir facsímil")</f>
        <v>Abrir facsímil</v>
      </c>
      <c r="K3286" s="3" t="s">
        <v>22</v>
      </c>
    </row>
    <row r="3287" spans="1:11" ht="42" customHeight="1">
      <c r="A3287" s="2" t="s">
        <v>8302</v>
      </c>
      <c r="B3287" s="2" t="s">
        <v>8303</v>
      </c>
      <c r="C3287" s="2" t="s">
        <v>32</v>
      </c>
      <c r="D3287" s="2" t="s">
        <v>33</v>
      </c>
      <c r="E3287" s="5">
        <v>-27388</v>
      </c>
      <c r="F3287" s="3" t="s">
        <v>288</v>
      </c>
      <c r="G3287" s="3" t="s">
        <v>19</v>
      </c>
      <c r="H3287" s="2" t="s">
        <v>20</v>
      </c>
      <c r="I3287" s="2" t="s">
        <v>8304</v>
      </c>
      <c r="J3287" s="3" t="str">
        <f>HYPERLINK("https://www.boe.es/gazeta/dias/1825/01/04/pdfs/GMD-1825-2.pdf#page=4","Abrir facsímil")</f>
        <v>Abrir facsímil</v>
      </c>
      <c r="K3287" s="3" t="s">
        <v>22</v>
      </c>
    </row>
    <row r="3288" spans="1:11" ht="42" customHeight="1">
      <c r="A3288" s="2" t="s">
        <v>8305</v>
      </c>
      <c r="B3288" s="2" t="s">
        <v>8306</v>
      </c>
      <c r="C3288" s="2" t="s">
        <v>32</v>
      </c>
      <c r="D3288" s="2" t="s">
        <v>33</v>
      </c>
      <c r="E3288" s="5">
        <v>-27379</v>
      </c>
      <c r="F3288" s="3" t="s">
        <v>116</v>
      </c>
      <c r="G3288" s="3" t="s">
        <v>39</v>
      </c>
      <c r="H3288" s="2" t="s">
        <v>20</v>
      </c>
      <c r="I3288" s="2" t="s">
        <v>8307</v>
      </c>
      <c r="J3288" s="3" t="str">
        <f>HYPERLINK("https://www.boe.es/gazeta/dias/1825/01/13/pdfs/GMD-1825-6.pdf#page=3","Abrir facsímil")</f>
        <v>Abrir facsímil</v>
      </c>
      <c r="K3288" s="3" t="s">
        <v>22</v>
      </c>
    </row>
    <row r="3289" spans="1:11" ht="42" customHeight="1">
      <c r="A3289" s="2" t="s">
        <v>8308</v>
      </c>
      <c r="B3289" s="2" t="s">
        <v>8309</v>
      </c>
      <c r="C3289" s="2" t="s">
        <v>32</v>
      </c>
      <c r="D3289" s="2" t="s">
        <v>33</v>
      </c>
      <c r="E3289" s="5">
        <v>-27344</v>
      </c>
      <c r="F3289" s="3" t="s">
        <v>146</v>
      </c>
      <c r="G3289" s="3" t="s">
        <v>39</v>
      </c>
      <c r="H3289" s="2" t="s">
        <v>20</v>
      </c>
      <c r="I3289" s="2" t="s">
        <v>8310</v>
      </c>
      <c r="J3289" s="3" t="str">
        <f>HYPERLINK("https://www.boe.es/gazeta/dias/1825/02/17/pdfs/GMD-1825-21.pdf#page=3","Abrir facsímil")</f>
        <v>Abrir facsímil</v>
      </c>
      <c r="K3289" s="3" t="s">
        <v>22</v>
      </c>
    </row>
    <row r="3290" spans="1:11" ht="42" customHeight="1">
      <c r="A3290" s="2" t="s">
        <v>8311</v>
      </c>
      <c r="B3290" s="2" t="s">
        <v>8312</v>
      </c>
      <c r="C3290" s="2" t="s">
        <v>71</v>
      </c>
      <c r="D3290" s="2" t="s">
        <v>72</v>
      </c>
      <c r="E3290" s="5">
        <v>-27321</v>
      </c>
      <c r="F3290" s="3" t="s">
        <v>38</v>
      </c>
      <c r="G3290" s="3" t="s">
        <v>19</v>
      </c>
      <c r="H3290" s="2" t="s">
        <v>27</v>
      </c>
      <c r="I3290" s="2" t="s">
        <v>8313</v>
      </c>
      <c r="J3290" s="3" t="str">
        <f>HYPERLINK("https://www.boe.es/gazeta/dias/1825/03/12/pdfs/GMD-1825-31.pdf#page=4","Abrir facsímil")</f>
        <v>Abrir facsímil</v>
      </c>
      <c r="K3290" s="3" t="s">
        <v>29</v>
      </c>
    </row>
    <row r="3291" spans="1:11" ht="42" customHeight="1">
      <c r="A3291" s="2" t="s">
        <v>8314</v>
      </c>
      <c r="B3291" s="2" t="s">
        <v>8315</v>
      </c>
      <c r="C3291" s="2" t="s">
        <v>71</v>
      </c>
      <c r="D3291" s="2" t="s">
        <v>72</v>
      </c>
      <c r="E3291" s="5">
        <v>-27323</v>
      </c>
      <c r="F3291" s="3" t="s">
        <v>1784</v>
      </c>
      <c r="G3291" s="3" t="s">
        <v>39</v>
      </c>
      <c r="H3291" s="2" t="s">
        <v>20</v>
      </c>
      <c r="I3291" s="2" t="s">
        <v>8316</v>
      </c>
      <c r="J3291" s="3" t="str">
        <f>HYPERLINK("https://www.boe.es/gazeta/dias/1825/03/10/pdfs/GMD-1825-30.pdf#page=3","Abrir facsímil")</f>
        <v>Abrir facsímil</v>
      </c>
      <c r="K3291" s="3" t="s">
        <v>22</v>
      </c>
    </row>
    <row r="3292" spans="1:11" ht="42" customHeight="1">
      <c r="A3292" s="2" t="s">
        <v>8317</v>
      </c>
      <c r="B3292" s="2" t="s">
        <v>8318</v>
      </c>
      <c r="C3292" s="2" t="s">
        <v>78</v>
      </c>
      <c r="D3292" s="2" t="s">
        <v>72</v>
      </c>
      <c r="E3292" s="5">
        <v>-27094</v>
      </c>
      <c r="F3292" s="3" t="s">
        <v>763</v>
      </c>
      <c r="G3292" s="3" t="s">
        <v>19</v>
      </c>
      <c r="H3292" s="2" t="s">
        <v>20</v>
      </c>
      <c r="I3292" s="2" t="s">
        <v>8319</v>
      </c>
      <c r="J3292" s="3" t="str">
        <f>HYPERLINK("https://www.boe.es/gazeta/dias/1825/10/25/pdfs/GMD-1825-129.pdf#page=4","Abrir facsímil")</f>
        <v>Abrir facsímil</v>
      </c>
      <c r="K3292" s="3" t="s">
        <v>22</v>
      </c>
    </row>
    <row r="3293" spans="1:11" ht="42" customHeight="1">
      <c r="A3293" s="2" t="s">
        <v>8320</v>
      </c>
      <c r="B3293" s="2" t="s">
        <v>8320</v>
      </c>
      <c r="C3293" s="2" t="s">
        <v>71</v>
      </c>
      <c r="D3293" s="2" t="s">
        <v>72</v>
      </c>
      <c r="E3293" s="5">
        <v>-27073</v>
      </c>
      <c r="F3293" s="3" t="s">
        <v>270</v>
      </c>
      <c r="G3293" s="3" t="s">
        <v>39</v>
      </c>
      <c r="H3293" s="2" t="s">
        <v>20</v>
      </c>
      <c r="I3293" s="2" t="s">
        <v>8321</v>
      </c>
      <c r="J3293" s="3" t="str">
        <f>HYPERLINK("https://www.boe.es/gazeta/dias/1825/11/15/pdfs/GMD-1825-138.pdf#page=3","Abrir facsímil")</f>
        <v>Abrir facsímil</v>
      </c>
      <c r="K3293" s="3" t="s">
        <v>22</v>
      </c>
    </row>
    <row r="3294" spans="1:11" ht="42" customHeight="1">
      <c r="A3294" s="2" t="s">
        <v>8322</v>
      </c>
      <c r="B3294" s="2" t="s">
        <v>8323</v>
      </c>
      <c r="C3294" s="2" t="s">
        <v>71</v>
      </c>
      <c r="D3294" s="2" t="s">
        <v>72</v>
      </c>
      <c r="E3294" s="5">
        <v>-27286</v>
      </c>
      <c r="F3294" s="3" t="s">
        <v>257</v>
      </c>
      <c r="G3294" s="3" t="s">
        <v>19</v>
      </c>
      <c r="H3294" s="2" t="s">
        <v>20</v>
      </c>
      <c r="I3294" s="2" t="s">
        <v>8324</v>
      </c>
      <c r="J3294" s="3" t="str">
        <f>HYPERLINK("https://www.boe.es/gazeta/dias/1825/04/16/pdfs/GMD-1825-46.pdf#page=4","Abrir facsímil")</f>
        <v>Abrir facsímil</v>
      </c>
      <c r="K3294" s="3" t="s">
        <v>22</v>
      </c>
    </row>
    <row r="3295" spans="1:11" ht="42" customHeight="1"/>
    <row r="3296" spans="1:11" ht="42" customHeight="1"/>
    <row r="3297" ht="42" customHeight="1"/>
    <row r="3298" ht="42" customHeight="1"/>
    <row r="3299" ht="42" customHeight="1"/>
    <row r="3300" ht="42" customHeight="1"/>
    <row r="3301" ht="42" customHeight="1"/>
    <row r="3302" ht="42" customHeight="1"/>
    <row r="3303" ht="42" customHeight="1"/>
    <row r="3304" ht="42" customHeight="1"/>
    <row r="3305" ht="42" customHeight="1"/>
    <row r="3306" ht="42" customHeight="1"/>
    <row r="3307" ht="42" customHeight="1"/>
    <row r="3308" ht="42" customHeight="1"/>
    <row r="3309" ht="42" customHeight="1"/>
    <row r="3310" ht="42" customHeight="1"/>
    <row r="3311" ht="42" customHeight="1"/>
    <row r="3312" ht="42" customHeight="1"/>
    <row r="3313" ht="42" customHeight="1"/>
    <row r="3314" ht="42" customHeight="1"/>
    <row r="3315" ht="42" customHeight="1"/>
    <row r="3316" ht="42" customHeight="1"/>
    <row r="3317" ht="42" customHeight="1"/>
    <row r="3318" ht="42" customHeight="1"/>
    <row r="3319" ht="42" customHeight="1"/>
    <row r="3320" ht="42" customHeight="1"/>
    <row r="3321" ht="42" customHeight="1"/>
    <row r="3322" ht="42" customHeight="1"/>
    <row r="3323" ht="42" customHeight="1"/>
    <row r="3324" ht="42" customHeight="1"/>
    <row r="3325" ht="42" customHeight="1"/>
    <row r="3326" ht="42" customHeight="1"/>
    <row r="3327" ht="42" customHeight="1"/>
    <row r="3328" ht="42" customHeight="1"/>
    <row r="3329" ht="42" customHeight="1"/>
    <row r="3330" ht="42" customHeight="1"/>
    <row r="3331" ht="42" customHeight="1"/>
    <row r="3332" ht="42" customHeight="1"/>
    <row r="3333" ht="42" customHeight="1"/>
    <row r="3334" ht="42" customHeight="1"/>
    <row r="3335" ht="42" customHeight="1"/>
    <row r="3336" ht="42" customHeight="1"/>
    <row r="3337" ht="42" customHeight="1"/>
    <row r="3338" ht="42" customHeight="1"/>
    <row r="3339" ht="42" customHeight="1"/>
    <row r="3340" ht="42" customHeight="1"/>
    <row r="3341" ht="42" customHeight="1"/>
    <row r="3342" ht="42" customHeight="1"/>
    <row r="3343" ht="42" customHeight="1"/>
    <row r="3344" ht="42" customHeight="1"/>
    <row r="3345" ht="42" customHeight="1"/>
    <row r="3346" ht="42" customHeight="1"/>
    <row r="3347" ht="42" customHeight="1"/>
    <row r="3348" ht="42" customHeight="1"/>
    <row r="3349" ht="42" customHeight="1"/>
    <row r="3350" ht="42" customHeight="1"/>
    <row r="3351" ht="42" customHeight="1"/>
    <row r="3352" ht="42" customHeight="1"/>
    <row r="3353" ht="42" customHeight="1"/>
    <row r="3354" ht="42" customHeight="1"/>
    <row r="3355" ht="42" customHeight="1"/>
    <row r="3356" ht="42" customHeight="1"/>
    <row r="3357" ht="42" customHeight="1"/>
    <row r="3358" ht="42" customHeight="1"/>
    <row r="3359" ht="42" customHeight="1"/>
    <row r="3360" ht="42" customHeight="1"/>
    <row r="3361" ht="42" customHeight="1"/>
    <row r="3362" ht="42" customHeight="1"/>
    <row r="3363" ht="42" customHeight="1"/>
    <row r="3364" ht="42" customHeight="1"/>
    <row r="3365" ht="42" customHeight="1"/>
    <row r="3366" ht="42" customHeight="1"/>
    <row r="3367" ht="42" customHeight="1"/>
    <row r="3368" ht="42" customHeight="1"/>
    <row r="3369" ht="42" customHeight="1"/>
    <row r="3370" ht="42" customHeight="1"/>
    <row r="3371" ht="42" customHeight="1"/>
    <row r="3372" ht="42" customHeight="1"/>
    <row r="3373" ht="42" customHeight="1"/>
    <row r="3374" ht="42" customHeight="1"/>
    <row r="3375" ht="42" customHeight="1"/>
    <row r="3376" ht="42" customHeight="1"/>
    <row r="3377" ht="42" customHeight="1"/>
    <row r="3378" ht="42" customHeight="1"/>
    <row r="3379" ht="42" customHeight="1"/>
    <row r="3380" ht="42" customHeight="1"/>
    <row r="3381" ht="42" customHeight="1"/>
    <row r="3382" ht="42" customHeight="1"/>
    <row r="3383" ht="42" customHeight="1"/>
    <row r="3384" ht="42" customHeight="1"/>
    <row r="3385" ht="42" customHeight="1"/>
    <row r="3386" ht="42" customHeight="1"/>
    <row r="3387" ht="42" customHeight="1"/>
    <row r="3388" ht="42" customHeight="1"/>
    <row r="3389" ht="42" customHeight="1"/>
    <row r="3390" ht="42" customHeight="1"/>
    <row r="3391" ht="42" customHeight="1"/>
    <row r="3392" ht="42" customHeight="1"/>
    <row r="3393" ht="42" customHeight="1"/>
    <row r="3394" ht="42" customHeight="1"/>
    <row r="3395" ht="42" customHeight="1"/>
    <row r="3396" ht="42" customHeight="1"/>
    <row r="3397" ht="42" customHeight="1"/>
    <row r="3398" ht="42" customHeight="1"/>
    <row r="3399" ht="42" customHeight="1"/>
    <row r="3400" ht="42" customHeight="1"/>
    <row r="3401" ht="42" customHeight="1"/>
    <row r="3402" ht="42" customHeight="1"/>
    <row r="3403" ht="42" customHeight="1"/>
    <row r="3404" ht="42" customHeight="1"/>
    <row r="3405" ht="42" customHeight="1"/>
    <row r="3406" ht="42" customHeight="1"/>
    <row r="3407" ht="42" customHeight="1"/>
    <row r="3408" ht="42" customHeight="1"/>
    <row r="3409" ht="42" customHeight="1"/>
    <row r="3410" ht="42" customHeight="1"/>
    <row r="3411" ht="42" customHeight="1"/>
    <row r="3412" ht="42" customHeight="1"/>
    <row r="3413" ht="42" customHeight="1"/>
    <row r="3414" ht="42" customHeight="1"/>
    <row r="3415" ht="42" customHeight="1"/>
    <row r="3416" ht="42" customHeight="1"/>
    <row r="3417" ht="42" customHeight="1"/>
    <row r="3418" ht="42" customHeight="1"/>
    <row r="3419" ht="42" customHeight="1"/>
    <row r="3420" ht="42" customHeight="1"/>
    <row r="3421" ht="42" customHeight="1"/>
    <row r="3422" ht="42" customHeight="1"/>
    <row r="3423" ht="42" customHeight="1"/>
    <row r="3424" ht="42" customHeight="1"/>
    <row r="3425" ht="42" customHeight="1"/>
    <row r="3426" ht="42" customHeight="1"/>
    <row r="3427" ht="42" customHeight="1"/>
    <row r="3428" ht="42" customHeight="1"/>
    <row r="3429" ht="42" customHeight="1"/>
    <row r="3430" ht="42" customHeight="1"/>
    <row r="3431" ht="42" customHeight="1"/>
    <row r="3432" ht="42" customHeight="1"/>
    <row r="3433" ht="42" customHeight="1"/>
    <row r="3434" ht="42" customHeight="1"/>
    <row r="3435" ht="42" customHeight="1"/>
    <row r="3436" ht="42" customHeight="1"/>
    <row r="3437" ht="42" customHeight="1"/>
    <row r="3438" ht="42" customHeight="1"/>
    <row r="3439" ht="42" customHeight="1"/>
    <row r="3440" ht="42" customHeight="1"/>
    <row r="3441" ht="42" customHeight="1"/>
    <row r="3442" ht="42" customHeight="1"/>
    <row r="3443" ht="42" customHeight="1"/>
    <row r="3444" ht="42" customHeight="1"/>
    <row r="3445" ht="42" customHeight="1"/>
    <row r="3446" ht="42" customHeight="1"/>
    <row r="3447" ht="42" customHeight="1"/>
    <row r="3448" ht="42" customHeight="1"/>
    <row r="3449" ht="42" customHeight="1"/>
    <row r="3450" ht="42" customHeight="1"/>
    <row r="3451" ht="42" customHeight="1"/>
    <row r="3452" ht="42" customHeight="1"/>
    <row r="3453" ht="42" customHeight="1"/>
    <row r="3454" ht="42" customHeight="1"/>
    <row r="3455" ht="42" customHeight="1"/>
    <row r="3456" ht="42" customHeight="1"/>
    <row r="3457" ht="42" customHeight="1"/>
    <row r="3458" ht="42" customHeight="1"/>
    <row r="3459" ht="42" customHeight="1"/>
    <row r="3460" ht="42" customHeight="1"/>
    <row r="3461" ht="42" customHeight="1"/>
    <row r="3462" ht="42" customHeight="1"/>
    <row r="3463" ht="42" customHeight="1"/>
    <row r="3464" ht="42" customHeight="1"/>
    <row r="3465" ht="42" customHeight="1"/>
    <row r="3466" ht="42" customHeight="1"/>
    <row r="3467" ht="42" customHeight="1"/>
    <row r="3468" ht="42" customHeight="1"/>
    <row r="3469" ht="42" customHeight="1"/>
    <row r="3470" ht="42" customHeight="1"/>
    <row r="3471" ht="42" customHeight="1"/>
    <row r="3472" ht="42" customHeight="1"/>
    <row r="3473" ht="42" customHeight="1"/>
    <row r="3474" ht="42" customHeight="1"/>
    <row r="3475" ht="42" customHeight="1"/>
    <row r="3476" ht="42" customHeight="1"/>
    <row r="3477" ht="42" customHeight="1"/>
    <row r="3478" ht="42" customHeight="1"/>
    <row r="3479" ht="42" customHeight="1"/>
    <row r="3480" ht="42" customHeight="1"/>
    <row r="3481" ht="42" customHeight="1"/>
    <row r="3482" ht="42" customHeight="1"/>
    <row r="3483" ht="42" customHeight="1"/>
    <row r="3484" ht="42" customHeight="1"/>
    <row r="3485" ht="42" customHeight="1"/>
    <row r="3486" ht="42" customHeight="1"/>
    <row r="3487" ht="42" customHeight="1"/>
    <row r="3488" ht="42" customHeight="1"/>
    <row r="3489" ht="42" customHeight="1"/>
    <row r="3490" ht="42" customHeight="1"/>
    <row r="3491" ht="42" customHeight="1"/>
    <row r="3492" ht="42" customHeight="1"/>
    <row r="3493" ht="42" customHeight="1"/>
    <row r="3494" ht="42" customHeight="1"/>
    <row r="3495" ht="42" customHeight="1"/>
    <row r="3496" ht="42" customHeight="1"/>
    <row r="3497" ht="42" customHeight="1"/>
    <row r="3498" ht="42" customHeight="1"/>
    <row r="3499" ht="42" customHeight="1"/>
    <row r="3500" ht="42" customHeight="1"/>
    <row r="3501" ht="42" customHeight="1"/>
    <row r="3502" ht="42" customHeight="1"/>
    <row r="3503" ht="42" customHeight="1"/>
    <row r="3504" ht="42" customHeight="1"/>
    <row r="3505" ht="42" customHeight="1"/>
    <row r="3506" ht="42" customHeight="1"/>
    <row r="3507" ht="42" customHeight="1"/>
    <row r="3508" ht="42" customHeight="1"/>
    <row r="3509" ht="42" customHeight="1"/>
    <row r="3510" ht="42" customHeight="1"/>
    <row r="3511" ht="42" customHeight="1"/>
    <row r="3512" ht="42" customHeight="1"/>
    <row r="3513" ht="42" customHeight="1"/>
    <row r="3514" ht="42" customHeight="1"/>
    <row r="3515" ht="42" customHeight="1"/>
    <row r="3516" ht="42" customHeight="1"/>
    <row r="3517" ht="42" customHeight="1"/>
    <row r="3518" ht="42" customHeight="1"/>
    <row r="3519" ht="42" customHeight="1"/>
    <row r="3520" ht="42" customHeight="1"/>
    <row r="3521" ht="42" customHeight="1"/>
    <row r="3522" ht="42" customHeight="1"/>
    <row r="3523" ht="42" customHeight="1"/>
    <row r="3524" ht="42" customHeight="1"/>
    <row r="3525" ht="42" customHeight="1"/>
    <row r="3526" ht="42" customHeight="1"/>
    <row r="3527" ht="42" customHeight="1"/>
    <row r="3528" ht="42" customHeight="1"/>
    <row r="3529" ht="42" customHeight="1"/>
    <row r="3530" ht="42" customHeight="1"/>
    <row r="3531" ht="42" customHeight="1"/>
    <row r="3532" ht="42" customHeight="1"/>
    <row r="3533" ht="42" customHeight="1"/>
    <row r="3534" ht="42" customHeight="1"/>
    <row r="3535" ht="42" customHeight="1"/>
    <row r="3536" ht="42" customHeight="1"/>
    <row r="3537" ht="42" customHeight="1"/>
    <row r="3538" ht="42" customHeight="1"/>
    <row r="3539" ht="42" customHeight="1"/>
    <row r="3540" ht="42" customHeight="1"/>
    <row r="3541" ht="42" customHeight="1"/>
    <row r="3542" ht="42" customHeight="1"/>
    <row r="3543" ht="42" customHeight="1"/>
    <row r="3544" ht="42" customHeight="1"/>
    <row r="3545" ht="42" customHeight="1"/>
    <row r="3546" ht="42" customHeight="1"/>
    <row r="3547" ht="42" customHeight="1"/>
    <row r="3548" ht="42" customHeight="1"/>
    <row r="3549" ht="42" customHeight="1"/>
    <row r="3550" ht="42" customHeight="1"/>
    <row r="3551" ht="42" customHeight="1"/>
    <row r="3552" ht="42" customHeight="1"/>
    <row r="3553" ht="42" customHeight="1"/>
    <row r="3554" ht="42" customHeight="1"/>
    <row r="3555" ht="42" customHeight="1"/>
    <row r="3556" ht="42" customHeight="1"/>
    <row r="3557" ht="42" customHeight="1"/>
    <row r="3558" ht="42" customHeight="1"/>
    <row r="3559" ht="42" customHeight="1"/>
    <row r="3560" ht="42" customHeight="1"/>
    <row r="3561" ht="42" customHeight="1"/>
    <row r="3562" ht="42" customHeight="1"/>
    <row r="3563" ht="42" customHeight="1"/>
    <row r="3564" ht="42" customHeight="1"/>
    <row r="3565" ht="42" customHeight="1"/>
    <row r="3566" ht="42" customHeight="1"/>
    <row r="3567" ht="42" customHeight="1"/>
    <row r="3568" ht="42" customHeight="1"/>
    <row r="3569" ht="42" customHeight="1"/>
    <row r="3570" ht="42" customHeight="1"/>
    <row r="3571" ht="42" customHeight="1"/>
    <row r="3572" ht="42" customHeight="1"/>
    <row r="3573" ht="42" customHeight="1"/>
    <row r="3574" ht="42" customHeight="1"/>
    <row r="3575" ht="42" customHeight="1"/>
    <row r="3576" ht="42" customHeight="1"/>
    <row r="3577" ht="42" customHeight="1"/>
    <row r="3578" ht="42" customHeight="1"/>
    <row r="3579" ht="42" customHeight="1"/>
    <row r="3580" ht="42" customHeight="1"/>
    <row r="3581" ht="42" customHeight="1"/>
    <row r="3582" ht="42" customHeight="1"/>
    <row r="3583" ht="42" customHeight="1"/>
    <row r="3584" ht="42" customHeight="1"/>
    <row r="3585" ht="42" customHeight="1"/>
    <row r="3586" ht="42" customHeight="1"/>
    <row r="3587" ht="42" customHeight="1"/>
    <row r="3588" ht="42" customHeight="1"/>
    <row r="3589" ht="42" customHeight="1"/>
    <row r="3590" ht="42" customHeight="1"/>
    <row r="3591" ht="42" customHeight="1"/>
    <row r="3592" ht="42" customHeight="1"/>
    <row r="3593" ht="42" customHeight="1"/>
    <row r="3594" ht="42" customHeight="1"/>
    <row r="3595" ht="42" customHeight="1"/>
    <row r="3596" ht="42" customHeight="1"/>
    <row r="3597" ht="42" customHeight="1"/>
    <row r="3598" ht="42" customHeight="1"/>
    <row r="3599" ht="42" customHeight="1"/>
    <row r="3600" ht="42" customHeight="1"/>
    <row r="3601" ht="42" customHeight="1"/>
    <row r="3602" ht="42" customHeight="1"/>
    <row r="3603" ht="42" customHeight="1"/>
    <row r="3604" ht="42" customHeight="1"/>
    <row r="3605" ht="42" customHeight="1"/>
    <row r="3606" ht="42" customHeight="1"/>
    <row r="3607" ht="42" customHeight="1"/>
    <row r="3608" ht="42" customHeight="1"/>
    <row r="3609" ht="42" customHeight="1"/>
    <row r="3610" ht="42" customHeight="1"/>
    <row r="3611" ht="42" customHeight="1"/>
    <row r="3612" ht="42" customHeight="1"/>
    <row r="3613" ht="42" customHeight="1"/>
    <row r="3614" ht="42" customHeight="1"/>
    <row r="3615" ht="42" customHeight="1"/>
    <row r="3616" ht="42" customHeight="1"/>
    <row r="3617" ht="42" customHeight="1"/>
    <row r="3618" ht="42" customHeight="1"/>
    <row r="3619" ht="42" customHeight="1"/>
    <row r="3620" ht="42" customHeight="1"/>
    <row r="3621" ht="42" customHeight="1"/>
    <row r="3622" ht="42" customHeight="1"/>
    <row r="3623" ht="42" customHeight="1"/>
    <row r="3624" ht="42" customHeight="1"/>
    <row r="3625" ht="42" customHeight="1"/>
    <row r="3626" ht="42" customHeight="1"/>
    <row r="3627" ht="42" customHeight="1"/>
    <row r="3628" ht="42" customHeight="1"/>
    <row r="3629" ht="42" customHeight="1"/>
    <row r="3630" ht="42" customHeight="1"/>
    <row r="3631" ht="42" customHeight="1"/>
    <row r="3632" ht="42" customHeight="1"/>
    <row r="3633" ht="42" customHeight="1"/>
    <row r="3634" ht="42" customHeight="1"/>
    <row r="3635" ht="42" customHeight="1"/>
    <row r="3636" ht="42" customHeight="1"/>
    <row r="3637" ht="42" customHeight="1"/>
    <row r="3638" ht="42" customHeight="1"/>
    <row r="3639" ht="42" customHeight="1"/>
    <row r="3640" ht="42" customHeight="1"/>
    <row r="3641" ht="42" customHeight="1"/>
    <row r="3642" ht="42" customHeight="1"/>
    <row r="3643" ht="42" customHeight="1"/>
    <row r="3644" ht="42" customHeight="1"/>
    <row r="3645" ht="42" customHeight="1"/>
    <row r="3646" ht="42" customHeight="1"/>
    <row r="3647" ht="42" customHeight="1"/>
    <row r="3648" ht="42" customHeight="1"/>
    <row r="3649" ht="42" customHeight="1"/>
    <row r="3650" ht="42" customHeight="1"/>
    <row r="3651" ht="42" customHeight="1"/>
    <row r="3652" ht="42" customHeight="1"/>
    <row r="3653" ht="42" customHeight="1"/>
    <row r="3654" ht="42" customHeight="1"/>
    <row r="3655" ht="42" customHeight="1"/>
    <row r="3656" ht="42" customHeight="1"/>
    <row r="3657" ht="42" customHeight="1"/>
    <row r="3658" ht="42" customHeight="1"/>
    <row r="3659" ht="42" customHeight="1"/>
    <row r="3660" ht="42" customHeight="1"/>
    <row r="3661" ht="42" customHeight="1"/>
    <row r="3662" ht="42" customHeight="1"/>
    <row r="3663" ht="42" customHeight="1"/>
    <row r="3664" ht="42" customHeight="1"/>
    <row r="3665" ht="42" customHeight="1"/>
    <row r="3666" ht="42" customHeight="1"/>
    <row r="3667" ht="42" customHeight="1"/>
    <row r="3668" ht="42" customHeight="1"/>
    <row r="3669" ht="42" customHeight="1"/>
    <row r="3670" ht="42" customHeight="1"/>
    <row r="3671" ht="42" customHeight="1"/>
    <row r="3672" ht="42" customHeight="1"/>
    <row r="3673" ht="42" customHeight="1"/>
    <row r="3674" ht="42" customHeight="1"/>
    <row r="3675" ht="42" customHeight="1"/>
    <row r="3676" ht="42" customHeight="1"/>
    <row r="3677" ht="42" customHeight="1"/>
    <row r="3678" ht="42" customHeight="1"/>
    <row r="3679" ht="42" customHeight="1"/>
    <row r="3680" ht="42" customHeight="1"/>
    <row r="3681" ht="42" customHeight="1"/>
    <row r="3682" ht="42" customHeight="1"/>
    <row r="3683" ht="42" customHeight="1"/>
    <row r="3684" ht="42" customHeight="1"/>
    <row r="3685" ht="42" customHeight="1"/>
    <row r="3686" ht="42" customHeight="1"/>
    <row r="3687" ht="42" customHeight="1"/>
    <row r="3688" ht="42" customHeight="1"/>
    <row r="3689" ht="42" customHeight="1"/>
    <row r="3690" ht="42" customHeight="1"/>
    <row r="3691" ht="42" customHeight="1"/>
    <row r="3692" ht="42" customHeight="1"/>
    <row r="3693" ht="42" customHeight="1"/>
    <row r="3694" ht="42" customHeight="1"/>
    <row r="3695" ht="42" customHeight="1"/>
    <row r="3696" ht="42" customHeight="1"/>
    <row r="3697" ht="42" customHeight="1"/>
    <row r="3698" ht="42" customHeight="1"/>
    <row r="3699" ht="42" customHeight="1"/>
    <row r="3700" ht="42" customHeight="1"/>
    <row r="3701" ht="42" customHeight="1"/>
    <row r="3702" ht="42" customHeight="1"/>
    <row r="3703" ht="42" customHeight="1"/>
    <row r="3704" ht="42" customHeight="1"/>
    <row r="3705" ht="42" customHeight="1"/>
    <row r="3706" ht="42" customHeight="1"/>
    <row r="3707" ht="42" customHeight="1"/>
    <row r="3708" ht="42" customHeight="1"/>
    <row r="3709" ht="42" customHeight="1"/>
    <row r="3710" ht="42" customHeight="1"/>
    <row r="3711" ht="42" customHeight="1"/>
    <row r="3712" ht="42" customHeight="1"/>
    <row r="3713" ht="42" customHeight="1"/>
    <row r="3714" ht="42" customHeight="1"/>
    <row r="3715" ht="42" customHeight="1"/>
    <row r="3716" ht="42" customHeight="1"/>
    <row r="3717" ht="42" customHeight="1"/>
    <row r="3718" ht="42" customHeight="1"/>
    <row r="3719" ht="42" customHeight="1"/>
    <row r="3720" ht="42" customHeight="1"/>
    <row r="3721" ht="42" customHeight="1"/>
    <row r="3722" ht="42" customHeight="1"/>
    <row r="3723" ht="42" customHeight="1"/>
    <row r="3724" ht="42" customHeight="1"/>
    <row r="3725" ht="42" customHeight="1"/>
    <row r="3726" ht="42" customHeight="1"/>
    <row r="3727" ht="42" customHeight="1"/>
    <row r="3728" ht="42" customHeight="1"/>
    <row r="3729" ht="42" customHeight="1"/>
    <row r="3730" ht="42" customHeight="1"/>
    <row r="3731" ht="42" customHeight="1"/>
    <row r="3732" ht="42" customHeight="1"/>
    <row r="3733" ht="42" customHeight="1"/>
    <row r="3734" ht="42" customHeight="1"/>
    <row r="3735" ht="42" customHeight="1"/>
    <row r="3736" ht="42" customHeight="1"/>
    <row r="3737" ht="42" customHeight="1"/>
    <row r="3738" ht="42" customHeight="1"/>
    <row r="3739" ht="42" customHeight="1"/>
    <row r="3740" ht="42" customHeight="1"/>
    <row r="3741" ht="42" customHeight="1"/>
    <row r="3742" ht="42" customHeight="1"/>
    <row r="3743" ht="42" customHeight="1"/>
    <row r="3744" ht="42" customHeight="1"/>
    <row r="3745" ht="42" customHeight="1"/>
    <row r="3746" ht="42" customHeight="1"/>
    <row r="3747" ht="42" customHeight="1"/>
    <row r="3748" ht="42" customHeight="1"/>
    <row r="3749" ht="42" customHeight="1"/>
    <row r="3750" ht="42" customHeight="1"/>
    <row r="3751" ht="42" customHeight="1"/>
    <row r="3752" ht="42" customHeight="1"/>
    <row r="3753" ht="42" customHeight="1"/>
    <row r="3754" ht="42" customHeight="1"/>
    <row r="3755" ht="42" customHeight="1"/>
    <row r="3756" ht="42" customHeight="1"/>
    <row r="3757" ht="42" customHeight="1"/>
    <row r="3758" ht="42" customHeight="1"/>
    <row r="3759" ht="42" customHeight="1"/>
    <row r="3760" ht="42" customHeight="1"/>
    <row r="3761" ht="42" customHeight="1"/>
    <row r="3762" ht="42" customHeight="1"/>
    <row r="3763" ht="42" customHeight="1"/>
    <row r="3764" ht="42" customHeight="1"/>
    <row r="3765" ht="42" customHeight="1"/>
    <row r="3766" ht="42" customHeight="1"/>
    <row r="3767" ht="42" customHeight="1"/>
    <row r="3768" ht="42" customHeight="1"/>
    <row r="3769" ht="42" customHeight="1"/>
    <row r="3770" ht="42" customHeight="1"/>
    <row r="3771" ht="42" customHeight="1"/>
    <row r="3772" ht="42" customHeight="1"/>
    <row r="3773" ht="42" customHeight="1"/>
    <row r="3774" ht="42" customHeight="1"/>
    <row r="3775" ht="42" customHeight="1"/>
    <row r="3776" ht="42" customHeight="1"/>
    <row r="3777" ht="42" customHeight="1"/>
    <row r="3778" ht="42" customHeight="1"/>
    <row r="3779" ht="42" customHeight="1"/>
    <row r="3780" ht="42" customHeight="1"/>
    <row r="3781" ht="42" customHeight="1"/>
    <row r="3782" ht="42" customHeight="1"/>
    <row r="3783" ht="42" customHeight="1"/>
    <row r="3784" ht="42" customHeight="1"/>
    <row r="3785" ht="42" customHeight="1"/>
    <row r="3786" ht="42" customHeight="1"/>
    <row r="3787" ht="42" customHeight="1"/>
    <row r="3788" ht="42" customHeight="1"/>
    <row r="3789" ht="42" customHeight="1"/>
    <row r="3790" ht="42" customHeight="1"/>
    <row r="3791" ht="42" customHeight="1"/>
    <row r="3792" ht="42" customHeight="1"/>
    <row r="3793" ht="42" customHeight="1"/>
    <row r="3794" ht="42" customHeight="1"/>
    <row r="3795" ht="42" customHeight="1"/>
    <row r="3796" ht="42" customHeight="1"/>
    <row r="3797" ht="42" customHeight="1"/>
    <row r="3798" ht="42" customHeight="1"/>
    <row r="3799" ht="42" customHeight="1"/>
    <row r="3800" ht="42" customHeight="1"/>
    <row r="3801" ht="42" customHeight="1"/>
    <row r="3802" ht="42" customHeight="1"/>
    <row r="3803" ht="42" customHeight="1"/>
    <row r="3804" ht="42" customHeight="1"/>
    <row r="3805" ht="42" customHeight="1"/>
    <row r="3806" ht="42" customHeight="1"/>
    <row r="3807" ht="42" customHeight="1"/>
    <row r="3808" ht="42" customHeight="1"/>
    <row r="3809" ht="42" customHeight="1"/>
    <row r="3810" ht="42" customHeight="1"/>
    <row r="3811" ht="42" customHeight="1"/>
    <row r="3812" ht="42" customHeight="1"/>
    <row r="3813" ht="42" customHeight="1"/>
    <row r="3814" ht="42" customHeight="1"/>
    <row r="3815" ht="42" customHeight="1"/>
    <row r="3816" ht="42" customHeight="1"/>
    <row r="3817" ht="42" customHeight="1"/>
    <row r="3818" ht="42" customHeight="1"/>
    <row r="3819" ht="42" customHeight="1"/>
    <row r="3820" ht="42" customHeight="1"/>
    <row r="3821" ht="42" customHeight="1"/>
    <row r="3822" ht="42" customHeight="1"/>
    <row r="3823" ht="42" customHeight="1"/>
    <row r="3824" ht="42" customHeight="1"/>
    <row r="3825" ht="42" customHeight="1"/>
    <row r="3826" ht="42" customHeight="1"/>
    <row r="3827" ht="42" customHeight="1"/>
    <row r="3828" ht="42" customHeight="1"/>
    <row r="3829" ht="42" customHeight="1"/>
    <row r="3830" ht="42" customHeight="1"/>
    <row r="3831" ht="42" customHeight="1"/>
    <row r="3832" ht="42" customHeight="1"/>
    <row r="3833" ht="42" customHeight="1"/>
    <row r="3834" ht="42" customHeight="1"/>
    <row r="3835" ht="42" customHeight="1"/>
    <row r="3836" ht="42" customHeight="1"/>
    <row r="3837" ht="42" customHeight="1"/>
    <row r="3838" ht="42" customHeight="1"/>
    <row r="3839" ht="42" customHeight="1"/>
    <row r="3840" ht="42" customHeight="1"/>
    <row r="3841" ht="42" customHeight="1"/>
    <row r="3842" ht="42" customHeight="1"/>
    <row r="3843" ht="42" customHeight="1"/>
    <row r="3844" ht="42" customHeight="1"/>
    <row r="3845" ht="42" customHeight="1"/>
    <row r="3846" ht="42" customHeight="1"/>
    <row r="3847" ht="42" customHeight="1"/>
    <row r="3848" ht="42" customHeight="1"/>
    <row r="3849" ht="42" customHeight="1"/>
    <row r="3850" ht="42" customHeight="1"/>
    <row r="3851" ht="42" customHeight="1"/>
    <row r="3852" ht="42" customHeight="1"/>
    <row r="3853" ht="42" customHeight="1"/>
    <row r="3854" ht="42" customHeight="1"/>
    <row r="3855" ht="42" customHeight="1"/>
    <row r="3856" ht="42" customHeight="1"/>
    <row r="3857" ht="42" customHeight="1"/>
    <row r="3858" ht="42" customHeight="1"/>
    <row r="3859" ht="42" customHeight="1"/>
    <row r="3860" ht="42" customHeight="1"/>
    <row r="3861" ht="42" customHeight="1"/>
    <row r="3862" ht="42" customHeight="1"/>
    <row r="3863" ht="42" customHeight="1"/>
    <row r="3864" ht="42" customHeight="1"/>
    <row r="3865" ht="42" customHeight="1"/>
    <row r="3866" ht="42" customHeight="1"/>
    <row r="3867" ht="42" customHeight="1"/>
    <row r="3868" ht="42" customHeight="1"/>
    <row r="3869" ht="42" customHeight="1"/>
    <row r="3870" ht="42" customHeight="1"/>
    <row r="3871" ht="42" customHeight="1"/>
    <row r="3872" ht="42" customHeight="1"/>
    <row r="3873" ht="42" customHeight="1"/>
    <row r="3874" ht="42" customHeight="1"/>
    <row r="3875" ht="42" customHeight="1"/>
    <row r="3876" ht="42" customHeight="1"/>
    <row r="3877" ht="42" customHeight="1"/>
    <row r="3878" ht="42" customHeight="1"/>
    <row r="3879" ht="42" customHeight="1"/>
    <row r="3880" ht="42" customHeight="1"/>
    <row r="3881" ht="42" customHeight="1"/>
    <row r="3882" ht="42" customHeight="1"/>
    <row r="3883" ht="42" customHeight="1"/>
    <row r="3884" ht="42" customHeight="1"/>
    <row r="3885" ht="42" customHeight="1"/>
    <row r="3886" ht="42" customHeight="1"/>
    <row r="3887" ht="42" customHeight="1"/>
    <row r="3888" ht="42" customHeight="1"/>
    <row r="3889" ht="42" customHeight="1"/>
    <row r="3890" ht="42" customHeight="1"/>
    <row r="3891" ht="42" customHeight="1"/>
    <row r="3892" ht="42" customHeight="1"/>
    <row r="3893" ht="42" customHeight="1"/>
    <row r="3894" ht="42" customHeight="1"/>
    <row r="3895" ht="42" customHeight="1"/>
    <row r="3896" ht="42" customHeight="1"/>
    <row r="3897" ht="42" customHeight="1"/>
    <row r="3898" ht="42" customHeight="1"/>
    <row r="3899" ht="42" customHeight="1"/>
    <row r="3900" ht="42" customHeight="1"/>
    <row r="3901" ht="42" customHeight="1"/>
    <row r="3902" ht="42" customHeight="1"/>
    <row r="3903" ht="42" customHeight="1"/>
    <row r="3904" ht="42" customHeight="1"/>
    <row r="3905" ht="42" customHeight="1"/>
    <row r="3906" ht="42" customHeight="1"/>
    <row r="3907" ht="42" customHeight="1"/>
    <row r="3908" ht="42" customHeight="1"/>
    <row r="3909" ht="42" customHeight="1"/>
    <row r="3910" ht="42" customHeight="1"/>
    <row r="3911" ht="42" customHeight="1"/>
    <row r="3912" ht="42" customHeight="1"/>
    <row r="3913" ht="42" customHeight="1"/>
    <row r="3914" ht="42" customHeight="1"/>
    <row r="3915" ht="42" customHeight="1"/>
    <row r="3916" ht="42" customHeight="1"/>
    <row r="3917" ht="42" customHeight="1"/>
    <row r="3918" ht="42" customHeight="1"/>
    <row r="3919" ht="42" customHeight="1"/>
    <row r="3920" ht="42" customHeight="1"/>
    <row r="3921" ht="42" customHeight="1"/>
    <row r="3922" ht="42" customHeight="1"/>
    <row r="3923" ht="42" customHeight="1"/>
    <row r="3924" ht="42" customHeight="1"/>
    <row r="3925" ht="42" customHeight="1"/>
    <row r="3926" ht="42" customHeight="1"/>
    <row r="3927" ht="42" customHeight="1"/>
    <row r="3928" ht="42" customHeight="1"/>
    <row r="3929" ht="42" customHeight="1"/>
    <row r="3930" ht="42" customHeight="1"/>
    <row r="3931" ht="42" customHeight="1"/>
    <row r="3932" ht="42" customHeight="1"/>
    <row r="3933" ht="42" customHeight="1"/>
    <row r="3934" ht="42" customHeight="1"/>
    <row r="3935" ht="42" customHeight="1"/>
    <row r="3936" ht="42" customHeight="1"/>
    <row r="3937" ht="42" customHeight="1"/>
    <row r="3938" ht="42" customHeight="1"/>
    <row r="3939" ht="42" customHeight="1"/>
    <row r="3940" ht="42" customHeight="1"/>
    <row r="3941" ht="42" customHeight="1"/>
    <row r="3942" ht="42" customHeight="1"/>
    <row r="3943" ht="42" customHeight="1"/>
    <row r="3944" ht="42" customHeight="1"/>
    <row r="3945" ht="42" customHeight="1"/>
    <row r="3946" ht="42" customHeight="1"/>
    <row r="3947" ht="42" customHeight="1"/>
    <row r="3948" ht="42" customHeight="1"/>
    <row r="3949" ht="42" customHeight="1"/>
    <row r="3950" ht="42" customHeight="1"/>
    <row r="3951" ht="42" customHeight="1"/>
    <row r="3952" ht="42" customHeight="1"/>
    <row r="3953" ht="42" customHeight="1"/>
    <row r="3954" ht="42" customHeight="1"/>
    <row r="3955" ht="42" customHeight="1"/>
    <row r="3956" ht="42" customHeight="1"/>
    <row r="3957" ht="42" customHeight="1"/>
    <row r="3958" ht="42" customHeight="1"/>
    <row r="3959" ht="42" customHeight="1"/>
    <row r="3960" ht="42" customHeight="1"/>
    <row r="3961" ht="42" customHeight="1"/>
    <row r="3962" ht="42" customHeight="1"/>
    <row r="3963" ht="42" customHeight="1"/>
    <row r="3964" ht="42" customHeight="1"/>
    <row r="3965" ht="42" customHeight="1"/>
    <row r="3966" ht="42" customHeight="1"/>
    <row r="3967" ht="42" customHeight="1"/>
    <row r="3968" ht="42" customHeight="1"/>
    <row r="3969" ht="42" customHeight="1"/>
    <row r="3970" ht="42" customHeight="1"/>
    <row r="3971" ht="42" customHeight="1"/>
    <row r="3972" ht="42" customHeight="1"/>
    <row r="3973" ht="42" customHeight="1"/>
    <row r="3974" ht="42" customHeight="1"/>
    <row r="3975" ht="42" customHeight="1"/>
    <row r="3976" ht="42" customHeight="1"/>
    <row r="3977" ht="42" customHeight="1"/>
    <row r="3978" ht="42" customHeight="1"/>
    <row r="3979" ht="42" customHeight="1"/>
    <row r="3980" ht="42" customHeight="1"/>
    <row r="3981" ht="42" customHeight="1"/>
    <row r="3982" ht="42" customHeight="1"/>
    <row r="3983" ht="42" customHeight="1"/>
    <row r="3984" ht="42" customHeight="1"/>
    <row r="3985" ht="42" customHeight="1"/>
    <row r="3986" ht="42" customHeight="1"/>
    <row r="3987" ht="42" customHeight="1"/>
    <row r="3988" ht="42" customHeight="1"/>
    <row r="3989" ht="42" customHeight="1"/>
    <row r="3990" ht="42" customHeight="1"/>
    <row r="3991" ht="42" customHeight="1"/>
    <row r="3992" ht="42" customHeight="1"/>
    <row r="3993" ht="42" customHeight="1"/>
    <row r="3994" ht="42" customHeight="1"/>
    <row r="3995" ht="42" customHeight="1"/>
    <row r="3996" ht="42" customHeight="1"/>
    <row r="3997" ht="42" customHeight="1"/>
    <row r="3998" ht="42" customHeight="1"/>
    <row r="3999" ht="42" customHeight="1"/>
    <row r="4000" ht="42" customHeight="1"/>
    <row r="4001" ht="42" customHeight="1"/>
    <row r="4002" ht="42" customHeight="1"/>
    <row r="4003" ht="42" customHeight="1"/>
    <row r="4004" ht="42" customHeight="1"/>
    <row r="4005" ht="42" customHeight="1"/>
    <row r="4006" ht="42" customHeight="1"/>
    <row r="4007" ht="42" customHeight="1"/>
    <row r="4008" ht="42" customHeight="1"/>
    <row r="4009" ht="42" customHeight="1"/>
    <row r="4010" ht="42" customHeight="1"/>
    <row r="4011" ht="42" customHeight="1"/>
    <row r="4012" ht="42" customHeight="1"/>
    <row r="4013" ht="42" customHeight="1"/>
    <row r="4014" ht="42" customHeight="1"/>
    <row r="4015" ht="42" customHeight="1"/>
    <row r="4016" ht="42" customHeight="1"/>
    <row r="4017" ht="42" customHeight="1"/>
    <row r="4018" ht="42" customHeight="1"/>
    <row r="4019" ht="42" customHeight="1"/>
    <row r="4020" ht="42" customHeight="1"/>
    <row r="4021" ht="42" customHeight="1"/>
    <row r="4022" ht="42" customHeight="1"/>
    <row r="4023" ht="42" customHeight="1"/>
    <row r="4024" ht="42" customHeight="1"/>
    <row r="4025" ht="42" customHeight="1"/>
    <row r="4026" ht="42" customHeight="1"/>
    <row r="4027" ht="42" customHeight="1"/>
    <row r="4028" ht="42" customHeight="1"/>
    <row r="4029" ht="42" customHeight="1"/>
    <row r="4030" ht="42" customHeight="1"/>
    <row r="4031" ht="42" customHeight="1"/>
    <row r="4032" ht="42" customHeight="1"/>
    <row r="4033" ht="42" customHeight="1"/>
    <row r="4034" ht="42" customHeight="1"/>
    <row r="4035" ht="42" customHeight="1"/>
    <row r="4036" ht="42" customHeight="1"/>
    <row r="4037" ht="42" customHeight="1"/>
    <row r="4038" ht="42" customHeight="1"/>
    <row r="4039" ht="42" customHeight="1"/>
    <row r="4040" ht="42" customHeight="1"/>
    <row r="4041" ht="42" customHeight="1"/>
    <row r="4042" ht="42" customHeight="1"/>
    <row r="4043" ht="42" customHeight="1"/>
    <row r="4044" ht="42" customHeight="1"/>
    <row r="4045" ht="42" customHeight="1"/>
    <row r="4046" ht="42" customHeight="1"/>
    <row r="4047" ht="42" customHeight="1"/>
    <row r="4048" ht="42" customHeight="1"/>
    <row r="4049" ht="42" customHeight="1"/>
    <row r="4050" ht="42" customHeight="1"/>
    <row r="4051" ht="42" customHeight="1"/>
    <row r="4052" ht="42" customHeight="1"/>
    <row r="4053" ht="42" customHeight="1"/>
    <row r="4054" ht="42" customHeight="1"/>
    <row r="4055" ht="42" customHeight="1"/>
    <row r="4056" ht="42" customHeight="1"/>
    <row r="4057" ht="42" customHeight="1"/>
    <row r="4058" ht="42" customHeight="1"/>
    <row r="4059" ht="42" customHeight="1"/>
    <row r="4060" ht="42" customHeight="1"/>
    <row r="4061" ht="42" customHeight="1"/>
    <row r="4062" ht="42" customHeight="1"/>
    <row r="4063" ht="42" customHeight="1"/>
    <row r="4064" ht="42" customHeight="1"/>
    <row r="4065" ht="42" customHeight="1"/>
    <row r="4066" ht="42" customHeight="1"/>
    <row r="4067" ht="42" customHeight="1"/>
    <row r="4068" ht="42" customHeight="1"/>
    <row r="4069" ht="42" customHeight="1"/>
    <row r="4070" ht="42" customHeight="1"/>
    <row r="4071" ht="42" customHeight="1"/>
    <row r="4072" ht="42" customHeight="1"/>
    <row r="4073" ht="42" customHeight="1"/>
    <row r="4074" ht="42" customHeight="1"/>
    <row r="4075" ht="42" customHeight="1"/>
    <row r="4076" ht="42" customHeight="1"/>
    <row r="4077" ht="42" customHeight="1"/>
    <row r="4078" ht="42" customHeight="1"/>
    <row r="4079" ht="42" customHeight="1"/>
    <row r="4080" ht="42" customHeight="1"/>
    <row r="4081" ht="42" customHeight="1"/>
    <row r="4082" ht="42" customHeight="1"/>
    <row r="4083" ht="42" customHeight="1"/>
    <row r="4084" ht="42" customHeight="1"/>
    <row r="4085" ht="42" customHeight="1"/>
    <row r="4086" ht="42" customHeight="1"/>
    <row r="4087" ht="42" customHeight="1"/>
    <row r="4088" ht="42" customHeight="1"/>
    <row r="4089" ht="42" customHeight="1"/>
    <row r="4090" ht="42" customHeight="1"/>
    <row r="4091" ht="42" customHeight="1"/>
    <row r="4092" ht="42" customHeight="1"/>
    <row r="4093" ht="42" customHeight="1"/>
    <row r="4094" ht="42" customHeight="1"/>
    <row r="4095" ht="42" customHeight="1"/>
    <row r="4096" ht="42" customHeight="1"/>
    <row r="4097" ht="42" customHeight="1"/>
    <row r="4098" ht="42" customHeight="1"/>
    <row r="4099" ht="42" customHeight="1"/>
    <row r="4100" ht="42" customHeight="1"/>
    <row r="4101" ht="42" customHeight="1"/>
    <row r="4102" ht="42" customHeight="1"/>
    <row r="4103" ht="42" customHeight="1"/>
    <row r="4104" ht="42" customHeight="1"/>
    <row r="4105" ht="42" customHeight="1"/>
    <row r="4106" ht="42" customHeight="1"/>
    <row r="4107" ht="42" customHeight="1"/>
    <row r="4108" ht="42" customHeight="1"/>
    <row r="4109" ht="42" customHeight="1"/>
    <row r="4110" ht="42" customHeight="1"/>
    <row r="4111" ht="42" customHeight="1"/>
    <row r="4112" ht="42" customHeight="1"/>
    <row r="4113" ht="42" customHeight="1"/>
    <row r="4114" ht="42" customHeight="1"/>
    <row r="4115" ht="42" customHeight="1"/>
    <row r="4116" ht="42" customHeight="1"/>
    <row r="4117" ht="42" customHeight="1"/>
    <row r="4118" ht="42" customHeight="1"/>
    <row r="4119" ht="42" customHeight="1"/>
    <row r="4120" ht="42" customHeight="1"/>
    <row r="4121" ht="42" customHeight="1"/>
    <row r="4122" ht="42" customHeight="1"/>
    <row r="4123" ht="42" customHeight="1"/>
    <row r="4124" ht="42" customHeight="1"/>
    <row r="4125" ht="42" customHeight="1"/>
    <row r="4126" ht="42" customHeight="1"/>
    <row r="4127" ht="42" customHeight="1"/>
    <row r="4128" ht="42" customHeight="1"/>
    <row r="4129" ht="42" customHeight="1"/>
    <row r="4130" ht="42" customHeight="1"/>
    <row r="4131" ht="42" customHeight="1"/>
    <row r="4132" ht="42" customHeight="1"/>
    <row r="4133" ht="42" customHeight="1"/>
    <row r="4134" ht="42" customHeight="1"/>
    <row r="4135" ht="42" customHeight="1"/>
    <row r="4136" ht="42" customHeight="1"/>
    <row r="4137" ht="42" customHeight="1"/>
    <row r="4138" ht="42" customHeight="1"/>
    <row r="4139" ht="42" customHeight="1"/>
    <row r="4140" ht="42" customHeight="1"/>
    <row r="4141" ht="42" customHeight="1"/>
    <row r="4142" ht="42" customHeight="1"/>
    <row r="4143" ht="42" customHeight="1"/>
    <row r="4144" ht="42" customHeight="1"/>
    <row r="4145" ht="42" customHeight="1"/>
    <row r="4146" ht="42" customHeight="1"/>
    <row r="4147" ht="42" customHeight="1"/>
    <row r="4148" ht="42" customHeight="1"/>
    <row r="4149" ht="42" customHeight="1"/>
    <row r="4150" ht="42" customHeight="1"/>
    <row r="4151" ht="42" customHeight="1"/>
    <row r="4152" ht="42" customHeight="1"/>
    <row r="4153" ht="42" customHeight="1"/>
    <row r="4154" ht="42" customHeight="1"/>
    <row r="4155" ht="42" customHeight="1"/>
    <row r="4156" ht="42" customHeight="1"/>
    <row r="4157" ht="42" customHeight="1"/>
    <row r="4158" ht="42" customHeight="1"/>
    <row r="4159" ht="42" customHeight="1"/>
    <row r="4160" ht="42" customHeight="1"/>
    <row r="4161" ht="42" customHeight="1"/>
    <row r="4162" ht="42" customHeight="1"/>
    <row r="4163" ht="42" customHeight="1"/>
    <row r="4164" ht="42" customHeight="1"/>
    <row r="4165" ht="42" customHeight="1"/>
    <row r="4166" ht="42" customHeight="1"/>
    <row r="4167" ht="42" customHeight="1"/>
    <row r="4168" ht="42" customHeight="1"/>
    <row r="4169" ht="42" customHeight="1"/>
    <row r="4170" ht="42" customHeight="1"/>
    <row r="4171" ht="42" customHeight="1"/>
    <row r="4172" ht="42" customHeight="1"/>
    <row r="4173" ht="42" customHeight="1"/>
    <row r="4174" ht="42" customHeight="1"/>
    <row r="4175" ht="42" customHeight="1"/>
    <row r="4176" ht="42" customHeight="1"/>
    <row r="4177" ht="42" customHeight="1"/>
    <row r="4178" ht="42" customHeight="1"/>
    <row r="4179" ht="42" customHeight="1"/>
    <row r="4180" ht="42" customHeight="1"/>
    <row r="4181" ht="42" customHeight="1"/>
    <row r="4182" ht="42" customHeight="1"/>
    <row r="4183" ht="42" customHeight="1"/>
    <row r="4184" ht="42" customHeight="1"/>
    <row r="4185" ht="42" customHeight="1"/>
    <row r="4186" ht="42" customHeight="1"/>
    <row r="4187" ht="42" customHeight="1"/>
    <row r="4188" ht="42" customHeight="1"/>
    <row r="4189" ht="42" customHeight="1"/>
    <row r="4190" ht="42" customHeight="1"/>
    <row r="4191" ht="42" customHeight="1"/>
    <row r="4192" ht="42" customHeight="1"/>
    <row r="4193" ht="42" customHeight="1"/>
    <row r="4194" ht="42" customHeight="1"/>
    <row r="4195" ht="42" customHeight="1"/>
    <row r="4196" ht="42" customHeight="1"/>
    <row r="4197" ht="42" customHeight="1"/>
    <row r="4198" ht="42" customHeight="1"/>
    <row r="4199" ht="42" customHeight="1"/>
    <row r="4200" ht="42" customHeight="1"/>
    <row r="4201" ht="42" customHeight="1"/>
    <row r="4202" ht="42" customHeight="1"/>
    <row r="4203" ht="42" customHeight="1"/>
    <row r="4204" ht="42" customHeight="1"/>
    <row r="4205" ht="42" customHeight="1"/>
    <row r="4206" ht="42" customHeight="1"/>
    <row r="4207" ht="42" customHeight="1"/>
    <row r="4208" ht="42" customHeight="1"/>
    <row r="4209" ht="42" customHeight="1"/>
    <row r="4210" ht="42" customHeight="1"/>
    <row r="4211" ht="42" customHeight="1"/>
    <row r="4212" ht="42" customHeight="1"/>
    <row r="4213" ht="42" customHeight="1"/>
    <row r="4214" ht="42" customHeight="1"/>
    <row r="4215" ht="42" customHeight="1"/>
    <row r="4216" ht="42" customHeight="1"/>
    <row r="4217" ht="42" customHeight="1"/>
    <row r="4218" ht="42" customHeight="1"/>
    <row r="4219" ht="42" customHeight="1"/>
    <row r="4220" ht="42" customHeight="1"/>
    <row r="4221" ht="42" customHeight="1"/>
    <row r="4222" ht="42" customHeight="1"/>
    <row r="4223" ht="42" customHeight="1"/>
    <row r="4224" ht="42" customHeight="1"/>
    <row r="4225" ht="42" customHeight="1"/>
    <row r="4226" ht="42" customHeight="1"/>
    <row r="4227" ht="42" customHeight="1"/>
    <row r="4228" ht="42" customHeight="1"/>
    <row r="4229" ht="42" customHeight="1"/>
    <row r="4230" ht="42" customHeight="1"/>
    <row r="4231" ht="42" customHeight="1"/>
    <row r="4232" ht="42" customHeight="1"/>
    <row r="4233" ht="42" customHeight="1"/>
    <row r="4234" ht="42" customHeight="1"/>
    <row r="4235" ht="42" customHeight="1"/>
    <row r="4236" ht="42" customHeight="1"/>
    <row r="4237" ht="42" customHeight="1"/>
    <row r="4238" ht="42" customHeight="1"/>
    <row r="4239" ht="42" customHeight="1"/>
    <row r="4240" ht="42" customHeight="1"/>
    <row r="4241" ht="42" customHeight="1"/>
    <row r="4242" ht="42" customHeight="1"/>
    <row r="4243" ht="42" customHeight="1"/>
    <row r="4244" ht="42" customHeight="1"/>
    <row r="4245" ht="42" customHeight="1"/>
    <row r="4246" ht="42" customHeight="1"/>
    <row r="4247" ht="42" customHeight="1"/>
    <row r="4248" ht="42" customHeight="1"/>
    <row r="4249" ht="42" customHeight="1"/>
    <row r="4250" ht="42" customHeight="1"/>
    <row r="4251" ht="42" customHeight="1"/>
    <row r="4252" ht="42" customHeight="1"/>
    <row r="4253" ht="42" customHeight="1"/>
    <row r="4254" ht="42" customHeight="1"/>
    <row r="4255" ht="42" customHeight="1"/>
    <row r="4256" ht="42" customHeight="1"/>
    <row r="4257" ht="42" customHeight="1"/>
    <row r="4258" ht="42" customHeight="1"/>
    <row r="4259" ht="42" customHeight="1"/>
    <row r="4260" ht="42" customHeight="1"/>
    <row r="4261" ht="42" customHeight="1"/>
    <row r="4262" ht="42" customHeight="1"/>
    <row r="4263" ht="42" customHeight="1"/>
    <row r="4264" ht="42" customHeight="1"/>
    <row r="4265" ht="42" customHeight="1"/>
    <row r="4266" ht="42" customHeight="1"/>
    <row r="4267" ht="42" customHeight="1"/>
    <row r="4268" ht="42" customHeight="1"/>
    <row r="4269" ht="42" customHeight="1"/>
    <row r="4270" ht="42" customHeight="1"/>
    <row r="4271" ht="42" customHeight="1"/>
    <row r="4272" ht="42" customHeight="1"/>
    <row r="4273" ht="42" customHeight="1"/>
    <row r="4274" ht="42" customHeight="1"/>
    <row r="4275" ht="42" customHeight="1"/>
    <row r="4276" ht="42" customHeight="1"/>
    <row r="4277" ht="42" customHeight="1"/>
    <row r="4278" ht="42" customHeight="1"/>
    <row r="4279" ht="42" customHeight="1"/>
    <row r="4280" ht="42" customHeight="1"/>
    <row r="4281" ht="42" customHeight="1"/>
    <row r="4282" ht="42" customHeight="1"/>
    <row r="4283" ht="42" customHeight="1"/>
    <row r="4284" ht="42" customHeight="1"/>
    <row r="4285" ht="42" customHeight="1"/>
    <row r="4286" ht="42" customHeight="1"/>
    <row r="4287" ht="42" customHeight="1"/>
    <row r="4288" ht="42" customHeight="1"/>
    <row r="4289" ht="42" customHeight="1"/>
    <row r="4290" ht="42" customHeight="1"/>
    <row r="4291" ht="42" customHeight="1"/>
    <row r="4292" ht="42" customHeight="1"/>
    <row r="4293" ht="42" customHeight="1"/>
    <row r="4294" ht="42" customHeight="1"/>
    <row r="4295" ht="42" customHeight="1"/>
    <row r="4296" ht="42" customHeight="1"/>
    <row r="4297" ht="42" customHeight="1"/>
    <row r="4298" ht="42" customHeight="1"/>
    <row r="4299" ht="42" customHeight="1"/>
    <row r="4300" ht="42" customHeight="1"/>
    <row r="4301" ht="42" customHeight="1"/>
    <row r="4302" ht="42" customHeight="1"/>
    <row r="4303" ht="42" customHeight="1"/>
    <row r="4304" ht="42" customHeight="1"/>
    <row r="4305" ht="42" customHeight="1"/>
    <row r="4306" ht="42" customHeight="1"/>
    <row r="4307" ht="42" customHeight="1"/>
    <row r="4308" ht="42" customHeight="1"/>
    <row r="4309" ht="42" customHeight="1"/>
    <row r="4310" ht="42" customHeight="1"/>
    <row r="4311" ht="42" customHeight="1"/>
    <row r="4312" ht="42" customHeight="1"/>
    <row r="4313" ht="42" customHeight="1"/>
    <row r="4314" ht="42" customHeight="1"/>
    <row r="4315" ht="42" customHeight="1"/>
    <row r="4316" ht="42" customHeight="1"/>
    <row r="4317" ht="42" customHeight="1"/>
    <row r="4318" ht="42" customHeight="1"/>
    <row r="4319" ht="42" customHeight="1"/>
    <row r="4320" ht="42" customHeight="1"/>
    <row r="4321" ht="42" customHeight="1"/>
    <row r="4322" ht="42" customHeight="1"/>
    <row r="4323" ht="42" customHeight="1"/>
    <row r="4324" ht="42" customHeight="1"/>
    <row r="4325" ht="42" customHeight="1"/>
    <row r="4326" ht="42" customHeight="1"/>
    <row r="4327" ht="42" customHeight="1"/>
    <row r="4328" ht="42" customHeight="1"/>
    <row r="4329" ht="42" customHeight="1"/>
    <row r="4330" ht="42" customHeight="1"/>
    <row r="4331" ht="42" customHeight="1"/>
    <row r="4332" ht="42" customHeight="1"/>
    <row r="4333" ht="42" customHeight="1"/>
    <row r="4334" ht="42" customHeight="1"/>
    <row r="4335" ht="42" customHeight="1"/>
    <row r="4336" ht="42" customHeight="1"/>
    <row r="4337" ht="42" customHeight="1"/>
    <row r="4338" ht="42" customHeight="1"/>
    <row r="4339" ht="42" customHeight="1"/>
    <row r="4340" ht="42" customHeight="1"/>
    <row r="4341" ht="42" customHeight="1"/>
    <row r="4342" ht="42" customHeight="1"/>
    <row r="4343" ht="42" customHeight="1"/>
    <row r="4344" ht="42" customHeight="1"/>
    <row r="4345" ht="42" customHeight="1"/>
    <row r="4346" ht="42" customHeight="1"/>
    <row r="4347" ht="42" customHeight="1"/>
    <row r="4348" ht="42" customHeight="1"/>
    <row r="4349" ht="42" customHeight="1"/>
    <row r="4350" ht="42" customHeight="1"/>
    <row r="4351" ht="42" customHeight="1"/>
    <row r="4352" ht="42" customHeight="1"/>
    <row r="4353" ht="42" customHeight="1"/>
    <row r="4354" ht="42" customHeight="1"/>
    <row r="4355" ht="42" customHeight="1"/>
    <row r="4356" ht="42" customHeight="1"/>
    <row r="4357" ht="42" customHeight="1"/>
    <row r="4358" ht="42" customHeight="1"/>
    <row r="4359" ht="42" customHeight="1"/>
    <row r="4360" ht="42" customHeight="1"/>
    <row r="4361" ht="42" customHeight="1"/>
    <row r="4362" ht="42" customHeight="1"/>
    <row r="4363" ht="42" customHeight="1"/>
    <row r="4364" ht="42" customHeight="1"/>
    <row r="4365" ht="42" customHeight="1"/>
    <row r="4366" ht="42" customHeight="1"/>
    <row r="4367" ht="42" customHeight="1"/>
    <row r="4368" ht="42" customHeight="1"/>
    <row r="4369" ht="42" customHeight="1"/>
    <row r="4370" ht="42" customHeight="1"/>
    <row r="4371" ht="42" customHeight="1"/>
    <row r="4372" ht="42" customHeight="1"/>
    <row r="4373" ht="42" customHeight="1"/>
    <row r="4374" ht="42" customHeight="1"/>
    <row r="4375" ht="42" customHeight="1"/>
    <row r="4376" ht="42" customHeight="1"/>
    <row r="4377" ht="42" customHeight="1"/>
    <row r="4378" ht="42" customHeight="1"/>
    <row r="4379" ht="42" customHeight="1"/>
    <row r="4380" ht="42" customHeight="1"/>
    <row r="4381" ht="42" customHeight="1"/>
    <row r="4382" ht="42" customHeight="1"/>
    <row r="4383" ht="42" customHeight="1"/>
    <row r="4384" ht="42" customHeight="1"/>
    <row r="4385" ht="42" customHeight="1"/>
    <row r="4386" ht="42" customHeight="1"/>
    <row r="4387" ht="42" customHeight="1"/>
    <row r="4388" ht="42" customHeight="1"/>
    <row r="4389" ht="42" customHeight="1"/>
    <row r="4390" ht="42" customHeight="1"/>
    <row r="4391" ht="42" customHeight="1"/>
    <row r="4392" ht="42" customHeight="1"/>
    <row r="4393" ht="42" customHeight="1"/>
    <row r="4394" ht="42" customHeight="1"/>
    <row r="4395" ht="42" customHeight="1"/>
    <row r="4396" ht="42" customHeight="1"/>
    <row r="4397" ht="42" customHeight="1"/>
    <row r="4398" ht="42" customHeight="1"/>
    <row r="4399" ht="42" customHeight="1"/>
    <row r="4400" ht="42" customHeight="1"/>
    <row r="4401" ht="42" customHeight="1"/>
    <row r="4402" ht="42" customHeight="1"/>
    <row r="4403" ht="42" customHeight="1"/>
    <row r="4404" ht="42" customHeight="1"/>
    <row r="4405" ht="42" customHeight="1"/>
    <row r="4406" ht="42" customHeight="1"/>
    <row r="4407" ht="42" customHeight="1"/>
    <row r="4408" ht="42" customHeight="1"/>
    <row r="4409" ht="42" customHeight="1"/>
    <row r="4410" ht="42" customHeight="1"/>
    <row r="4411" ht="42" customHeight="1"/>
    <row r="4412" ht="42" customHeight="1"/>
    <row r="4413" ht="42" customHeight="1"/>
    <row r="4414" ht="42" customHeight="1"/>
    <row r="4415" ht="42" customHeight="1"/>
    <row r="4416" ht="42" customHeight="1"/>
    <row r="4417" ht="42" customHeight="1"/>
    <row r="4418" ht="42" customHeight="1"/>
    <row r="4419" ht="42" customHeight="1"/>
    <row r="4420" ht="42" customHeight="1"/>
    <row r="4421" ht="42" customHeight="1"/>
    <row r="4422" ht="42" customHeight="1"/>
    <row r="4423" ht="42" customHeight="1"/>
    <row r="4424" ht="42" customHeight="1"/>
    <row r="4425" ht="42" customHeight="1"/>
    <row r="4426" ht="42" customHeight="1"/>
    <row r="4427" ht="42" customHeight="1"/>
    <row r="4428" ht="42" customHeight="1"/>
    <row r="4429" ht="42" customHeight="1"/>
    <row r="4430" ht="42" customHeight="1"/>
    <row r="4431" ht="42" customHeight="1"/>
    <row r="4432" ht="42" customHeight="1"/>
    <row r="4433" ht="42" customHeight="1"/>
    <row r="4434" ht="42" customHeight="1"/>
    <row r="4435" ht="42" customHeight="1"/>
    <row r="4436" ht="42" customHeight="1"/>
    <row r="4437" ht="42" customHeight="1"/>
    <row r="4438" ht="42" customHeight="1"/>
    <row r="4439" ht="42" customHeight="1"/>
    <row r="4440" ht="42" customHeight="1"/>
    <row r="4441" ht="42" customHeight="1"/>
    <row r="4442" ht="42" customHeight="1"/>
    <row r="4443" ht="42" customHeight="1"/>
    <row r="4444" ht="42" customHeight="1"/>
    <row r="4445" ht="42" customHeight="1"/>
    <row r="4446" ht="42" customHeight="1"/>
    <row r="4447" ht="42" customHeight="1"/>
    <row r="4448" ht="42" customHeight="1"/>
    <row r="4449" ht="42" customHeight="1"/>
    <row r="4450" ht="42" customHeight="1"/>
    <row r="4451" ht="42" customHeight="1"/>
    <row r="4452" ht="42" customHeight="1"/>
    <row r="4453" ht="42" customHeight="1"/>
    <row r="4454" ht="42" customHeight="1"/>
    <row r="4455" ht="42" customHeight="1"/>
    <row r="4456" ht="42" customHeight="1"/>
    <row r="4457" ht="42" customHeight="1"/>
    <row r="4458" ht="42" customHeight="1"/>
    <row r="4459" ht="42" customHeight="1"/>
    <row r="4460" ht="42" customHeight="1"/>
    <row r="4461" ht="42" customHeight="1"/>
    <row r="4462" ht="42" customHeight="1"/>
    <row r="4463" ht="42" customHeight="1"/>
    <row r="4464" ht="42" customHeight="1"/>
    <row r="4465" ht="42" customHeight="1"/>
    <row r="4466" ht="42" customHeight="1"/>
    <row r="4467" ht="42" customHeight="1"/>
    <row r="4468" ht="42" customHeight="1"/>
    <row r="4469" ht="42" customHeight="1"/>
    <row r="4470" ht="42" customHeight="1"/>
    <row r="4471" ht="42" customHeight="1"/>
    <row r="4472" ht="42" customHeight="1"/>
    <row r="4473" ht="42" customHeight="1"/>
    <row r="4474" ht="42" customHeight="1"/>
    <row r="4475" ht="42" customHeight="1"/>
    <row r="4476" ht="42" customHeight="1"/>
    <row r="4477" ht="42" customHeight="1"/>
    <row r="4478" ht="42" customHeight="1"/>
    <row r="4479" ht="42" customHeight="1"/>
    <row r="4480" ht="42" customHeight="1"/>
    <row r="4481" ht="42" customHeight="1"/>
    <row r="4482" ht="42" customHeight="1"/>
    <row r="4483" ht="42" customHeight="1"/>
    <row r="4484" ht="42" customHeight="1"/>
    <row r="4485" ht="42" customHeight="1"/>
    <row r="4486" ht="42" customHeight="1"/>
    <row r="4487" ht="42" customHeight="1"/>
    <row r="4488" ht="42" customHeight="1"/>
    <row r="4489" ht="42" customHeight="1"/>
    <row r="4490" ht="42" customHeight="1"/>
    <row r="4491" ht="42" customHeight="1"/>
    <row r="4492" ht="42" customHeight="1"/>
    <row r="4493" ht="42" customHeight="1"/>
    <row r="4494" ht="42" customHeight="1"/>
    <row r="4495" ht="42" customHeight="1"/>
    <row r="4496" ht="42" customHeight="1"/>
    <row r="4497" ht="42" customHeight="1"/>
    <row r="4498" ht="42" customHeight="1"/>
    <row r="4499" ht="42" customHeight="1"/>
    <row r="4500" ht="42" customHeight="1"/>
    <row r="4501" ht="42" customHeight="1"/>
    <row r="4502" ht="42" customHeight="1"/>
    <row r="4503" ht="42" customHeight="1"/>
    <row r="4504" ht="42" customHeight="1"/>
    <row r="4505" ht="42" customHeight="1"/>
    <row r="4506" ht="42" customHeight="1"/>
    <row r="4507" ht="42" customHeight="1"/>
    <row r="4508" ht="42" customHeight="1"/>
    <row r="4509" ht="42" customHeight="1"/>
    <row r="4510" ht="42" customHeight="1"/>
    <row r="4511" ht="42" customHeight="1"/>
    <row r="4512" ht="42" customHeight="1"/>
    <row r="4513" ht="42" customHeight="1"/>
    <row r="4514" ht="42" customHeight="1"/>
    <row r="4515" ht="42" customHeight="1"/>
    <row r="4516" ht="42" customHeight="1"/>
    <row r="4517" ht="42" customHeight="1"/>
    <row r="4518" ht="42" customHeight="1"/>
    <row r="4519" ht="42" customHeight="1"/>
    <row r="4520" ht="42" customHeight="1"/>
    <row r="4521" ht="42" customHeight="1"/>
    <row r="4522" ht="42" customHeight="1"/>
    <row r="4523" ht="42" customHeight="1"/>
    <row r="4524" ht="42" customHeight="1"/>
    <row r="4525" ht="42" customHeight="1"/>
    <row r="4526" ht="42" customHeight="1"/>
    <row r="4527" ht="42" customHeight="1"/>
    <row r="4528" ht="42" customHeight="1"/>
    <row r="4529" ht="42" customHeight="1"/>
    <row r="4530" ht="42" customHeight="1"/>
    <row r="4531" ht="42" customHeight="1"/>
    <row r="4532" ht="42" customHeight="1"/>
    <row r="4533" ht="42" customHeight="1"/>
    <row r="4534" ht="42" customHeight="1"/>
    <row r="4535" ht="42" customHeight="1"/>
    <row r="4536" ht="42" customHeight="1"/>
    <row r="4537" ht="42" customHeight="1"/>
    <row r="4538" ht="42" customHeight="1"/>
    <row r="4539" ht="42" customHeight="1"/>
    <row r="4540" ht="42" customHeight="1"/>
    <row r="4541" ht="42" customHeight="1"/>
    <row r="4542" ht="42" customHeight="1"/>
    <row r="4543" ht="42" customHeight="1"/>
    <row r="4544" ht="42" customHeight="1"/>
    <row r="4545" ht="42" customHeight="1"/>
    <row r="4546" ht="42" customHeight="1"/>
    <row r="4547" ht="42" customHeight="1"/>
    <row r="4548" ht="42" customHeight="1"/>
    <row r="4549" ht="42" customHeight="1"/>
    <row r="4550" ht="42" customHeight="1"/>
    <row r="4551" ht="42" customHeight="1"/>
    <row r="4552" ht="42" customHeight="1"/>
    <row r="4553" ht="42" customHeight="1"/>
    <row r="4554" ht="42" customHeight="1"/>
    <row r="4555" ht="42" customHeight="1"/>
    <row r="4556" ht="42" customHeight="1"/>
    <row r="4557" ht="42" customHeight="1"/>
    <row r="4558" ht="42" customHeight="1"/>
    <row r="4559" ht="42" customHeight="1"/>
    <row r="4560" ht="42" customHeight="1"/>
    <row r="4561" ht="42" customHeight="1"/>
    <row r="4562" ht="42" customHeight="1"/>
    <row r="4563" ht="42" customHeight="1"/>
    <row r="4564" ht="42" customHeight="1"/>
    <row r="4565" ht="42" customHeight="1"/>
    <row r="4566" ht="42" customHeight="1"/>
    <row r="4567" ht="42" customHeight="1"/>
    <row r="4568" ht="42" customHeight="1"/>
    <row r="4569" ht="42" customHeight="1"/>
    <row r="4570" ht="42" customHeight="1"/>
    <row r="4571" ht="42" customHeight="1"/>
    <row r="4572" ht="42" customHeight="1"/>
    <row r="4573" ht="42" customHeight="1"/>
    <row r="4574" ht="42" customHeight="1"/>
    <row r="4575" ht="42" customHeight="1"/>
    <row r="4576" ht="42" customHeight="1"/>
    <row r="4577" ht="42" customHeight="1"/>
    <row r="4578" ht="42" customHeight="1"/>
    <row r="4579" ht="42" customHeight="1"/>
    <row r="4580" ht="42" customHeight="1"/>
    <row r="4581" ht="42" customHeight="1"/>
    <row r="4582" ht="42" customHeight="1"/>
    <row r="4583" ht="42" customHeight="1"/>
    <row r="4584" ht="42" customHeight="1"/>
    <row r="4585" ht="42" customHeight="1"/>
    <row r="4586" ht="42" customHeight="1"/>
    <row r="4587" ht="42" customHeight="1"/>
    <row r="4588" ht="42" customHeight="1"/>
    <row r="4589" ht="42" customHeight="1"/>
    <row r="4590" ht="42" customHeight="1"/>
    <row r="4591" ht="42" customHeight="1"/>
    <row r="4592" ht="42" customHeight="1"/>
    <row r="4593" ht="42" customHeight="1"/>
    <row r="4594" ht="42" customHeight="1"/>
    <row r="4595" ht="42" customHeight="1"/>
    <row r="4596" ht="42" customHeight="1"/>
    <row r="4597" ht="42" customHeight="1"/>
    <row r="4598" ht="42" customHeight="1"/>
    <row r="4599" ht="42" customHeight="1"/>
    <row r="4600" ht="42" customHeight="1"/>
    <row r="4601" ht="42" customHeight="1"/>
    <row r="4602" ht="42" customHeight="1"/>
    <row r="4603" ht="42" customHeight="1"/>
    <row r="4604" ht="42" customHeight="1"/>
    <row r="4605" ht="42" customHeight="1"/>
    <row r="4606" ht="42" customHeight="1"/>
    <row r="4607" ht="42" customHeight="1"/>
    <row r="4608" ht="42" customHeight="1"/>
    <row r="4609" ht="42" customHeight="1"/>
    <row r="4610" ht="42" customHeight="1"/>
    <row r="4611" ht="42" customHeight="1"/>
    <row r="4612" ht="42" customHeight="1"/>
    <row r="4613" ht="42" customHeight="1"/>
    <row r="4614" ht="42" customHeight="1"/>
    <row r="4615" ht="42" customHeight="1"/>
    <row r="4616" ht="42" customHeight="1"/>
    <row r="4617" ht="42" customHeight="1"/>
    <row r="4618" ht="42" customHeight="1"/>
    <row r="4619" ht="42" customHeight="1"/>
    <row r="4620" ht="42" customHeight="1"/>
    <row r="4621" ht="42" customHeight="1"/>
    <row r="4622" ht="42" customHeight="1"/>
    <row r="4623" ht="42" customHeight="1"/>
    <row r="4624" ht="42" customHeight="1"/>
    <row r="4625" ht="42" customHeight="1"/>
    <row r="4626" ht="42" customHeight="1"/>
    <row r="4627" ht="42" customHeight="1"/>
    <row r="4628" ht="42" customHeight="1"/>
    <row r="4629" ht="42" customHeight="1"/>
    <row r="4630" ht="42" customHeight="1"/>
    <row r="4631" ht="42" customHeight="1"/>
    <row r="4632" ht="42" customHeight="1"/>
    <row r="4633" ht="42" customHeight="1"/>
    <row r="4634" ht="42" customHeight="1"/>
    <row r="4635" ht="42" customHeight="1"/>
    <row r="4636" ht="42" customHeight="1"/>
    <row r="4637" ht="42" customHeight="1"/>
    <row r="4638" ht="42" customHeight="1"/>
    <row r="4639" ht="42" customHeight="1"/>
    <row r="4640" ht="42" customHeight="1"/>
    <row r="4641" ht="42" customHeight="1"/>
    <row r="4642" ht="42" customHeight="1"/>
    <row r="4643" ht="42" customHeight="1"/>
    <row r="4644" ht="42" customHeight="1"/>
    <row r="4645" ht="42" customHeight="1"/>
    <row r="4646" ht="42" customHeight="1"/>
    <row r="4647" ht="42" customHeight="1"/>
    <row r="4648" ht="42" customHeight="1"/>
    <row r="4649" ht="42" customHeight="1"/>
    <row r="4650" ht="42" customHeight="1"/>
    <row r="4651" ht="42" customHeight="1"/>
    <row r="4652" ht="42" customHeight="1"/>
    <row r="4653" ht="42" customHeight="1"/>
    <row r="4654" ht="42" customHeight="1"/>
    <row r="4655" ht="42" customHeight="1"/>
    <row r="4656" ht="42" customHeight="1"/>
    <row r="4657" ht="42" customHeight="1"/>
    <row r="4658" ht="42" customHeight="1"/>
    <row r="4659" ht="42" customHeight="1"/>
    <row r="4660" ht="42" customHeight="1"/>
    <row r="4661" ht="42" customHeight="1"/>
    <row r="4662" ht="42" customHeight="1"/>
    <row r="4663" ht="42" customHeight="1"/>
    <row r="4664" ht="42" customHeight="1"/>
    <row r="4665" ht="42" customHeight="1"/>
    <row r="4666" ht="42" customHeight="1"/>
    <row r="4667" ht="42" customHeight="1"/>
    <row r="4668" ht="42" customHeight="1"/>
    <row r="4669" ht="42" customHeight="1"/>
    <row r="4670" ht="42" customHeight="1"/>
    <row r="4671" ht="42" customHeight="1"/>
    <row r="4672" ht="42" customHeight="1"/>
    <row r="4673" ht="42" customHeight="1"/>
    <row r="4674" ht="42" customHeight="1"/>
    <row r="4675" ht="42" customHeight="1"/>
    <row r="4676" ht="42" customHeight="1"/>
    <row r="4677" ht="42" customHeight="1"/>
    <row r="4678" ht="42" customHeight="1"/>
    <row r="4679" ht="42" customHeight="1"/>
    <row r="4680" ht="42" customHeight="1"/>
    <row r="4681" ht="42" customHeight="1"/>
    <row r="4682" ht="42" customHeight="1"/>
    <row r="4683" ht="42" customHeight="1"/>
    <row r="4684" ht="42" customHeight="1"/>
    <row r="4685" ht="42" customHeight="1"/>
    <row r="4686" ht="42" customHeight="1"/>
    <row r="4687" ht="42" customHeight="1"/>
    <row r="4688" ht="42" customHeight="1"/>
    <row r="4689" ht="42" customHeight="1"/>
    <row r="4690" ht="42" customHeight="1"/>
    <row r="4691" ht="42" customHeight="1"/>
    <row r="4692" ht="42" customHeight="1"/>
    <row r="4693" ht="42" customHeight="1"/>
    <row r="4694" ht="42" customHeight="1"/>
    <row r="4695" ht="42" customHeight="1"/>
    <row r="4696" ht="42" customHeight="1"/>
    <row r="4697" ht="42" customHeight="1"/>
    <row r="4698" ht="42" customHeight="1"/>
    <row r="4699" ht="42" customHeight="1"/>
    <row r="4700" ht="42" customHeight="1"/>
    <row r="4701" ht="42" customHeight="1"/>
    <row r="4702" ht="42" customHeight="1"/>
    <row r="4703" ht="42" customHeight="1"/>
    <row r="4704" ht="42" customHeight="1"/>
    <row r="4705" ht="42" customHeight="1"/>
    <row r="4706" ht="42" customHeight="1"/>
    <row r="4707" ht="42" customHeight="1"/>
    <row r="4708" ht="42" customHeight="1"/>
    <row r="4709" ht="42" customHeight="1"/>
    <row r="4710" ht="42" customHeight="1"/>
    <row r="4711" ht="42" customHeight="1"/>
    <row r="4712" ht="42" customHeight="1"/>
    <row r="4713" ht="42" customHeight="1"/>
    <row r="4714" ht="42" customHeight="1"/>
    <row r="4715" ht="42" customHeight="1"/>
    <row r="4716" ht="42" customHeight="1"/>
    <row r="4717" ht="42" customHeight="1"/>
    <row r="4718" ht="42" customHeight="1"/>
    <row r="4719" ht="42" customHeight="1"/>
    <row r="4720" ht="42" customHeight="1"/>
    <row r="4721" ht="42" customHeight="1"/>
    <row r="4722" ht="42" customHeight="1"/>
    <row r="4723" ht="42" customHeight="1"/>
    <row r="4724" ht="42" customHeight="1"/>
    <row r="4725" ht="42" customHeight="1"/>
    <row r="4726" ht="42" customHeight="1"/>
    <row r="4727" ht="42" customHeight="1"/>
    <row r="4728" ht="42" customHeight="1"/>
    <row r="4729" ht="42" customHeight="1"/>
    <row r="4730" ht="42" customHeight="1"/>
    <row r="4731" ht="42" customHeight="1"/>
    <row r="4732" ht="42" customHeight="1"/>
    <row r="4733" ht="42" customHeight="1"/>
    <row r="4734" ht="42" customHeight="1"/>
    <row r="4735" ht="42" customHeight="1"/>
    <row r="4736" ht="42" customHeight="1"/>
    <row r="4737" ht="42" customHeight="1"/>
    <row r="4738" ht="42" customHeight="1"/>
    <row r="4739" ht="42" customHeight="1"/>
    <row r="4740" ht="42" customHeight="1"/>
    <row r="4741" ht="42" customHeight="1"/>
    <row r="4742" ht="42" customHeight="1"/>
    <row r="4743" ht="42" customHeight="1"/>
    <row r="4744" ht="42" customHeight="1"/>
    <row r="4745" ht="42" customHeight="1"/>
    <row r="4746" ht="42" customHeight="1"/>
    <row r="4747" ht="42" customHeight="1"/>
    <row r="4748" ht="42" customHeight="1"/>
    <row r="4749" ht="42" customHeight="1"/>
    <row r="4750" ht="42" customHeight="1"/>
    <row r="4751" ht="42" customHeight="1"/>
    <row r="4752" ht="42" customHeight="1"/>
    <row r="4753" ht="42" customHeight="1"/>
    <row r="4754" ht="42" customHeight="1"/>
    <row r="4755" ht="42" customHeight="1"/>
    <row r="4756" ht="42" customHeight="1"/>
    <row r="4757" ht="42" customHeight="1"/>
    <row r="4758" ht="42" customHeight="1"/>
    <row r="4759" ht="42" customHeight="1"/>
    <row r="4760" ht="42" customHeight="1"/>
    <row r="4761" ht="42" customHeight="1"/>
    <row r="4762" ht="42" customHeight="1"/>
    <row r="4763" ht="42" customHeight="1"/>
    <row r="4764" ht="42" customHeight="1"/>
    <row r="4765" ht="42" customHeight="1"/>
    <row r="4766" ht="42" customHeight="1"/>
    <row r="4767" ht="42" customHeight="1"/>
    <row r="4768" ht="42" customHeight="1"/>
    <row r="4769" ht="42" customHeight="1"/>
    <row r="4770" ht="42" customHeight="1"/>
    <row r="4771" ht="42" customHeight="1"/>
    <row r="4772" ht="42" customHeight="1"/>
    <row r="4773" ht="42" customHeight="1"/>
    <row r="4774" ht="42" customHeight="1"/>
    <row r="4775" ht="42" customHeight="1"/>
    <row r="4776" ht="42" customHeight="1"/>
    <row r="4777" ht="42" customHeight="1"/>
    <row r="4778" ht="42" customHeight="1"/>
    <row r="4779" ht="42" customHeight="1"/>
    <row r="4780" ht="42" customHeight="1"/>
    <row r="4781" ht="42" customHeight="1"/>
    <row r="4782" ht="42" customHeight="1"/>
    <row r="4783" ht="42" customHeight="1"/>
    <row r="4784" ht="42" customHeight="1"/>
    <row r="4785" ht="42" customHeight="1"/>
    <row r="4786" ht="42" customHeight="1"/>
    <row r="4787" ht="42" customHeight="1"/>
    <row r="4788" ht="42" customHeight="1"/>
    <row r="4789" ht="42" customHeight="1"/>
    <row r="4790" ht="42" customHeight="1"/>
    <row r="4791" ht="42" customHeight="1"/>
    <row r="4792" ht="42" customHeight="1"/>
    <row r="4793" ht="42" customHeight="1"/>
    <row r="4794" ht="42" customHeight="1"/>
    <row r="4795" ht="42" customHeight="1"/>
    <row r="4796" ht="42" customHeight="1"/>
    <row r="4797" ht="42" customHeight="1"/>
    <row r="4798" ht="42" customHeight="1"/>
    <row r="4799" ht="42" customHeight="1"/>
    <row r="4800" ht="42" customHeight="1"/>
    <row r="4801" ht="42" customHeight="1"/>
    <row r="4802" ht="42" customHeight="1"/>
    <row r="4803" ht="42" customHeight="1"/>
    <row r="4804" ht="42" customHeight="1"/>
    <row r="4805" ht="42" customHeight="1"/>
    <row r="4806" ht="42" customHeight="1"/>
    <row r="4807" ht="42" customHeight="1"/>
    <row r="4808" ht="42" customHeight="1"/>
    <row r="4809" ht="42" customHeight="1"/>
    <row r="4810" ht="42" customHeight="1"/>
    <row r="4811" ht="42" customHeight="1"/>
    <row r="4812" ht="42" customHeight="1"/>
    <row r="4813" ht="42" customHeight="1"/>
    <row r="4814" ht="42" customHeight="1"/>
    <row r="4815" ht="42" customHeight="1"/>
    <row r="4816" ht="42" customHeight="1"/>
    <row r="4817" ht="42" customHeight="1"/>
    <row r="4818" ht="42" customHeight="1"/>
    <row r="4819" ht="42" customHeight="1"/>
    <row r="4820" ht="42" customHeight="1"/>
    <row r="4821" ht="42" customHeight="1"/>
    <row r="4822" ht="42" customHeight="1"/>
    <row r="4823" ht="42" customHeight="1"/>
    <row r="4824" ht="42" customHeight="1"/>
    <row r="4825" ht="42" customHeight="1"/>
    <row r="4826" ht="42" customHeight="1"/>
    <row r="4827" ht="42" customHeight="1"/>
    <row r="4828" ht="42" customHeight="1"/>
    <row r="4829" ht="42" customHeight="1"/>
    <row r="4830" ht="42" customHeight="1"/>
    <row r="4831" ht="42" customHeight="1"/>
    <row r="4832" ht="42" customHeight="1"/>
    <row r="4833" ht="42" customHeight="1"/>
    <row r="4834" ht="42" customHeight="1"/>
    <row r="4835" ht="42" customHeight="1"/>
    <row r="4836" ht="42" customHeight="1"/>
    <row r="4837" ht="42" customHeight="1"/>
    <row r="4838" ht="42" customHeight="1"/>
    <row r="4839" ht="42" customHeight="1"/>
    <row r="4840" ht="42" customHeight="1"/>
    <row r="4841" ht="42" customHeight="1"/>
    <row r="4842" ht="42" customHeight="1"/>
    <row r="4843" ht="42" customHeight="1"/>
    <row r="4844" ht="42" customHeight="1"/>
    <row r="4845" ht="42" customHeight="1"/>
    <row r="4846" ht="42" customHeight="1"/>
    <row r="4847" ht="42" customHeight="1"/>
    <row r="4848" ht="42" customHeight="1"/>
    <row r="4849" ht="42" customHeight="1"/>
    <row r="4850" ht="42" customHeight="1"/>
    <row r="4851" ht="42" customHeight="1"/>
    <row r="4852" ht="42" customHeight="1"/>
    <row r="4853" ht="42" customHeight="1"/>
    <row r="4854" ht="42" customHeight="1"/>
    <row r="4855" ht="42" customHeight="1"/>
    <row r="4856" ht="42" customHeight="1"/>
    <row r="4857" ht="42" customHeight="1"/>
    <row r="4858" ht="42" customHeight="1"/>
    <row r="4859" ht="42" customHeight="1"/>
    <row r="4860" ht="42" customHeight="1"/>
    <row r="4861" ht="42" customHeight="1"/>
    <row r="4862" ht="42" customHeight="1"/>
    <row r="4863" ht="42" customHeight="1"/>
    <row r="4864" ht="42" customHeight="1"/>
    <row r="4865" ht="42" customHeight="1"/>
    <row r="4866" ht="42" customHeight="1"/>
    <row r="4867" ht="42" customHeight="1"/>
    <row r="4868" ht="42" customHeight="1"/>
    <row r="4869" ht="42" customHeight="1"/>
    <row r="4870" ht="42" customHeight="1"/>
    <row r="4871" ht="42" customHeight="1"/>
    <row r="4872" ht="42" customHeight="1"/>
    <row r="4873" ht="42" customHeight="1"/>
    <row r="4874" ht="42" customHeight="1"/>
    <row r="4875" ht="42" customHeight="1"/>
    <row r="4876" ht="42" customHeight="1"/>
    <row r="4877" ht="42" customHeight="1"/>
    <row r="4878" ht="42" customHeight="1"/>
    <row r="4879" ht="42" customHeight="1"/>
    <row r="4880" ht="42" customHeight="1"/>
    <row r="4881" ht="42" customHeight="1"/>
    <row r="4882" ht="42" customHeight="1"/>
    <row r="4883" ht="42" customHeight="1"/>
    <row r="4884" ht="42" customHeight="1"/>
    <row r="4885" ht="42" customHeight="1"/>
    <row r="4886" ht="42" customHeight="1"/>
    <row r="4887" ht="42" customHeight="1"/>
    <row r="4888" ht="42" customHeight="1"/>
    <row r="4889" ht="42" customHeight="1"/>
    <row r="4890" ht="42" customHeight="1"/>
    <row r="4891" ht="42" customHeight="1"/>
    <row r="4892" ht="42" customHeight="1"/>
    <row r="4893" ht="42" customHeight="1"/>
    <row r="4894" ht="42" customHeight="1"/>
    <row r="4895" ht="42" customHeight="1"/>
    <row r="4896" ht="42" customHeight="1"/>
    <row r="4897" ht="42" customHeight="1"/>
    <row r="4898" ht="42" customHeight="1"/>
    <row r="4899" ht="42" customHeight="1"/>
    <row r="4900" ht="42" customHeight="1"/>
    <row r="4901" ht="42" customHeight="1"/>
    <row r="4902" ht="42" customHeight="1"/>
    <row r="4903" ht="42" customHeight="1"/>
    <row r="4904" ht="42" customHeight="1"/>
    <row r="4905" ht="42" customHeight="1"/>
    <row r="4906" ht="42" customHeight="1"/>
    <row r="4907" ht="42" customHeight="1"/>
    <row r="4908" ht="42" customHeight="1"/>
    <row r="4909" ht="42" customHeight="1"/>
    <row r="4910" ht="42" customHeight="1"/>
    <row r="4911" ht="42" customHeight="1"/>
    <row r="4912" ht="42" customHeight="1"/>
    <row r="4913" ht="42" customHeight="1"/>
    <row r="4914" ht="42" customHeight="1"/>
    <row r="4915" ht="42" customHeight="1"/>
    <row r="4916" ht="42" customHeight="1"/>
    <row r="4917" ht="42" customHeight="1"/>
    <row r="4918" ht="42" customHeight="1"/>
    <row r="4919" ht="42" customHeight="1"/>
    <row r="4920" ht="42" customHeight="1"/>
    <row r="4921" ht="42" customHeight="1"/>
    <row r="4922" ht="42" customHeight="1"/>
    <row r="4923" ht="42" customHeight="1"/>
    <row r="4924" ht="42" customHeight="1"/>
    <row r="4925" ht="42" customHeight="1"/>
    <row r="4926" ht="42" customHeight="1"/>
    <row r="4927" ht="42" customHeight="1"/>
    <row r="4928" ht="42" customHeight="1"/>
    <row r="4929" ht="42" customHeight="1"/>
    <row r="4930" ht="42" customHeight="1"/>
    <row r="4931" ht="42" customHeight="1"/>
    <row r="4932" ht="42" customHeight="1"/>
    <row r="4933" ht="42" customHeight="1"/>
    <row r="4934" ht="42" customHeight="1"/>
    <row r="4935" ht="42" customHeight="1"/>
    <row r="4936" ht="42" customHeight="1"/>
    <row r="4937" ht="42" customHeight="1"/>
    <row r="4938" ht="42" customHeight="1"/>
    <row r="4939" ht="42" customHeight="1"/>
    <row r="4940" ht="42" customHeight="1"/>
    <row r="4941" ht="42" customHeight="1"/>
    <row r="4942" ht="42" customHeight="1"/>
    <row r="4943" ht="42" customHeight="1"/>
    <row r="4944" ht="42" customHeight="1"/>
    <row r="4945" ht="42" customHeight="1"/>
    <row r="4946" ht="42" customHeight="1"/>
    <row r="4947" ht="42" customHeight="1"/>
    <row r="4948" ht="42" customHeight="1"/>
    <row r="4949" ht="42" customHeight="1"/>
    <row r="4950" ht="42" customHeight="1"/>
    <row r="4951" ht="42" customHeight="1"/>
    <row r="4952" ht="42" customHeight="1"/>
    <row r="4953" ht="42" customHeight="1"/>
    <row r="4954" ht="42" customHeight="1"/>
    <row r="4955" ht="42" customHeight="1"/>
    <row r="4956" ht="42" customHeight="1"/>
    <row r="4957" ht="42" customHeight="1"/>
    <row r="4958" ht="42" customHeight="1"/>
    <row r="4959" ht="42" customHeight="1"/>
    <row r="4960" ht="42" customHeight="1"/>
    <row r="4961" ht="42" customHeight="1"/>
    <row r="4962" ht="42" customHeight="1"/>
    <row r="4963" ht="42" customHeight="1"/>
    <row r="4964" ht="42" customHeight="1"/>
    <row r="4965" ht="42" customHeight="1"/>
    <row r="4966" ht="42" customHeight="1"/>
    <row r="4967" ht="42" customHeight="1"/>
    <row r="4968" ht="42" customHeight="1"/>
    <row r="4969" ht="42" customHeight="1"/>
    <row r="4970" ht="42" customHeight="1"/>
    <row r="4971" ht="42" customHeight="1"/>
    <row r="4972" ht="42" customHeight="1"/>
    <row r="4973" ht="42" customHeight="1"/>
    <row r="4974" ht="42" customHeight="1"/>
    <row r="4975" ht="42" customHeight="1"/>
    <row r="4976" ht="42" customHeight="1"/>
    <row r="4977" ht="42" customHeight="1"/>
    <row r="4978" ht="42" customHeight="1"/>
    <row r="4979" ht="42" customHeight="1"/>
    <row r="4980" ht="42" customHeight="1"/>
    <row r="4981" ht="42" customHeight="1"/>
    <row r="4982" ht="42" customHeight="1"/>
    <row r="4983" ht="42" customHeight="1"/>
    <row r="4984" ht="42" customHeight="1"/>
    <row r="4985" ht="42" customHeight="1"/>
    <row r="4986" ht="42" customHeight="1"/>
    <row r="4987" ht="42" customHeight="1"/>
    <row r="4988" ht="42" customHeight="1"/>
    <row r="4989" ht="42" customHeight="1"/>
    <row r="4990" ht="42" customHeight="1"/>
    <row r="4991" ht="42" customHeight="1"/>
    <row r="4992" ht="42" customHeight="1"/>
    <row r="4993" ht="42" customHeight="1"/>
    <row r="4994" ht="42" customHeight="1"/>
    <row r="4995" ht="42" customHeight="1"/>
    <row r="4996" ht="42" customHeight="1"/>
    <row r="4997" ht="42" customHeight="1"/>
    <row r="4998" ht="42" customHeight="1"/>
    <row r="4999" ht="42" customHeight="1"/>
    <row r="5000" ht="42" customHeight="1"/>
    <row r="5001" ht="42" customHeight="1"/>
    <row r="5002" ht="42" customHeight="1"/>
    <row r="5003" ht="42" customHeight="1"/>
    <row r="5004" ht="42" customHeight="1"/>
    <row r="5005" ht="42" customHeight="1"/>
    <row r="5006" ht="42" customHeight="1"/>
    <row r="5007" ht="42" customHeight="1"/>
    <row r="5008" ht="42" customHeight="1"/>
    <row r="5009" ht="42" customHeight="1"/>
    <row r="5010" ht="42" customHeight="1"/>
    <row r="5011" ht="42" customHeight="1"/>
    <row r="5012" ht="42" customHeight="1"/>
    <row r="5013" ht="42" customHeight="1"/>
    <row r="5014" ht="42" customHeight="1"/>
    <row r="5015" ht="42" customHeight="1"/>
    <row r="5016" ht="42" customHeight="1"/>
    <row r="5017" ht="42" customHeight="1"/>
    <row r="5018" ht="42" customHeight="1"/>
    <row r="5019" ht="42" customHeight="1"/>
    <row r="5020" ht="42" customHeight="1"/>
    <row r="5021" ht="42" customHeight="1"/>
    <row r="5022" ht="42" customHeight="1"/>
    <row r="5023" ht="42" customHeight="1"/>
    <row r="5024" ht="42" customHeight="1"/>
    <row r="5025" ht="42" customHeight="1"/>
    <row r="5026" ht="42" customHeight="1"/>
    <row r="5027" ht="42" customHeight="1"/>
    <row r="5028" ht="42" customHeight="1"/>
    <row r="5029" ht="42" customHeight="1"/>
    <row r="5030" ht="42" customHeight="1"/>
    <row r="5031" ht="42" customHeight="1"/>
    <row r="5032" ht="42" customHeight="1"/>
    <row r="5033" ht="42" customHeight="1"/>
    <row r="5034" ht="42" customHeight="1"/>
    <row r="5035" ht="42" customHeight="1"/>
    <row r="5036" ht="42" customHeight="1"/>
    <row r="5037" ht="42" customHeight="1"/>
    <row r="5038" ht="42" customHeight="1"/>
    <row r="5039" ht="42" customHeight="1"/>
    <row r="5040" ht="42" customHeight="1"/>
    <row r="5041" ht="42" customHeight="1"/>
    <row r="5042" ht="42" customHeight="1"/>
    <row r="5043" ht="42" customHeight="1"/>
    <row r="5044" ht="42" customHeight="1"/>
    <row r="5045" ht="42" customHeight="1"/>
    <row r="5046" ht="42" customHeight="1"/>
    <row r="5047" ht="42" customHeight="1"/>
    <row r="5048" ht="42" customHeight="1"/>
    <row r="5049" ht="42" customHeight="1"/>
    <row r="5050" ht="42" customHeight="1"/>
    <row r="5051" ht="42" customHeight="1"/>
    <row r="5052" ht="42" customHeight="1"/>
    <row r="5053" ht="42" customHeight="1"/>
    <row r="5054" ht="42" customHeight="1"/>
    <row r="5055" ht="42" customHeight="1"/>
    <row r="5056" ht="42" customHeight="1"/>
    <row r="5057" ht="42" customHeight="1"/>
    <row r="5058" ht="42" customHeight="1"/>
    <row r="5059" ht="42" customHeight="1"/>
    <row r="5060" ht="42" customHeight="1"/>
    <row r="5061" ht="42" customHeight="1"/>
    <row r="5062" ht="42" customHeight="1"/>
    <row r="5063" ht="42" customHeight="1"/>
    <row r="5064" ht="42" customHeight="1"/>
    <row r="5065" ht="42" customHeight="1"/>
    <row r="5066" ht="42" customHeight="1"/>
    <row r="5067" ht="42" customHeight="1"/>
    <row r="5068" ht="42" customHeight="1"/>
    <row r="5069" ht="42" customHeight="1"/>
    <row r="5070" ht="42" customHeight="1"/>
    <row r="5071" ht="42" customHeight="1"/>
    <row r="5072" ht="42" customHeight="1"/>
    <row r="5073" ht="42" customHeight="1"/>
    <row r="5074" ht="42" customHeight="1"/>
    <row r="5075" ht="42" customHeight="1"/>
    <row r="5076" ht="42" customHeight="1"/>
    <row r="5077" ht="42" customHeight="1"/>
    <row r="5078" ht="42" customHeight="1"/>
    <row r="5079" ht="42" customHeight="1"/>
    <row r="5080" ht="42" customHeight="1"/>
    <row r="5081" ht="42" customHeight="1"/>
    <row r="5082" ht="42" customHeight="1"/>
    <row r="5083" ht="42" customHeight="1"/>
    <row r="5084" ht="42" customHeight="1"/>
    <row r="5085" ht="42" customHeight="1"/>
    <row r="5086" ht="42" customHeight="1"/>
    <row r="5087" ht="42" customHeight="1"/>
    <row r="5088" ht="42" customHeight="1"/>
    <row r="5089" ht="42" customHeight="1"/>
    <row r="5090" ht="42" customHeight="1"/>
    <row r="5091" ht="42" customHeight="1"/>
    <row r="5092" ht="42" customHeight="1"/>
    <row r="5093" ht="42" customHeight="1"/>
    <row r="5094" ht="42" customHeight="1"/>
    <row r="5095" ht="42" customHeight="1"/>
    <row r="5096" ht="42" customHeight="1"/>
    <row r="5097" ht="42" customHeight="1"/>
    <row r="5098" ht="42" customHeight="1"/>
    <row r="5099" ht="42" customHeight="1"/>
    <row r="5100" ht="42" customHeight="1"/>
    <row r="5101" ht="42" customHeight="1"/>
    <row r="5102" ht="42" customHeight="1"/>
    <row r="5103" ht="42" customHeight="1"/>
    <row r="5104" ht="42" customHeight="1"/>
    <row r="5105" ht="42" customHeight="1"/>
    <row r="5106" ht="42" customHeight="1"/>
    <row r="5107" ht="42" customHeight="1"/>
    <row r="5108" ht="42" customHeight="1"/>
    <row r="5109" ht="42" customHeight="1"/>
    <row r="5110" ht="42" customHeight="1"/>
    <row r="5111" ht="42" customHeight="1"/>
    <row r="5112" ht="42" customHeight="1"/>
    <row r="5113" ht="42" customHeight="1"/>
    <row r="5114" ht="42" customHeight="1"/>
    <row r="5115" ht="42" customHeight="1"/>
    <row r="5116" ht="42" customHeight="1"/>
    <row r="5117" ht="42" customHeight="1"/>
    <row r="5118" ht="42" customHeight="1"/>
    <row r="5119" ht="42" customHeight="1"/>
    <row r="5120" ht="42" customHeight="1"/>
    <row r="5121" ht="42" customHeight="1"/>
    <row r="5122" ht="42" customHeight="1"/>
    <row r="5123" ht="42" customHeight="1"/>
    <row r="5124" ht="42" customHeight="1"/>
    <row r="5125" ht="42" customHeight="1"/>
    <row r="5126" ht="42" customHeight="1"/>
    <row r="5127" ht="42" customHeight="1"/>
    <row r="5128" ht="42" customHeight="1"/>
    <row r="5129" ht="42" customHeight="1"/>
    <row r="5130" ht="42" customHeight="1"/>
    <row r="5131" ht="42" customHeight="1"/>
    <row r="5132" ht="42" customHeight="1"/>
    <row r="5133" ht="42" customHeight="1"/>
    <row r="5134" ht="42" customHeight="1"/>
    <row r="5135" ht="42" customHeight="1"/>
    <row r="5136" ht="42" customHeight="1"/>
    <row r="5137" ht="42" customHeight="1"/>
    <row r="5138" ht="42" customHeight="1"/>
    <row r="5139" ht="42" customHeight="1"/>
    <row r="5140" ht="42" customHeight="1"/>
    <row r="5141" ht="42" customHeight="1"/>
    <row r="5142" ht="42" customHeight="1"/>
    <row r="5143" ht="42" customHeight="1"/>
    <row r="5144" ht="42" customHeight="1"/>
    <row r="5145" ht="42" customHeight="1"/>
    <row r="5146" ht="42" customHeight="1"/>
    <row r="5147" ht="42" customHeight="1"/>
    <row r="5148" ht="42" customHeight="1"/>
    <row r="5149" ht="42" customHeight="1"/>
    <row r="5150" ht="42" customHeight="1"/>
    <row r="5151" ht="42" customHeight="1"/>
    <row r="5152" ht="42" customHeight="1"/>
    <row r="5153" ht="42" customHeight="1"/>
    <row r="5154" ht="42" customHeight="1"/>
    <row r="5155" ht="42" customHeight="1"/>
    <row r="5156" ht="42" customHeight="1"/>
    <row r="5157" ht="42" customHeight="1"/>
    <row r="5158" ht="42" customHeight="1"/>
    <row r="5159" ht="42" customHeight="1"/>
    <row r="5160" ht="42" customHeight="1"/>
    <row r="5161" ht="42" customHeight="1"/>
    <row r="5162" ht="42" customHeight="1"/>
    <row r="5163" ht="42" customHeight="1"/>
    <row r="5164" ht="42" customHeight="1"/>
    <row r="5165" ht="42" customHeight="1"/>
    <row r="5166" ht="42" customHeight="1"/>
    <row r="5167" ht="42" customHeight="1"/>
    <row r="5168" ht="42" customHeight="1"/>
    <row r="5169" ht="42" customHeight="1"/>
    <row r="5170" ht="42" customHeight="1"/>
    <row r="5171" ht="42" customHeight="1"/>
    <row r="5172" ht="42" customHeight="1"/>
    <row r="5173" ht="42" customHeight="1"/>
    <row r="5174" ht="42" customHeight="1"/>
    <row r="5175" ht="42" customHeight="1"/>
    <row r="5176" ht="42" customHeight="1"/>
    <row r="5177" ht="42" customHeight="1"/>
    <row r="5178" ht="42" customHeight="1"/>
    <row r="5179" ht="42" customHeight="1"/>
    <row r="5180" ht="42" customHeight="1"/>
    <row r="5181" ht="42" customHeight="1"/>
    <row r="5182" ht="42" customHeight="1"/>
    <row r="5183" ht="42" customHeight="1"/>
    <row r="5184" ht="42" customHeight="1"/>
    <row r="5185" ht="42" customHeight="1"/>
    <row r="5186" ht="42" customHeight="1"/>
    <row r="5187" ht="42" customHeight="1"/>
    <row r="5188" ht="42" customHeight="1"/>
    <row r="5189" ht="42" customHeight="1"/>
    <row r="5190" ht="42" customHeight="1"/>
    <row r="5191" ht="42" customHeight="1"/>
    <row r="5192" ht="42" customHeight="1"/>
    <row r="5193" ht="42" customHeight="1"/>
    <row r="5194" ht="42" customHeight="1"/>
    <row r="5195" ht="42" customHeight="1"/>
    <row r="5196" ht="42" customHeight="1"/>
    <row r="5197" ht="42" customHeight="1"/>
    <row r="5198" ht="42" customHeight="1"/>
    <row r="5199" ht="42" customHeight="1"/>
    <row r="5200" ht="42" customHeight="1"/>
    <row r="5201" ht="42" customHeight="1"/>
    <row r="5202" ht="42" customHeight="1"/>
    <row r="5203" ht="42" customHeight="1"/>
    <row r="5204" ht="42" customHeight="1"/>
    <row r="5205" ht="42" customHeight="1"/>
    <row r="5206" ht="42" customHeight="1"/>
    <row r="5207" ht="42" customHeight="1"/>
    <row r="5208" ht="42" customHeight="1"/>
    <row r="5209" ht="42" customHeight="1"/>
    <row r="5210" ht="42" customHeight="1"/>
    <row r="5211" ht="42" customHeight="1"/>
    <row r="5212" ht="42" customHeight="1"/>
    <row r="5213" ht="42" customHeight="1"/>
    <row r="5214" ht="42" customHeight="1"/>
    <row r="5215" ht="42" customHeight="1"/>
    <row r="5216" ht="42" customHeight="1"/>
    <row r="5217" ht="42" customHeight="1"/>
    <row r="5218" ht="42" customHeight="1"/>
    <row r="5219" ht="42" customHeight="1"/>
    <row r="5220" ht="42" customHeight="1"/>
    <row r="5221" ht="42" customHeight="1"/>
    <row r="5222" ht="42" customHeight="1"/>
    <row r="5223" ht="42" customHeight="1"/>
    <row r="5224" ht="42" customHeight="1"/>
    <row r="5225" ht="42" customHeight="1"/>
    <row r="5226" ht="42" customHeight="1"/>
    <row r="5227" ht="42" customHeight="1"/>
    <row r="5228" ht="42" customHeight="1"/>
    <row r="5229" ht="42" customHeight="1"/>
    <row r="5230" ht="42" customHeight="1"/>
    <row r="5231" ht="42" customHeight="1"/>
    <row r="5232" ht="42" customHeight="1"/>
    <row r="5233" ht="42" customHeight="1"/>
    <row r="5234" ht="42" customHeight="1"/>
    <row r="5235" ht="42" customHeight="1"/>
    <row r="5236" ht="42" customHeight="1"/>
    <row r="5237" ht="42" customHeight="1"/>
    <row r="5238" ht="42" customHeight="1"/>
    <row r="5239" ht="42" customHeight="1"/>
    <row r="5240" ht="42" customHeight="1"/>
    <row r="5241" ht="42" customHeight="1"/>
    <row r="5242" ht="42" customHeight="1"/>
    <row r="5243" ht="42" customHeight="1"/>
    <row r="5244" ht="42" customHeight="1"/>
    <row r="5245" ht="42" customHeight="1"/>
    <row r="5246" ht="42" customHeight="1"/>
    <row r="5247" ht="42" customHeight="1"/>
    <row r="5248" ht="42" customHeight="1"/>
    <row r="5249" ht="42" customHeight="1"/>
    <row r="5250" ht="42" customHeight="1"/>
    <row r="5251" ht="42" customHeight="1"/>
    <row r="5252" ht="42" customHeight="1"/>
    <row r="5253" ht="42" customHeight="1"/>
    <row r="5254" ht="42" customHeight="1"/>
    <row r="5255" ht="42" customHeight="1"/>
    <row r="5256" ht="42" customHeight="1"/>
    <row r="5257" ht="42" customHeight="1"/>
    <row r="5258" ht="42" customHeight="1"/>
    <row r="5259" ht="42" customHeight="1"/>
    <row r="5260" ht="42" customHeight="1"/>
    <row r="5261" ht="42" customHeight="1"/>
    <row r="5262" ht="42" customHeight="1"/>
    <row r="5263" ht="42" customHeight="1"/>
    <row r="5264" ht="42" customHeight="1"/>
    <row r="5265" ht="42" customHeight="1"/>
    <row r="5266" ht="42" customHeight="1"/>
    <row r="5267" ht="42" customHeight="1"/>
    <row r="5268" ht="42" customHeight="1"/>
    <row r="5269" ht="42" customHeight="1"/>
    <row r="5270" ht="42" customHeight="1"/>
    <row r="5271" ht="42" customHeight="1"/>
    <row r="5272" ht="42" customHeight="1"/>
    <row r="5273" ht="42" customHeight="1"/>
    <row r="5274" ht="42" customHeight="1"/>
    <row r="5275" ht="42" customHeight="1"/>
    <row r="5276" ht="42" customHeight="1"/>
    <row r="5277" ht="42" customHeight="1"/>
    <row r="5278" ht="42" customHeight="1"/>
    <row r="5279" ht="42" customHeight="1"/>
    <row r="5280" ht="42" customHeight="1"/>
    <row r="5281" ht="42" customHeight="1"/>
    <row r="5282" ht="42" customHeight="1"/>
    <row r="5283" ht="42" customHeight="1"/>
    <row r="5284" ht="42" customHeight="1"/>
    <row r="5285" ht="42" customHeight="1"/>
    <row r="5286" ht="42" customHeight="1"/>
    <row r="5287" ht="42" customHeight="1"/>
    <row r="5288" ht="42" customHeight="1"/>
    <row r="5289" ht="42" customHeight="1"/>
    <row r="5290" ht="42" customHeight="1"/>
    <row r="5291" ht="42" customHeight="1"/>
    <row r="5292" ht="42" customHeight="1"/>
    <row r="5293" ht="42" customHeight="1"/>
    <row r="5294" ht="42" customHeight="1"/>
    <row r="5295" ht="42" customHeight="1"/>
    <row r="5296" ht="42" customHeight="1"/>
    <row r="5297" ht="42" customHeight="1"/>
    <row r="5298" ht="42" customHeight="1"/>
    <row r="5299" ht="42" customHeight="1"/>
    <row r="5300" ht="42" customHeight="1"/>
    <row r="5301" ht="42" customHeight="1"/>
    <row r="5302" ht="42" customHeight="1"/>
    <row r="5303" ht="42" customHeight="1"/>
    <row r="5304" ht="42" customHeight="1"/>
    <row r="5305" ht="42" customHeight="1"/>
    <row r="5306" ht="42" customHeight="1"/>
    <row r="5307" ht="42" customHeight="1"/>
    <row r="5308" ht="42" customHeight="1"/>
    <row r="5309" ht="42" customHeight="1"/>
    <row r="5310" ht="42" customHeight="1"/>
    <row r="5311" ht="42" customHeight="1"/>
    <row r="5312" ht="42" customHeight="1"/>
    <row r="5313" ht="42" customHeight="1"/>
    <row r="5314" ht="42" customHeight="1"/>
    <row r="5315" ht="42" customHeight="1"/>
    <row r="5316" ht="42" customHeight="1"/>
    <row r="5317" ht="42" customHeight="1"/>
    <row r="5318" ht="42" customHeight="1"/>
    <row r="5319" ht="42" customHeight="1"/>
    <row r="5320" ht="42" customHeight="1"/>
    <row r="5321" ht="42" customHeight="1"/>
    <row r="5322" ht="42" customHeight="1"/>
    <row r="5323" ht="42" customHeight="1"/>
    <row r="5324" ht="42" customHeight="1"/>
    <row r="5325" ht="42" customHeight="1"/>
    <row r="5326" ht="42" customHeight="1"/>
    <row r="5327" ht="42" customHeight="1"/>
    <row r="5328" ht="42" customHeight="1"/>
    <row r="5329" ht="42" customHeight="1"/>
    <row r="5330" ht="42" customHeight="1"/>
    <row r="5331" ht="42" customHeight="1"/>
    <row r="5332" ht="42" customHeight="1"/>
    <row r="5333" ht="42" customHeight="1"/>
    <row r="5334" ht="42" customHeight="1"/>
    <row r="5335" ht="42" customHeight="1"/>
    <row r="5336" ht="42" customHeight="1"/>
    <row r="5337" ht="42" customHeight="1"/>
    <row r="5338" ht="42" customHeight="1"/>
    <row r="5339" ht="42" customHeight="1"/>
    <row r="5340" ht="42" customHeight="1"/>
    <row r="5341" ht="42" customHeight="1"/>
    <row r="5342" ht="42" customHeight="1"/>
    <row r="5343" ht="42" customHeight="1"/>
    <row r="5344" ht="42" customHeight="1"/>
    <row r="5345" ht="42" customHeight="1"/>
    <row r="5346" ht="42" customHeight="1"/>
    <row r="5347" ht="42" customHeight="1"/>
    <row r="5348" ht="42" customHeight="1"/>
    <row r="5349" ht="42" customHeight="1"/>
    <row r="5350" ht="42" customHeight="1"/>
    <row r="5351" ht="42" customHeight="1"/>
    <row r="5352" ht="42" customHeight="1"/>
    <row r="5353" ht="42" customHeight="1"/>
    <row r="5354" ht="42" customHeight="1"/>
    <row r="5355" ht="42" customHeight="1"/>
    <row r="5356" ht="42" customHeight="1"/>
    <row r="5357" ht="42" customHeight="1"/>
    <row r="5358" ht="42" customHeight="1"/>
    <row r="5359" ht="42" customHeight="1"/>
    <row r="5360" ht="42" customHeight="1"/>
    <row r="5361" ht="42" customHeight="1"/>
    <row r="5362" ht="42" customHeight="1"/>
    <row r="5363" ht="42" customHeight="1"/>
    <row r="5364" ht="42" customHeight="1"/>
    <row r="5365" ht="42" customHeight="1"/>
    <row r="5366" ht="42" customHeight="1"/>
    <row r="5367" ht="42" customHeight="1"/>
    <row r="5368" ht="42" customHeight="1"/>
    <row r="5369" ht="42" customHeight="1"/>
    <row r="5370" ht="42" customHeight="1"/>
    <row r="5371" ht="42" customHeight="1"/>
    <row r="5372" ht="42" customHeight="1"/>
    <row r="5373" ht="42" customHeight="1"/>
    <row r="5374" ht="42" customHeight="1"/>
    <row r="5375" ht="42" customHeight="1"/>
    <row r="5376" ht="42" customHeight="1"/>
    <row r="5377" ht="42" customHeight="1"/>
    <row r="5378" ht="42" customHeight="1"/>
    <row r="5379" ht="42" customHeight="1"/>
    <row r="5380" ht="42" customHeight="1"/>
    <row r="5381" ht="42" customHeight="1"/>
    <row r="5382" ht="42" customHeight="1"/>
    <row r="5383" ht="42" customHeight="1"/>
    <row r="5384" ht="42" customHeight="1"/>
    <row r="5385" ht="42" customHeight="1"/>
    <row r="5386" ht="42" customHeight="1"/>
    <row r="5387" ht="42" customHeight="1"/>
    <row r="5388" ht="42" customHeight="1"/>
    <row r="5389" ht="42" customHeight="1"/>
    <row r="5390" ht="42" customHeight="1"/>
    <row r="5391" ht="42" customHeight="1"/>
    <row r="5392" ht="42" customHeight="1"/>
    <row r="5393" ht="42" customHeight="1"/>
    <row r="5394" ht="42" customHeight="1"/>
    <row r="5395" ht="42" customHeight="1"/>
    <row r="5396" ht="42" customHeight="1"/>
    <row r="5397" ht="42" customHeight="1"/>
    <row r="5398" ht="42" customHeight="1"/>
    <row r="5399" ht="42" customHeight="1"/>
    <row r="5400" ht="42" customHeight="1"/>
    <row r="5401" ht="42" customHeight="1"/>
    <row r="5402" ht="42" customHeight="1"/>
    <row r="5403" ht="42" customHeight="1"/>
    <row r="5404" ht="42" customHeight="1"/>
    <row r="5405" ht="42" customHeight="1"/>
    <row r="5406" ht="42" customHeight="1"/>
    <row r="5407" ht="42" customHeight="1"/>
    <row r="5408" ht="42" customHeight="1"/>
    <row r="5409" ht="42" customHeight="1"/>
    <row r="5410" ht="42" customHeight="1"/>
    <row r="5411" ht="42" customHeight="1"/>
    <row r="5412" ht="42" customHeight="1"/>
    <row r="5413" ht="42" customHeight="1"/>
    <row r="5414" ht="42" customHeight="1"/>
    <row r="5415" ht="42" customHeight="1"/>
    <row r="5416" ht="42" customHeight="1"/>
    <row r="5417" ht="42" customHeight="1"/>
    <row r="5418" ht="42" customHeight="1"/>
    <row r="5419" ht="42" customHeight="1"/>
    <row r="5420" ht="42" customHeight="1"/>
    <row r="5421" ht="42" customHeight="1"/>
    <row r="5422" ht="42" customHeight="1"/>
    <row r="5423" ht="42" customHeight="1"/>
    <row r="5424" ht="42" customHeight="1"/>
    <row r="5425" ht="42" customHeight="1"/>
    <row r="5426" ht="42" customHeight="1"/>
    <row r="5427" ht="42" customHeight="1"/>
    <row r="5428" ht="42" customHeight="1"/>
    <row r="5429" ht="42" customHeight="1"/>
    <row r="5430" ht="42" customHeight="1"/>
    <row r="5431" ht="42" customHeight="1"/>
    <row r="5432" ht="42" customHeight="1"/>
    <row r="5433" ht="42" customHeight="1"/>
    <row r="5434" ht="42" customHeight="1"/>
    <row r="5435" ht="42" customHeight="1"/>
    <row r="5436" ht="42" customHeight="1"/>
    <row r="5437" ht="42" customHeight="1"/>
    <row r="5438" ht="42" customHeight="1"/>
    <row r="5439" ht="42" customHeight="1"/>
    <row r="5440" ht="42" customHeight="1"/>
    <row r="5441" ht="42" customHeight="1"/>
    <row r="5442" ht="42" customHeight="1"/>
    <row r="5443" ht="42" customHeight="1"/>
    <row r="5444" ht="42" customHeight="1"/>
    <row r="5445" ht="42" customHeight="1"/>
    <row r="5446" ht="42" customHeight="1"/>
    <row r="5447" ht="42" customHeight="1"/>
    <row r="5448" ht="42" customHeight="1"/>
    <row r="5449" ht="42" customHeight="1"/>
    <row r="5450" ht="42" customHeight="1"/>
    <row r="5451" ht="42" customHeight="1"/>
    <row r="5452" ht="42" customHeight="1"/>
    <row r="5453" ht="42" customHeight="1"/>
    <row r="5454" ht="42" customHeight="1"/>
    <row r="5455" ht="42" customHeight="1"/>
    <row r="5456" ht="42" customHeight="1"/>
    <row r="5457" ht="42" customHeight="1"/>
    <row r="5458" ht="42" customHeight="1"/>
    <row r="5459" ht="42" customHeight="1"/>
    <row r="5460" ht="42" customHeight="1"/>
    <row r="5461" ht="42" customHeight="1"/>
    <row r="5462" ht="42" customHeight="1"/>
    <row r="5463" ht="42" customHeight="1"/>
    <row r="5464" ht="42" customHeight="1"/>
    <row r="5465" ht="42" customHeight="1"/>
    <row r="5466" ht="42" customHeight="1"/>
    <row r="5467" ht="42" customHeight="1"/>
    <row r="5468" ht="42" customHeight="1"/>
    <row r="5469" ht="42" customHeight="1"/>
    <row r="5470" ht="42" customHeight="1"/>
    <row r="5471" ht="42" customHeight="1"/>
    <row r="5472" ht="42" customHeight="1"/>
    <row r="5473" ht="42" customHeight="1"/>
    <row r="5474" ht="42" customHeight="1"/>
    <row r="5475" ht="42" customHeight="1"/>
    <row r="5476" ht="42" customHeight="1"/>
    <row r="5477" ht="42" customHeight="1"/>
    <row r="5478" ht="42" customHeight="1"/>
    <row r="5479" ht="42" customHeight="1"/>
    <row r="5480" ht="42" customHeight="1"/>
    <row r="5481" ht="42" customHeight="1"/>
    <row r="5482" ht="42" customHeight="1"/>
    <row r="5483" ht="42" customHeight="1"/>
    <row r="5484" ht="42" customHeight="1"/>
    <row r="5485" ht="42" customHeight="1"/>
    <row r="5486" ht="42" customHeight="1"/>
    <row r="5487" ht="42" customHeight="1"/>
    <row r="5488" ht="42" customHeight="1"/>
    <row r="5489" ht="42" customHeight="1"/>
    <row r="5490" ht="42" customHeight="1"/>
    <row r="5491" ht="42" customHeight="1"/>
    <row r="5492" ht="42" customHeight="1"/>
    <row r="5493" ht="42" customHeight="1"/>
    <row r="5494" ht="42" customHeight="1"/>
    <row r="5495" ht="42" customHeight="1"/>
    <row r="5496" ht="42" customHeight="1"/>
    <row r="5497" ht="42" customHeight="1"/>
    <row r="5498" ht="42" customHeight="1"/>
    <row r="5499" ht="42" customHeight="1"/>
    <row r="5500" ht="42" customHeight="1"/>
    <row r="5501" ht="42" customHeight="1"/>
    <row r="5502" ht="42" customHeight="1"/>
    <row r="5503" ht="42" customHeight="1"/>
    <row r="5504" ht="42" customHeight="1"/>
    <row r="5505" ht="42" customHeight="1"/>
    <row r="5506" ht="42" customHeight="1"/>
    <row r="5507" ht="42" customHeight="1"/>
    <row r="5508" ht="42" customHeight="1"/>
    <row r="5509" ht="42" customHeight="1"/>
    <row r="5510" ht="42" customHeight="1"/>
    <row r="5511" ht="42" customHeight="1"/>
    <row r="5512" ht="42" customHeight="1"/>
    <row r="5513" ht="42" customHeight="1"/>
    <row r="5514" ht="42" customHeight="1"/>
    <row r="5515" ht="42" customHeight="1"/>
    <row r="5516" ht="42" customHeight="1"/>
    <row r="5517" ht="42" customHeight="1"/>
    <row r="5518" ht="42" customHeight="1"/>
    <row r="5519" ht="42" customHeight="1"/>
    <row r="5520" ht="42" customHeight="1"/>
    <row r="5521" ht="42" customHeight="1"/>
    <row r="5522" ht="42" customHeight="1"/>
    <row r="5523" ht="42" customHeight="1"/>
    <row r="5524" ht="42" customHeight="1"/>
    <row r="5525" ht="42" customHeight="1"/>
    <row r="5526" ht="42" customHeight="1"/>
    <row r="5527" ht="42" customHeight="1"/>
    <row r="5528" ht="42" customHeight="1"/>
    <row r="5529" ht="42" customHeight="1"/>
    <row r="5530" ht="42" customHeight="1"/>
    <row r="5531" ht="42" customHeight="1"/>
    <row r="5532" ht="42" customHeight="1"/>
    <row r="5533" ht="42" customHeight="1"/>
    <row r="5534" ht="42" customHeight="1"/>
    <row r="5535" ht="42" customHeight="1"/>
    <row r="5536" ht="42" customHeight="1"/>
    <row r="5537" ht="42" customHeight="1"/>
    <row r="5538" ht="42" customHeight="1"/>
    <row r="5539" ht="42" customHeight="1"/>
    <row r="5540" ht="42" customHeight="1"/>
    <row r="5541" ht="42" customHeight="1"/>
    <row r="5542" ht="42" customHeight="1"/>
    <row r="5543" ht="42" customHeight="1"/>
    <row r="5544" ht="42" customHeight="1"/>
    <row r="5545" ht="42" customHeight="1"/>
    <row r="5546" ht="42" customHeight="1"/>
    <row r="5547" ht="42" customHeight="1"/>
    <row r="5548" ht="42" customHeight="1"/>
    <row r="5549" ht="42" customHeight="1"/>
    <row r="5550" ht="42" customHeight="1"/>
    <row r="5551" ht="42" customHeight="1"/>
    <row r="5552" ht="42" customHeight="1"/>
    <row r="5553" ht="42" customHeight="1"/>
    <row r="5554" ht="42" customHeight="1"/>
    <row r="5555" ht="42" customHeight="1"/>
    <row r="5556" ht="42" customHeight="1"/>
    <row r="5557" ht="42" customHeight="1"/>
    <row r="5558" ht="42" customHeight="1"/>
    <row r="5559" ht="42" customHeight="1"/>
    <row r="5560" ht="42" customHeight="1"/>
    <row r="5561" ht="42" customHeight="1"/>
    <row r="5562" ht="42" customHeight="1"/>
    <row r="5563" ht="42" customHeight="1"/>
    <row r="5564" ht="42" customHeight="1"/>
    <row r="5565" ht="42" customHeight="1"/>
    <row r="5566" ht="42" customHeight="1"/>
    <row r="5567" ht="42" customHeight="1"/>
    <row r="5568" ht="42" customHeight="1"/>
    <row r="5569" ht="42" customHeight="1"/>
    <row r="5570" ht="42" customHeight="1"/>
    <row r="5571" ht="42" customHeight="1"/>
    <row r="5572" ht="42" customHeight="1"/>
    <row r="5573" ht="42" customHeight="1"/>
    <row r="5574" ht="42" customHeight="1"/>
    <row r="5575" ht="42" customHeight="1"/>
    <row r="5576" ht="42" customHeight="1"/>
    <row r="5577" ht="42" customHeight="1"/>
    <row r="5578" ht="42" customHeight="1"/>
    <row r="5579" ht="42" customHeight="1"/>
    <row r="5580" ht="42" customHeight="1"/>
    <row r="5581" ht="42" customHeight="1"/>
    <row r="5582" ht="42" customHeight="1"/>
    <row r="5583" ht="42" customHeight="1"/>
    <row r="5584" ht="42" customHeight="1"/>
    <row r="5585" ht="42" customHeight="1"/>
    <row r="5586" ht="42" customHeight="1"/>
    <row r="5587" ht="42" customHeight="1"/>
    <row r="5588" ht="42" customHeight="1"/>
    <row r="5589" ht="42" customHeight="1"/>
    <row r="5590" ht="42" customHeight="1"/>
    <row r="5591" ht="42" customHeight="1"/>
    <row r="5592" ht="42" customHeight="1"/>
    <row r="5593" ht="42" customHeight="1"/>
    <row r="5594" ht="42" customHeight="1"/>
    <row r="5595" ht="42" customHeight="1"/>
    <row r="5596" ht="42" customHeight="1"/>
    <row r="5597" ht="42" customHeight="1"/>
    <row r="5598" ht="42" customHeight="1"/>
    <row r="5599" ht="42" customHeight="1"/>
    <row r="5600" ht="42" customHeight="1"/>
    <row r="5601" ht="42" customHeight="1"/>
    <row r="5602" ht="42" customHeight="1"/>
    <row r="5603" ht="42" customHeight="1"/>
    <row r="5604" ht="42" customHeight="1"/>
    <row r="5605" ht="42" customHeight="1"/>
    <row r="5606" ht="42" customHeight="1"/>
    <row r="5607" ht="42" customHeight="1"/>
    <row r="5608" ht="42" customHeight="1"/>
    <row r="5609" ht="42" customHeight="1"/>
    <row r="5610" ht="42" customHeight="1"/>
    <row r="5611" ht="42" customHeight="1"/>
    <row r="5612" ht="42" customHeight="1"/>
    <row r="5613" ht="42" customHeight="1"/>
    <row r="5614" ht="42" customHeight="1"/>
    <row r="5615" ht="42" customHeight="1"/>
    <row r="5616" ht="42" customHeight="1"/>
    <row r="5617" ht="42" customHeight="1"/>
    <row r="5618" ht="42" customHeight="1"/>
    <row r="5619" ht="42" customHeight="1"/>
    <row r="5620" ht="42" customHeight="1"/>
    <row r="5621" ht="42" customHeight="1"/>
    <row r="5622" ht="42" customHeight="1"/>
    <row r="5623" ht="42" customHeight="1"/>
    <row r="5624" ht="42" customHeight="1"/>
    <row r="5625" ht="42" customHeight="1"/>
    <row r="5626" ht="42" customHeight="1"/>
    <row r="5627" ht="42" customHeight="1"/>
    <row r="5628" ht="42" customHeight="1"/>
    <row r="5629" ht="42" customHeight="1"/>
    <row r="5630" ht="42" customHeight="1"/>
    <row r="5631" ht="42" customHeight="1"/>
    <row r="5632" ht="42" customHeight="1"/>
    <row r="5633" ht="42" customHeight="1"/>
    <row r="5634" ht="42" customHeight="1"/>
    <row r="5635" ht="42" customHeight="1"/>
    <row r="5636" ht="42" customHeight="1"/>
    <row r="5637" ht="42" customHeight="1"/>
    <row r="5638" ht="42" customHeight="1"/>
    <row r="5639" ht="42" customHeight="1"/>
    <row r="5640" ht="42" customHeight="1"/>
    <row r="5641" ht="42" customHeight="1"/>
    <row r="5642" ht="42" customHeight="1"/>
    <row r="5643" ht="42" customHeight="1"/>
    <row r="5644" ht="42" customHeight="1"/>
    <row r="5645" ht="42" customHeight="1"/>
    <row r="5646" ht="42" customHeight="1"/>
    <row r="5647" ht="42" customHeight="1"/>
    <row r="5648" ht="42" customHeight="1"/>
    <row r="5649" ht="42" customHeight="1"/>
    <row r="5650" ht="42" customHeight="1"/>
    <row r="5651" ht="42" customHeight="1"/>
    <row r="5652" ht="42" customHeight="1"/>
    <row r="5653" ht="42" customHeight="1"/>
    <row r="5654" ht="42" customHeight="1"/>
    <row r="5655" ht="42" customHeight="1"/>
    <row r="5656" ht="42" customHeight="1"/>
    <row r="5657" ht="42" customHeight="1"/>
    <row r="5658" ht="42" customHeight="1"/>
    <row r="5659" ht="42" customHeight="1"/>
    <row r="5660" ht="42" customHeight="1"/>
    <row r="5661" ht="42" customHeight="1"/>
    <row r="5662" ht="42" customHeight="1"/>
    <row r="5663" ht="42" customHeight="1"/>
    <row r="5664" ht="42" customHeight="1"/>
    <row r="5665" ht="42" customHeight="1"/>
    <row r="5666" ht="42" customHeight="1"/>
    <row r="5667" ht="42" customHeight="1"/>
    <row r="5668" ht="42" customHeight="1"/>
    <row r="5669" ht="42" customHeight="1"/>
    <row r="5670" ht="42" customHeight="1"/>
    <row r="5671" ht="42" customHeight="1"/>
    <row r="5672" ht="42" customHeight="1"/>
    <row r="5673" ht="42" customHeight="1"/>
    <row r="5674" ht="42" customHeight="1"/>
    <row r="5675" ht="42" customHeight="1"/>
    <row r="5676" ht="42" customHeight="1"/>
    <row r="5677" ht="42" customHeight="1"/>
    <row r="5678" ht="42" customHeight="1"/>
    <row r="5679" ht="42" customHeight="1"/>
    <row r="5680" ht="42" customHeight="1"/>
    <row r="5681" ht="42" customHeight="1"/>
    <row r="5682" ht="42" customHeight="1"/>
    <row r="5683" ht="42" customHeight="1"/>
    <row r="5684" ht="42" customHeight="1"/>
    <row r="5685" ht="42" customHeight="1"/>
    <row r="5686" ht="42" customHeight="1"/>
    <row r="5687" ht="42" customHeight="1"/>
    <row r="5688" ht="42" customHeight="1"/>
    <row r="5689" ht="42" customHeight="1"/>
    <row r="5690" ht="42" customHeight="1"/>
    <row r="5691" ht="42" customHeight="1"/>
    <row r="5692" ht="42" customHeight="1"/>
    <row r="5693" ht="42" customHeight="1"/>
    <row r="5694" ht="42" customHeight="1"/>
    <row r="5695" ht="42" customHeight="1"/>
    <row r="5696" ht="42" customHeight="1"/>
    <row r="5697" ht="42" customHeight="1"/>
    <row r="5698" ht="42" customHeight="1"/>
    <row r="5699" ht="42" customHeight="1"/>
    <row r="5700" ht="42" customHeight="1"/>
    <row r="5701" ht="42" customHeight="1"/>
    <row r="5702" ht="42" customHeight="1"/>
    <row r="5703" ht="42" customHeight="1"/>
    <row r="5704" ht="42" customHeight="1"/>
    <row r="5705" ht="42" customHeight="1"/>
    <row r="5706" ht="42" customHeight="1"/>
    <row r="5707" ht="42" customHeight="1"/>
    <row r="5708" ht="42" customHeight="1"/>
    <row r="5709" ht="42" customHeight="1"/>
    <row r="5710" ht="42" customHeight="1"/>
    <row r="5711" ht="42" customHeight="1"/>
    <row r="5712" ht="42" customHeight="1"/>
    <row r="5713" ht="42" customHeight="1"/>
    <row r="5714" ht="42" customHeight="1"/>
    <row r="5715" ht="42" customHeight="1"/>
    <row r="5716" ht="42" customHeight="1"/>
    <row r="5717" ht="42" customHeight="1"/>
    <row r="5718" ht="42" customHeight="1"/>
    <row r="5719" ht="42" customHeight="1"/>
    <row r="5720" ht="42" customHeight="1"/>
    <row r="5721" ht="42" customHeight="1"/>
    <row r="5722" ht="42" customHeight="1"/>
    <row r="5723" ht="42" customHeight="1"/>
    <row r="5724" ht="42" customHeight="1"/>
    <row r="5725" ht="42" customHeight="1"/>
    <row r="5726" ht="42" customHeight="1"/>
    <row r="5727" ht="42" customHeight="1"/>
    <row r="5728" ht="42" customHeight="1"/>
    <row r="5729" ht="42" customHeight="1"/>
    <row r="5730" ht="42" customHeight="1"/>
    <row r="5731" ht="42" customHeight="1"/>
    <row r="5732" ht="42" customHeight="1"/>
    <row r="5733" ht="42" customHeight="1"/>
    <row r="5734" ht="42" customHeight="1"/>
    <row r="5735" ht="42" customHeight="1"/>
    <row r="5736" ht="42" customHeight="1"/>
    <row r="5737" ht="42" customHeight="1"/>
    <row r="5738" ht="42" customHeight="1"/>
    <row r="5739" ht="42" customHeight="1"/>
    <row r="5740" ht="42" customHeight="1"/>
    <row r="5741" ht="42" customHeight="1"/>
    <row r="5742" ht="42" customHeight="1"/>
    <row r="5743" ht="42" customHeight="1"/>
    <row r="5744" ht="42" customHeight="1"/>
    <row r="5745" ht="42" customHeight="1"/>
    <row r="5746" ht="42" customHeight="1"/>
    <row r="5747" ht="42" customHeight="1"/>
    <row r="5748" ht="42" customHeight="1"/>
    <row r="5749" ht="42" customHeight="1"/>
    <row r="5750" ht="42" customHeight="1"/>
    <row r="5751" ht="42" customHeight="1"/>
    <row r="5752" ht="42" customHeight="1"/>
    <row r="5753" ht="42" customHeight="1"/>
    <row r="5754" ht="42" customHeight="1"/>
    <row r="5755" ht="42" customHeight="1"/>
    <row r="5756" ht="42" customHeight="1"/>
    <row r="5757" ht="42" customHeight="1"/>
    <row r="5758" ht="42" customHeight="1"/>
    <row r="5759" ht="42" customHeight="1"/>
    <row r="5760" ht="42" customHeight="1"/>
    <row r="5761" ht="42" customHeight="1"/>
    <row r="5762" ht="42" customHeight="1"/>
    <row r="5763" ht="42" customHeight="1"/>
    <row r="5764" ht="42" customHeight="1"/>
    <row r="5765" ht="42" customHeight="1"/>
    <row r="5766" ht="42" customHeight="1"/>
    <row r="5767" ht="42" customHeight="1"/>
    <row r="5768" ht="42" customHeight="1"/>
    <row r="5769" ht="42" customHeight="1"/>
    <row r="5770" ht="42" customHeight="1"/>
    <row r="5771" ht="42" customHeight="1"/>
    <row r="5772" ht="42" customHeight="1"/>
    <row r="5773" ht="42" customHeight="1"/>
    <row r="5774" ht="42" customHeight="1"/>
    <row r="5775" ht="42" customHeight="1"/>
    <row r="5776" ht="42" customHeight="1"/>
    <row r="5777" ht="42" customHeight="1"/>
    <row r="5778" ht="42" customHeight="1"/>
    <row r="5779" ht="42" customHeight="1"/>
    <row r="5780" ht="42" customHeight="1"/>
    <row r="5781" ht="42" customHeight="1"/>
    <row r="5782" ht="42" customHeight="1"/>
    <row r="5783" ht="42" customHeight="1"/>
    <row r="5784" ht="42" customHeight="1"/>
    <row r="5785" ht="42" customHeight="1"/>
    <row r="5786" ht="42" customHeight="1"/>
    <row r="5787" ht="42" customHeight="1"/>
    <row r="5788" ht="42" customHeight="1"/>
    <row r="5789" ht="42" customHeight="1"/>
    <row r="5790" ht="42" customHeight="1"/>
    <row r="5791" ht="42" customHeight="1"/>
    <row r="5792" ht="42" customHeight="1"/>
    <row r="5793" ht="42" customHeight="1"/>
    <row r="5794" ht="42" customHeight="1"/>
    <row r="5795" ht="42" customHeight="1"/>
    <row r="5796" ht="42" customHeight="1"/>
    <row r="5797" ht="42" customHeight="1"/>
    <row r="5798" ht="42" customHeight="1"/>
    <row r="5799" ht="42" customHeight="1"/>
    <row r="5800" ht="42" customHeight="1"/>
    <row r="5801" ht="42" customHeight="1"/>
    <row r="5802" ht="42" customHeight="1"/>
    <row r="5803" ht="42" customHeight="1"/>
    <row r="5804" ht="42" customHeight="1"/>
    <row r="5805" ht="42" customHeight="1"/>
    <row r="5806" ht="42" customHeight="1"/>
    <row r="5807" ht="42" customHeight="1"/>
    <row r="5808" ht="42" customHeight="1"/>
    <row r="5809" ht="42" customHeight="1"/>
    <row r="5810" ht="42" customHeight="1"/>
    <row r="5811" ht="42" customHeight="1"/>
    <row r="5812" ht="42" customHeight="1"/>
    <row r="5813" ht="42" customHeight="1"/>
    <row r="5814" ht="42" customHeight="1"/>
    <row r="5815" ht="42" customHeight="1"/>
    <row r="5816" ht="42" customHeight="1"/>
    <row r="5817" ht="42" customHeight="1"/>
    <row r="5818" ht="42" customHeight="1"/>
    <row r="5819" ht="42" customHeight="1"/>
    <row r="5820" ht="42" customHeight="1"/>
    <row r="5821" ht="42" customHeight="1"/>
    <row r="5822" ht="42" customHeight="1"/>
    <row r="5823" ht="42" customHeight="1"/>
    <row r="5824" ht="42" customHeight="1"/>
    <row r="5825" ht="42" customHeight="1"/>
    <row r="5826" ht="42" customHeight="1"/>
    <row r="5827" ht="42" customHeight="1"/>
    <row r="5828" ht="42" customHeight="1"/>
    <row r="5829" ht="42" customHeight="1"/>
    <row r="5830" ht="42" customHeight="1"/>
    <row r="5831" ht="42" customHeight="1"/>
    <row r="5832" ht="42" customHeight="1"/>
    <row r="5833" ht="42" customHeight="1"/>
    <row r="5834" ht="42" customHeight="1"/>
    <row r="5835" ht="42" customHeight="1"/>
    <row r="5836" ht="42" customHeight="1"/>
    <row r="5837" ht="42" customHeight="1"/>
    <row r="5838" ht="42" customHeight="1"/>
    <row r="5839" ht="42" customHeight="1"/>
    <row r="5840" ht="42" customHeight="1"/>
    <row r="5841" ht="42" customHeight="1"/>
    <row r="5842" ht="42" customHeight="1"/>
    <row r="5843" ht="42" customHeight="1"/>
    <row r="5844" ht="42" customHeight="1"/>
    <row r="5845" ht="42" customHeight="1"/>
    <row r="5846" ht="42" customHeight="1"/>
    <row r="5847" ht="42" customHeight="1"/>
    <row r="5848" ht="42" customHeight="1"/>
    <row r="5849" ht="42" customHeight="1"/>
    <row r="5850" ht="42" customHeight="1"/>
    <row r="5851" ht="42" customHeight="1"/>
    <row r="5852" ht="42" customHeight="1"/>
    <row r="5853" ht="42" customHeight="1"/>
    <row r="5854" ht="42" customHeight="1"/>
    <row r="5855" ht="42" customHeight="1"/>
    <row r="5856" ht="42" customHeight="1"/>
    <row r="5857" ht="42" customHeight="1"/>
    <row r="5858" ht="42" customHeight="1"/>
    <row r="5859" ht="42" customHeight="1"/>
    <row r="5860" ht="42" customHeight="1"/>
    <row r="5861" ht="42" customHeight="1"/>
    <row r="5862" ht="42" customHeight="1"/>
    <row r="5863" ht="42" customHeight="1"/>
    <row r="5864" ht="42" customHeight="1"/>
    <row r="5865" ht="42" customHeight="1"/>
    <row r="5866" ht="42" customHeight="1"/>
    <row r="5867" ht="42" customHeight="1"/>
    <row r="5868" ht="42" customHeight="1"/>
    <row r="5869" ht="42" customHeight="1"/>
    <row r="5870" ht="42" customHeight="1"/>
    <row r="5871" ht="42" customHeight="1"/>
    <row r="5872" ht="42" customHeight="1"/>
    <row r="5873" ht="42" customHeight="1"/>
    <row r="5874" ht="42" customHeight="1"/>
    <row r="5875" ht="42" customHeight="1"/>
    <row r="5876" ht="42" customHeight="1"/>
    <row r="5877" ht="42" customHeight="1"/>
    <row r="5878" ht="42" customHeight="1"/>
    <row r="5879" ht="42" customHeight="1"/>
    <row r="5880" ht="42" customHeight="1"/>
    <row r="5881" ht="42" customHeight="1"/>
    <row r="5882" ht="42" customHeight="1"/>
    <row r="5883" ht="42" customHeight="1"/>
    <row r="5884" ht="42" customHeight="1"/>
    <row r="5885" ht="42" customHeight="1"/>
    <row r="5886" ht="42" customHeight="1"/>
    <row r="5887" ht="42" customHeight="1"/>
    <row r="5888" ht="42" customHeight="1"/>
    <row r="5889" ht="42" customHeight="1"/>
    <row r="5890" ht="42" customHeight="1"/>
    <row r="5891" ht="42" customHeight="1"/>
    <row r="5892" ht="42" customHeight="1"/>
    <row r="5893" ht="42" customHeight="1"/>
    <row r="5894" ht="42" customHeight="1"/>
    <row r="5895" ht="42" customHeight="1"/>
    <row r="5896" ht="42" customHeight="1"/>
    <row r="5897" ht="42" customHeight="1"/>
    <row r="5898" ht="42" customHeight="1"/>
    <row r="5899" ht="42" customHeight="1"/>
    <row r="5900" ht="42" customHeight="1"/>
    <row r="5901" ht="42" customHeight="1"/>
    <row r="5902" ht="42" customHeight="1"/>
    <row r="5903" ht="42" customHeight="1"/>
    <row r="5904" ht="42" customHeight="1"/>
    <row r="5905" ht="42" customHeight="1"/>
    <row r="5906" ht="42" customHeight="1"/>
    <row r="5907" ht="42" customHeight="1"/>
    <row r="5908" ht="42" customHeight="1"/>
    <row r="5909" ht="42" customHeight="1"/>
    <row r="5910" ht="42" customHeight="1"/>
    <row r="5911" ht="42" customHeight="1"/>
    <row r="5912" ht="42" customHeight="1"/>
    <row r="5913" ht="42" customHeight="1"/>
    <row r="5914" ht="42" customHeight="1"/>
    <row r="5915" ht="42" customHeight="1"/>
    <row r="5916" ht="42" customHeight="1"/>
    <row r="5917" ht="42" customHeight="1"/>
    <row r="5918" ht="42" customHeight="1"/>
    <row r="5919" ht="42" customHeight="1"/>
    <row r="5920" ht="42" customHeight="1"/>
    <row r="5921" ht="42" customHeight="1"/>
    <row r="5922" ht="42" customHeight="1"/>
    <row r="5923" ht="42" customHeight="1"/>
    <row r="5924" ht="42" customHeight="1"/>
    <row r="5925" ht="42" customHeight="1"/>
    <row r="5926" ht="42" customHeight="1"/>
    <row r="5927" ht="42" customHeight="1"/>
    <row r="5928" ht="42" customHeight="1"/>
    <row r="5929" ht="42" customHeight="1"/>
    <row r="5930" ht="42" customHeight="1"/>
    <row r="5931" ht="42" customHeight="1"/>
    <row r="5932" ht="42" customHeight="1"/>
    <row r="5933" ht="42" customHeight="1"/>
    <row r="5934" ht="42" customHeight="1"/>
    <row r="5935" ht="42" customHeight="1"/>
    <row r="5936" ht="42" customHeight="1"/>
    <row r="5937" ht="42" customHeight="1"/>
    <row r="5938" ht="42" customHeight="1"/>
    <row r="5939" ht="42" customHeight="1"/>
    <row r="5940" ht="42" customHeight="1"/>
    <row r="5941" ht="42" customHeight="1"/>
    <row r="5942" ht="42" customHeight="1"/>
    <row r="5943" ht="42" customHeight="1"/>
    <row r="5944" ht="42" customHeight="1"/>
    <row r="5945" ht="42" customHeight="1"/>
    <row r="5946" ht="42" customHeight="1"/>
    <row r="5947" ht="42" customHeight="1"/>
    <row r="5948" ht="42" customHeight="1"/>
    <row r="5949" ht="42" customHeight="1"/>
    <row r="5950" ht="42" customHeight="1"/>
    <row r="5951" ht="42" customHeight="1"/>
    <row r="5952" ht="42" customHeight="1"/>
    <row r="5953" ht="42" customHeight="1"/>
    <row r="5954" ht="42" customHeight="1"/>
    <row r="5955" ht="42" customHeight="1"/>
    <row r="5956" ht="42" customHeight="1"/>
    <row r="5957" ht="42" customHeight="1"/>
    <row r="5958" ht="42" customHeight="1"/>
    <row r="5959" ht="42" customHeight="1"/>
    <row r="5960" ht="42" customHeight="1"/>
    <row r="5961" ht="42" customHeight="1"/>
    <row r="5962" ht="42" customHeight="1"/>
    <row r="5963" ht="42" customHeight="1"/>
    <row r="5964" ht="42" customHeight="1"/>
    <row r="5965" ht="42" customHeight="1"/>
    <row r="5966" ht="42" customHeight="1"/>
    <row r="5967" ht="42" customHeight="1"/>
    <row r="5968" ht="42" customHeight="1"/>
    <row r="5969" ht="42" customHeight="1"/>
    <row r="5970" ht="42" customHeight="1"/>
    <row r="5971" ht="42" customHeight="1"/>
    <row r="5972" ht="42" customHeight="1"/>
    <row r="5973" ht="42" customHeight="1"/>
    <row r="5974" ht="42" customHeight="1"/>
    <row r="5975" ht="42" customHeight="1"/>
    <row r="5976" ht="42" customHeight="1"/>
    <row r="5977" ht="42" customHeight="1"/>
    <row r="5978" ht="42" customHeight="1"/>
    <row r="5979" ht="42" customHeight="1"/>
    <row r="5980" ht="42" customHeight="1"/>
    <row r="5981" ht="42" customHeight="1"/>
    <row r="5982" ht="42" customHeight="1"/>
    <row r="5983" ht="42" customHeight="1"/>
    <row r="5984" ht="42" customHeight="1"/>
    <row r="5985" ht="42" customHeight="1"/>
    <row r="5986" ht="42" customHeight="1"/>
    <row r="5987" ht="42" customHeight="1"/>
    <row r="5988" ht="42" customHeight="1"/>
    <row r="5989" ht="42" customHeight="1"/>
    <row r="5990" ht="42" customHeight="1"/>
    <row r="5991" ht="42" customHeight="1"/>
    <row r="5992" ht="42" customHeight="1"/>
    <row r="5993" ht="42" customHeight="1"/>
    <row r="5994" ht="42" customHeight="1"/>
    <row r="5995" ht="42" customHeight="1"/>
    <row r="5996" ht="42" customHeight="1"/>
    <row r="5997" ht="42" customHeight="1"/>
    <row r="5998" ht="42" customHeight="1"/>
    <row r="5999" ht="42" customHeight="1"/>
    <row r="6000" ht="42" customHeight="1"/>
    <row r="6001" ht="42" customHeight="1"/>
    <row r="6002" ht="42" customHeight="1"/>
    <row r="6003" ht="42" customHeight="1"/>
    <row r="6004" ht="42" customHeight="1"/>
    <row r="6005" ht="42" customHeight="1"/>
    <row r="6006" ht="42" customHeight="1"/>
    <row r="6007" ht="42" customHeight="1"/>
    <row r="6008" ht="42" customHeight="1"/>
    <row r="6009" ht="42" customHeight="1"/>
    <row r="6010" ht="42" customHeight="1"/>
    <row r="6011" ht="42" customHeight="1"/>
    <row r="6012" ht="42" customHeight="1"/>
    <row r="6013" ht="42" customHeight="1"/>
    <row r="6014" ht="42" customHeight="1"/>
    <row r="6015" ht="42" customHeight="1"/>
    <row r="6016" ht="42" customHeight="1"/>
    <row r="6017" ht="42" customHeight="1"/>
    <row r="6018" ht="42" customHeight="1"/>
    <row r="6019" ht="42" customHeight="1"/>
    <row r="6020" ht="42" customHeight="1"/>
    <row r="6021" ht="42" customHeight="1"/>
    <row r="6022" ht="42" customHeight="1"/>
    <row r="6023" ht="42" customHeight="1"/>
    <row r="6024" ht="42" customHeight="1"/>
    <row r="6025" ht="42" customHeight="1"/>
    <row r="6026" ht="42" customHeight="1"/>
    <row r="6027" ht="42" customHeight="1"/>
    <row r="6028" ht="42" customHeight="1"/>
    <row r="6029" ht="42" customHeight="1"/>
    <row r="6030" ht="42" customHeight="1"/>
    <row r="6031" ht="42" customHeight="1"/>
    <row r="6032" ht="42" customHeight="1"/>
    <row r="6033" ht="42" customHeight="1"/>
    <row r="6034" ht="42" customHeight="1"/>
    <row r="6035" ht="42" customHeight="1"/>
    <row r="6036" ht="42" customHeight="1"/>
    <row r="6037" ht="42" customHeight="1"/>
    <row r="6038" ht="42" customHeight="1"/>
    <row r="6039" ht="42" customHeight="1"/>
    <row r="6040" ht="42" customHeight="1"/>
    <row r="6041" ht="42" customHeight="1"/>
    <row r="6042" ht="42" customHeight="1"/>
    <row r="6043" ht="42" customHeight="1"/>
    <row r="6044" ht="42" customHeight="1"/>
    <row r="6045" ht="42" customHeight="1"/>
    <row r="6046" ht="42" customHeight="1"/>
    <row r="6047" ht="42" customHeight="1"/>
    <row r="6048" ht="42" customHeight="1"/>
    <row r="6049" ht="42" customHeight="1"/>
    <row r="6050" ht="42" customHeight="1"/>
    <row r="6051" ht="42" customHeight="1"/>
    <row r="6052" ht="42" customHeight="1"/>
    <row r="6053" ht="42" customHeight="1"/>
    <row r="6054" ht="42" customHeight="1"/>
    <row r="6055" ht="42" customHeight="1"/>
    <row r="6056" ht="42" customHeight="1"/>
    <row r="6057" ht="42" customHeight="1"/>
    <row r="6058" ht="42" customHeight="1"/>
    <row r="6059" ht="42" customHeight="1"/>
    <row r="6060" ht="42" customHeight="1"/>
    <row r="6061" ht="42" customHeight="1"/>
    <row r="6062" ht="42" customHeight="1"/>
    <row r="6063" ht="42" customHeight="1"/>
    <row r="6064" ht="42" customHeight="1"/>
    <row r="6065" ht="42" customHeight="1"/>
    <row r="6066" ht="42" customHeight="1"/>
    <row r="6067" ht="42" customHeight="1"/>
    <row r="6068" ht="42" customHeight="1"/>
    <row r="6069" ht="42" customHeight="1"/>
    <row r="6070" ht="42" customHeight="1"/>
    <row r="6071" ht="42" customHeight="1"/>
    <row r="6072" ht="42" customHeight="1"/>
    <row r="6073" ht="42" customHeight="1"/>
    <row r="6074" ht="42" customHeight="1"/>
    <row r="6075" ht="42" customHeight="1"/>
    <row r="6076" ht="42" customHeight="1"/>
    <row r="6077" ht="42" customHeight="1"/>
    <row r="6078" ht="42" customHeight="1"/>
    <row r="6079" ht="42" customHeight="1"/>
    <row r="6080" ht="42" customHeight="1"/>
    <row r="6081" ht="42" customHeight="1"/>
    <row r="6082" ht="42" customHeight="1"/>
    <row r="6083" ht="42" customHeight="1"/>
    <row r="6084" ht="42" customHeight="1"/>
    <row r="6085" ht="42" customHeight="1"/>
    <row r="6086" ht="42" customHeight="1"/>
    <row r="6087" ht="42" customHeight="1"/>
    <row r="6088" ht="42" customHeight="1"/>
    <row r="6089" ht="42" customHeight="1"/>
    <row r="6090" ht="42" customHeight="1"/>
    <row r="6091" ht="42" customHeight="1"/>
    <row r="6092" ht="42" customHeight="1"/>
    <row r="6093" ht="42" customHeight="1"/>
    <row r="6094" ht="42" customHeight="1"/>
    <row r="6095" ht="42" customHeight="1"/>
    <row r="6096" ht="42" customHeight="1"/>
    <row r="6097" ht="42" customHeight="1"/>
    <row r="6098" ht="42" customHeight="1"/>
    <row r="6099" ht="42" customHeight="1"/>
    <row r="6100" ht="42" customHeight="1"/>
    <row r="6101" ht="42" customHeight="1"/>
    <row r="6102" ht="42" customHeight="1"/>
    <row r="6103" ht="42" customHeight="1"/>
    <row r="6104" ht="42" customHeight="1"/>
    <row r="6105" ht="42" customHeight="1"/>
    <row r="6106" ht="42" customHeight="1"/>
    <row r="6107" ht="42" customHeight="1"/>
    <row r="6108" ht="42" customHeight="1"/>
    <row r="6109" ht="42" customHeight="1"/>
    <row r="6110" ht="42" customHeight="1"/>
    <row r="6111" ht="42" customHeight="1"/>
    <row r="6112" ht="42" customHeight="1"/>
    <row r="6113" ht="42" customHeight="1"/>
    <row r="6114" ht="42" customHeight="1"/>
    <row r="6115" ht="42" customHeight="1"/>
    <row r="6116" ht="42" customHeight="1"/>
    <row r="6117" ht="42" customHeight="1"/>
    <row r="6118" ht="42" customHeight="1"/>
    <row r="6119" ht="42" customHeight="1"/>
    <row r="6120" ht="42" customHeight="1"/>
    <row r="6121" ht="42" customHeight="1"/>
    <row r="6122" ht="42" customHeight="1"/>
    <row r="6123" ht="42" customHeight="1"/>
    <row r="6124" ht="42" customHeight="1"/>
    <row r="6125" ht="42" customHeight="1"/>
    <row r="6126" ht="42" customHeight="1"/>
    <row r="6127" ht="42" customHeight="1"/>
    <row r="6128" ht="42" customHeight="1"/>
    <row r="6129" ht="42" customHeight="1"/>
    <row r="6130" ht="42" customHeight="1"/>
    <row r="6131" ht="42" customHeight="1"/>
    <row r="6132" ht="42" customHeight="1"/>
    <row r="6133" ht="42" customHeight="1"/>
    <row r="6134" ht="42" customHeight="1"/>
    <row r="6135" ht="42" customHeight="1"/>
    <row r="6136" ht="42" customHeight="1"/>
    <row r="6137" ht="42" customHeight="1"/>
    <row r="6138" ht="42" customHeight="1"/>
    <row r="6139" ht="42" customHeight="1"/>
    <row r="6140" ht="42" customHeight="1"/>
    <row r="6141" ht="42" customHeight="1"/>
    <row r="6142" ht="42" customHeight="1"/>
    <row r="6143" ht="42" customHeight="1"/>
    <row r="6144" ht="42" customHeight="1"/>
    <row r="6145" ht="42" customHeight="1"/>
    <row r="6146" ht="42" customHeight="1"/>
    <row r="6147" ht="42" customHeight="1"/>
    <row r="6148" ht="42" customHeight="1"/>
    <row r="6149" ht="42" customHeight="1"/>
    <row r="6150" ht="42" customHeight="1"/>
    <row r="6151" ht="42" customHeight="1"/>
    <row r="6152" ht="42" customHeight="1"/>
    <row r="6153" ht="42" customHeight="1"/>
    <row r="6154" ht="42" customHeight="1"/>
    <row r="6155" ht="42" customHeight="1"/>
    <row r="6156" ht="42" customHeight="1"/>
    <row r="6157" ht="42" customHeight="1"/>
    <row r="6158" ht="42" customHeight="1"/>
    <row r="6159" ht="42" customHeight="1"/>
    <row r="6160" ht="42" customHeight="1"/>
    <row r="6161" ht="42" customHeight="1"/>
    <row r="6162" ht="42" customHeight="1"/>
    <row r="6163" ht="42" customHeight="1"/>
    <row r="6164" ht="42" customHeight="1"/>
    <row r="6165" ht="42" customHeight="1"/>
    <row r="6166" ht="42" customHeight="1"/>
    <row r="6167" ht="42" customHeight="1"/>
    <row r="6168" ht="42" customHeight="1"/>
    <row r="6169" ht="42" customHeight="1"/>
    <row r="6170" ht="42" customHeight="1"/>
    <row r="6171" ht="42" customHeight="1"/>
    <row r="6172" ht="42" customHeight="1"/>
    <row r="6173" ht="42" customHeight="1"/>
    <row r="6174" ht="42" customHeight="1"/>
    <row r="6175" ht="42" customHeight="1"/>
    <row r="6176" ht="42" customHeight="1"/>
    <row r="6177" ht="42" customHeight="1"/>
    <row r="6178" ht="42" customHeight="1"/>
    <row r="6179" ht="42" customHeight="1"/>
    <row r="6180" ht="42" customHeight="1"/>
    <row r="6181" ht="42" customHeight="1"/>
    <row r="6182" ht="42" customHeight="1"/>
    <row r="6183" ht="42" customHeight="1"/>
    <row r="6184" ht="42" customHeight="1"/>
    <row r="6185" ht="42" customHeight="1"/>
    <row r="6186" ht="42" customHeight="1"/>
    <row r="6187" ht="42" customHeight="1"/>
    <row r="6188" ht="42" customHeight="1"/>
    <row r="6189" ht="42" customHeight="1"/>
    <row r="6190" ht="42" customHeight="1"/>
    <row r="6191" ht="42" customHeight="1"/>
    <row r="6192" ht="42" customHeight="1"/>
    <row r="6193" ht="42" customHeight="1"/>
    <row r="6194" ht="42" customHeight="1"/>
    <row r="6195" ht="42" customHeight="1"/>
    <row r="6196" ht="42" customHeight="1"/>
    <row r="6197" ht="42" customHeight="1"/>
    <row r="6198" ht="42" customHeight="1"/>
    <row r="6199" ht="42" customHeight="1"/>
    <row r="6200" ht="42" customHeight="1"/>
    <row r="6201" ht="42" customHeight="1"/>
    <row r="6202" ht="42" customHeight="1"/>
    <row r="6203" ht="42" customHeight="1"/>
    <row r="6204" ht="42" customHeight="1"/>
    <row r="6205" ht="42" customHeight="1"/>
    <row r="6206" ht="42" customHeight="1"/>
    <row r="6207" ht="42" customHeight="1"/>
    <row r="6208" ht="42" customHeight="1"/>
    <row r="6209" ht="42" customHeight="1"/>
    <row r="6210" ht="42" customHeight="1"/>
    <row r="6211" ht="42" customHeight="1"/>
    <row r="6212" ht="42" customHeight="1"/>
    <row r="6213" ht="42" customHeight="1"/>
    <row r="6214" ht="42" customHeight="1"/>
    <row r="6215" ht="42" customHeight="1"/>
    <row r="6216" ht="42" customHeight="1"/>
    <row r="6217" ht="42" customHeight="1"/>
    <row r="6218" ht="42" customHeight="1"/>
    <row r="6219" ht="42" customHeight="1"/>
    <row r="6220" ht="42" customHeight="1"/>
    <row r="6221" ht="42" customHeight="1"/>
    <row r="6222" ht="42" customHeight="1"/>
    <row r="6223" ht="42" customHeight="1"/>
    <row r="6224" ht="42" customHeight="1"/>
    <row r="6225" ht="42" customHeight="1"/>
    <row r="6226" ht="42" customHeight="1"/>
    <row r="6227" ht="42" customHeight="1"/>
    <row r="6228" ht="42" customHeight="1"/>
    <row r="6229" ht="42" customHeight="1"/>
    <row r="6230" ht="42" customHeight="1"/>
    <row r="6231" ht="42" customHeight="1"/>
    <row r="6232" ht="42" customHeight="1"/>
    <row r="6233" ht="42" customHeight="1"/>
    <row r="6234" ht="42" customHeight="1"/>
    <row r="6235" ht="42" customHeight="1"/>
    <row r="6236" ht="42" customHeight="1"/>
    <row r="6237" ht="42" customHeight="1"/>
    <row r="6238" ht="42" customHeight="1"/>
    <row r="6239" ht="42" customHeight="1"/>
    <row r="6240" ht="42" customHeight="1"/>
    <row r="6241" ht="42" customHeight="1"/>
    <row r="6242" ht="42" customHeight="1"/>
    <row r="6243" ht="42" customHeight="1"/>
    <row r="6244" ht="42" customHeight="1"/>
    <row r="6245" ht="42" customHeight="1"/>
    <row r="6246" ht="42" customHeight="1"/>
    <row r="6247" ht="42" customHeight="1"/>
    <row r="6248" ht="42" customHeight="1"/>
    <row r="6249" ht="42" customHeight="1"/>
    <row r="6250" ht="42" customHeight="1"/>
    <row r="6251" ht="42" customHeight="1"/>
    <row r="6252" ht="42" customHeight="1"/>
    <row r="6253" ht="42" customHeight="1"/>
    <row r="6254" ht="42" customHeight="1"/>
    <row r="6255" ht="42" customHeight="1"/>
    <row r="6256" ht="42" customHeight="1"/>
    <row r="6257" ht="42" customHeight="1"/>
    <row r="6258" ht="42" customHeight="1"/>
    <row r="6259" ht="42" customHeight="1"/>
    <row r="6260" ht="42" customHeight="1"/>
    <row r="6261" ht="42" customHeight="1"/>
    <row r="6262" ht="42" customHeight="1"/>
    <row r="6263" ht="42" customHeight="1"/>
    <row r="6264" ht="42" customHeight="1"/>
    <row r="6265" ht="42" customHeight="1"/>
    <row r="6266" ht="42" customHeight="1"/>
    <row r="6267" ht="42" customHeight="1"/>
    <row r="6268" ht="42" customHeight="1"/>
    <row r="6269" ht="42" customHeight="1"/>
    <row r="6270" ht="42" customHeight="1"/>
    <row r="6271" ht="42" customHeight="1"/>
    <row r="6272" ht="42" customHeight="1"/>
    <row r="6273" ht="42" customHeight="1"/>
    <row r="6274" ht="42" customHeight="1"/>
    <row r="6275" ht="42" customHeight="1"/>
    <row r="6276" ht="42" customHeight="1"/>
    <row r="6277" ht="42" customHeight="1"/>
    <row r="6278" ht="42" customHeight="1"/>
    <row r="6279" ht="42" customHeight="1"/>
    <row r="6280" ht="42" customHeight="1"/>
    <row r="6281" ht="42" customHeight="1"/>
    <row r="6282" ht="42" customHeight="1"/>
    <row r="6283" ht="42" customHeight="1"/>
    <row r="6284" ht="42" customHeight="1"/>
    <row r="6285" ht="42" customHeight="1"/>
    <row r="6286" ht="42" customHeight="1"/>
    <row r="6287" ht="42" customHeight="1"/>
    <row r="6288" ht="42" customHeight="1"/>
    <row r="6289" ht="42" customHeight="1"/>
    <row r="6290" ht="42" customHeight="1"/>
    <row r="6291" ht="42" customHeight="1"/>
    <row r="6292" ht="42" customHeight="1"/>
    <row r="6293" ht="42" customHeight="1"/>
    <row r="6294" ht="42" customHeight="1"/>
    <row r="6295" ht="42" customHeight="1"/>
    <row r="6296" ht="42" customHeight="1"/>
    <row r="6297" ht="42" customHeight="1"/>
    <row r="6298" ht="42" customHeight="1"/>
    <row r="6299" ht="42" customHeight="1"/>
    <row r="6300" ht="42" customHeight="1"/>
    <row r="6301" ht="42" customHeight="1"/>
    <row r="6302" ht="42" customHeight="1"/>
    <row r="6303" ht="42" customHeight="1"/>
    <row r="6304" ht="42" customHeight="1"/>
    <row r="6305" ht="42" customHeight="1"/>
    <row r="6306" ht="42" customHeight="1"/>
    <row r="6307" ht="42" customHeight="1"/>
    <row r="6308" ht="42" customHeight="1"/>
    <row r="6309" ht="42" customHeight="1"/>
    <row r="6310" ht="42" customHeight="1"/>
    <row r="6311" ht="42" customHeight="1"/>
    <row r="6312" ht="42" customHeight="1"/>
    <row r="6313" ht="42" customHeight="1"/>
    <row r="6314" ht="42" customHeight="1"/>
    <row r="6315" ht="42" customHeight="1"/>
    <row r="6316" ht="42" customHeight="1"/>
    <row r="6317" ht="42" customHeight="1"/>
    <row r="6318" ht="42" customHeight="1"/>
    <row r="6319" ht="42" customHeight="1"/>
    <row r="6320" ht="42" customHeight="1"/>
    <row r="6321" ht="42" customHeight="1"/>
    <row r="6322" ht="42" customHeight="1"/>
    <row r="6323" ht="42" customHeight="1"/>
    <row r="6324" ht="42" customHeight="1"/>
    <row r="6325" ht="42" customHeight="1"/>
    <row r="6326" ht="42" customHeight="1"/>
    <row r="6327" ht="42" customHeight="1"/>
    <row r="6328" ht="42" customHeight="1"/>
    <row r="6329" ht="42" customHeight="1"/>
    <row r="6330" ht="42" customHeight="1"/>
    <row r="6331" ht="42" customHeight="1"/>
    <row r="6332" ht="42" customHeight="1"/>
    <row r="6333" ht="42" customHeight="1"/>
    <row r="6334" ht="42" customHeight="1"/>
    <row r="6335" ht="42" customHeight="1"/>
    <row r="6336" ht="42" customHeight="1"/>
    <row r="6337" ht="42" customHeight="1"/>
    <row r="6338" ht="42" customHeight="1"/>
    <row r="6339" ht="42" customHeight="1"/>
    <row r="6340" ht="42" customHeight="1"/>
    <row r="6341" ht="42" customHeight="1"/>
    <row r="6342" ht="42" customHeight="1"/>
    <row r="6343" ht="42" customHeight="1"/>
    <row r="6344" ht="42" customHeight="1"/>
    <row r="6345" ht="42" customHeight="1"/>
    <row r="6346" ht="42" customHeight="1"/>
    <row r="6347" ht="42" customHeight="1"/>
    <row r="6348" ht="42" customHeight="1"/>
    <row r="6349" ht="42" customHeight="1"/>
    <row r="6350" ht="42" customHeight="1"/>
    <row r="6351" ht="42" customHeight="1"/>
    <row r="6352" ht="42" customHeight="1"/>
    <row r="6353" ht="42" customHeight="1"/>
    <row r="6354" ht="42" customHeight="1"/>
    <row r="6355" ht="42" customHeight="1"/>
    <row r="6356" ht="42" customHeight="1"/>
    <row r="6357" ht="42" customHeight="1"/>
    <row r="6358" ht="42" customHeight="1"/>
    <row r="6359" ht="42" customHeight="1"/>
    <row r="6360" ht="42" customHeight="1"/>
    <row r="6361" ht="42" customHeight="1"/>
    <row r="6362" ht="42" customHeight="1"/>
    <row r="6363" ht="42" customHeight="1"/>
    <row r="6364" ht="42" customHeight="1"/>
    <row r="6365" ht="42" customHeight="1"/>
    <row r="6366" ht="42" customHeight="1"/>
    <row r="6367" ht="42" customHeight="1"/>
    <row r="6368" ht="42" customHeight="1"/>
    <row r="6369" ht="42" customHeight="1"/>
    <row r="6370" ht="42" customHeight="1"/>
    <row r="6371" ht="42" customHeight="1"/>
    <row r="6372" ht="42" customHeight="1"/>
    <row r="6373" ht="42" customHeight="1"/>
    <row r="6374" ht="42" customHeight="1"/>
    <row r="6375" ht="42" customHeight="1"/>
    <row r="6376" ht="42" customHeight="1"/>
    <row r="6377" ht="42" customHeight="1"/>
    <row r="6378" ht="42" customHeight="1"/>
    <row r="6379" ht="42" customHeight="1"/>
    <row r="6380" ht="42" customHeight="1"/>
    <row r="6381" ht="42" customHeight="1"/>
    <row r="6382" ht="42" customHeight="1"/>
    <row r="6383" ht="42" customHeight="1"/>
    <row r="6384" ht="42" customHeight="1"/>
    <row r="6385" ht="42" customHeight="1"/>
    <row r="6386" ht="42" customHeight="1"/>
    <row r="6387" ht="42" customHeight="1"/>
    <row r="6388" ht="42" customHeight="1"/>
    <row r="6389" ht="42" customHeight="1"/>
    <row r="6390" ht="42" customHeight="1"/>
    <row r="6391" ht="42" customHeight="1"/>
    <row r="6392" ht="42" customHeight="1"/>
    <row r="6393" ht="42" customHeight="1"/>
    <row r="6394" ht="42" customHeight="1"/>
    <row r="6395" ht="42" customHeight="1"/>
    <row r="6396" ht="42" customHeight="1"/>
    <row r="6397" ht="42" customHeight="1"/>
    <row r="6398" ht="42" customHeight="1"/>
    <row r="6399" ht="42" customHeight="1"/>
    <row r="6400" ht="42" customHeight="1"/>
    <row r="6401" ht="42" customHeight="1"/>
    <row r="6402" ht="42" customHeight="1"/>
    <row r="6403" ht="42" customHeight="1"/>
    <row r="6404" ht="42" customHeight="1"/>
    <row r="6405" ht="42" customHeight="1"/>
    <row r="6406" ht="42" customHeight="1"/>
    <row r="6407" ht="42" customHeight="1"/>
    <row r="6408" ht="42" customHeight="1"/>
    <row r="6409" ht="42" customHeight="1"/>
    <row r="6410" ht="42" customHeight="1"/>
    <row r="6411" ht="42" customHeight="1"/>
    <row r="6412" ht="42" customHeight="1"/>
    <row r="6413" ht="42" customHeight="1"/>
    <row r="6414" ht="42" customHeight="1"/>
    <row r="6415" ht="42" customHeight="1"/>
    <row r="6416" ht="42" customHeight="1"/>
    <row r="6417" ht="42" customHeight="1"/>
    <row r="6418" ht="42" customHeight="1"/>
    <row r="6419" ht="42" customHeight="1"/>
    <row r="6420" ht="42" customHeight="1"/>
    <row r="6421" ht="42" customHeight="1"/>
    <row r="6422" ht="42" customHeight="1"/>
    <row r="6423" ht="42" customHeight="1"/>
    <row r="6424" ht="42" customHeight="1"/>
    <row r="6425" ht="42" customHeight="1"/>
    <row r="6426" ht="42" customHeight="1"/>
    <row r="6427" ht="42" customHeight="1"/>
    <row r="6428" ht="42" customHeight="1"/>
    <row r="6429" ht="42" customHeight="1"/>
    <row r="6430" ht="42" customHeight="1"/>
    <row r="6431" ht="42" customHeight="1"/>
    <row r="6432" ht="42" customHeight="1"/>
    <row r="6433" ht="42" customHeight="1"/>
    <row r="6434" ht="42" customHeight="1"/>
    <row r="6435" ht="42" customHeight="1"/>
    <row r="6436" ht="42" customHeight="1"/>
    <row r="6437" ht="42" customHeight="1"/>
    <row r="6438" ht="42" customHeight="1"/>
    <row r="6439" ht="42" customHeight="1"/>
    <row r="6440" ht="42" customHeight="1"/>
    <row r="6441" ht="42" customHeight="1"/>
    <row r="6442" ht="42" customHeight="1"/>
    <row r="6443" ht="42" customHeight="1"/>
    <row r="6444" ht="42" customHeight="1"/>
    <row r="6445" ht="42" customHeight="1"/>
    <row r="6446" ht="42" customHeight="1"/>
    <row r="6447" ht="42" customHeight="1"/>
    <row r="6448" ht="42" customHeight="1"/>
    <row r="6449" ht="42" customHeight="1"/>
    <row r="6450" ht="42" customHeight="1"/>
    <row r="6451" ht="42" customHeight="1"/>
    <row r="6452" ht="42" customHeight="1"/>
    <row r="6453" ht="42" customHeight="1"/>
    <row r="6454" ht="42" customHeight="1"/>
    <row r="6455" ht="42" customHeight="1"/>
    <row r="6456" ht="42" customHeight="1"/>
    <row r="6457" ht="42" customHeight="1"/>
    <row r="6458" ht="42" customHeight="1"/>
    <row r="6459" ht="42" customHeight="1"/>
    <row r="6460" ht="42" customHeight="1"/>
    <row r="6461" ht="42" customHeight="1"/>
    <row r="6462" ht="42" customHeight="1"/>
    <row r="6463" ht="42" customHeight="1"/>
    <row r="6464" ht="42" customHeight="1"/>
    <row r="6465" ht="42" customHeight="1"/>
    <row r="6466" ht="42" customHeight="1"/>
    <row r="6467" ht="42" customHeight="1"/>
    <row r="6468" ht="42" customHeight="1"/>
    <row r="6469" ht="42" customHeight="1"/>
    <row r="6470" ht="42" customHeight="1"/>
    <row r="6471" ht="42" customHeight="1"/>
    <row r="6472" ht="42" customHeight="1"/>
    <row r="6473" ht="42" customHeight="1"/>
    <row r="6474" ht="42" customHeight="1"/>
    <row r="6475" ht="42" customHeight="1"/>
    <row r="6476" ht="42" customHeight="1"/>
    <row r="6477" ht="42" customHeight="1"/>
    <row r="6478" ht="42" customHeight="1"/>
    <row r="6479" ht="42" customHeight="1"/>
    <row r="6480" ht="42" customHeight="1"/>
    <row r="6481" ht="42" customHeight="1"/>
    <row r="6482" ht="42" customHeight="1"/>
    <row r="6483" ht="42" customHeight="1"/>
    <row r="6484" ht="42" customHeight="1"/>
    <row r="6485" ht="42" customHeight="1"/>
    <row r="6486" ht="42" customHeight="1"/>
    <row r="6487" ht="42" customHeight="1"/>
    <row r="6488" ht="42" customHeight="1"/>
    <row r="6489" ht="42" customHeight="1"/>
    <row r="6490" ht="42" customHeight="1"/>
    <row r="6491" ht="42" customHeight="1"/>
    <row r="6492" ht="42" customHeight="1"/>
    <row r="6493" ht="42" customHeight="1"/>
    <row r="6494" ht="42" customHeight="1"/>
    <row r="6495" ht="42" customHeight="1"/>
    <row r="6496" ht="42" customHeight="1"/>
    <row r="6497" ht="42" customHeight="1"/>
    <row r="6498" ht="42" customHeight="1"/>
    <row r="6499" ht="42" customHeight="1"/>
    <row r="6500" ht="42" customHeight="1"/>
    <row r="6501" ht="42" customHeight="1"/>
    <row r="6502" ht="42" customHeight="1"/>
    <row r="6503" ht="42" customHeight="1"/>
    <row r="6504" ht="42" customHeight="1"/>
    <row r="6505" ht="42" customHeight="1"/>
    <row r="6506" ht="42" customHeight="1"/>
    <row r="6507" ht="42" customHeight="1"/>
    <row r="6508" ht="42" customHeight="1"/>
    <row r="6509" ht="42" customHeight="1"/>
    <row r="6510" ht="42" customHeight="1"/>
    <row r="6511" ht="42" customHeight="1"/>
    <row r="6512" ht="42" customHeight="1"/>
    <row r="6513" ht="42" customHeight="1"/>
    <row r="6514" ht="42" customHeight="1"/>
    <row r="6515" ht="42" customHeight="1"/>
    <row r="6516" ht="42" customHeight="1"/>
    <row r="6517" ht="42" customHeight="1"/>
    <row r="6518" ht="42" customHeight="1"/>
    <row r="6519" ht="42" customHeight="1"/>
    <row r="6520" ht="42" customHeight="1"/>
    <row r="6521" ht="42" customHeight="1"/>
    <row r="6522" ht="42" customHeight="1"/>
    <row r="6523" ht="42" customHeight="1"/>
    <row r="6524" ht="42" customHeight="1"/>
    <row r="6525" ht="42" customHeight="1"/>
    <row r="6526" ht="42" customHeight="1"/>
    <row r="6527" ht="42" customHeight="1"/>
    <row r="6528" ht="42" customHeight="1"/>
    <row r="6529" ht="42" customHeight="1"/>
    <row r="6530" ht="42" customHeight="1"/>
    <row r="6531" ht="42" customHeight="1"/>
    <row r="6532" ht="42" customHeight="1"/>
    <row r="6533" ht="42" customHeight="1"/>
    <row r="6534" ht="42" customHeight="1"/>
    <row r="6535" ht="42" customHeight="1"/>
    <row r="6536" ht="42" customHeight="1"/>
    <row r="6537" ht="42" customHeight="1"/>
    <row r="6538" ht="42" customHeight="1"/>
    <row r="6539" ht="42" customHeight="1"/>
    <row r="6540" ht="42" customHeight="1"/>
    <row r="6541" ht="42" customHeight="1"/>
    <row r="6542" ht="42" customHeight="1"/>
    <row r="6543" ht="42" customHeight="1"/>
    <row r="6544" ht="42" customHeight="1"/>
    <row r="6545" ht="42" customHeight="1"/>
    <row r="6546" ht="42" customHeight="1"/>
    <row r="6547" ht="42" customHeight="1"/>
    <row r="6548" ht="42" customHeight="1"/>
    <row r="6549" ht="42" customHeight="1"/>
    <row r="6550" ht="42" customHeight="1"/>
    <row r="6551" ht="42" customHeight="1"/>
    <row r="6552" ht="42" customHeight="1"/>
    <row r="6553" ht="42" customHeight="1"/>
    <row r="6554" ht="42" customHeight="1"/>
    <row r="6555" ht="42" customHeight="1"/>
    <row r="6556" ht="42" customHeight="1"/>
    <row r="6557" ht="42" customHeight="1"/>
    <row r="6558" ht="42" customHeight="1"/>
    <row r="6559" ht="42" customHeight="1"/>
    <row r="6560" ht="42" customHeight="1"/>
    <row r="6561" ht="42" customHeight="1"/>
    <row r="6562" ht="42" customHeight="1"/>
    <row r="6563" ht="42" customHeight="1"/>
    <row r="6564" ht="42" customHeight="1"/>
    <row r="6565" ht="42" customHeight="1"/>
    <row r="6566" ht="42" customHeight="1"/>
    <row r="6567" ht="42" customHeight="1"/>
    <row r="6568" ht="42" customHeight="1"/>
    <row r="6569" ht="42" customHeight="1"/>
    <row r="6570" ht="42" customHeight="1"/>
    <row r="6571" ht="42" customHeight="1"/>
    <row r="6572" ht="42" customHeight="1"/>
    <row r="6573" ht="42" customHeight="1"/>
    <row r="6574" ht="42" customHeight="1"/>
    <row r="6575" ht="42" customHeight="1"/>
    <row r="6576" ht="42" customHeight="1"/>
    <row r="6577" ht="42" customHeight="1"/>
    <row r="6578" ht="42" customHeight="1"/>
    <row r="6579" ht="42" customHeight="1"/>
    <row r="6580" ht="42" customHeight="1"/>
    <row r="6581" ht="42" customHeight="1"/>
    <row r="6582" ht="42" customHeight="1"/>
    <row r="6583" ht="42" customHeight="1"/>
    <row r="6584" ht="42" customHeight="1"/>
    <row r="6585" ht="42" customHeight="1"/>
    <row r="6586" ht="42" customHeight="1"/>
    <row r="6587" ht="42" customHeight="1"/>
    <row r="6588" ht="42" customHeight="1"/>
    <row r="6589" ht="42" customHeight="1"/>
    <row r="6590" ht="42" customHeight="1"/>
    <row r="6591" ht="42" customHeight="1"/>
    <row r="6592" ht="42" customHeight="1"/>
    <row r="6593" ht="42" customHeight="1"/>
    <row r="6594" ht="42" customHeight="1"/>
    <row r="6595" ht="42" customHeight="1"/>
    <row r="6596" ht="42" customHeight="1"/>
    <row r="6597" ht="42" customHeight="1"/>
    <row r="6598" ht="42" customHeight="1"/>
    <row r="6599" ht="42" customHeight="1"/>
    <row r="6600" ht="42" customHeight="1"/>
    <row r="6601" ht="42" customHeight="1"/>
    <row r="6602" ht="42" customHeight="1"/>
    <row r="6603" ht="42" customHeight="1"/>
    <row r="6604" ht="42" customHeight="1"/>
    <row r="6605" ht="42" customHeight="1"/>
    <row r="6606" ht="42" customHeight="1"/>
    <row r="6607" ht="42" customHeight="1"/>
    <row r="6608" ht="42" customHeight="1"/>
    <row r="6609" ht="42" customHeight="1"/>
    <row r="6610" ht="42" customHeight="1"/>
    <row r="6611" ht="42" customHeight="1"/>
    <row r="6612" ht="42" customHeight="1"/>
    <row r="6613" ht="42" customHeight="1"/>
    <row r="6614" ht="42" customHeight="1"/>
    <row r="6615" ht="42" customHeight="1"/>
    <row r="6616" ht="42" customHeight="1"/>
    <row r="6617" ht="42" customHeight="1"/>
    <row r="6618" ht="42" customHeight="1"/>
    <row r="6619" ht="42" customHeight="1"/>
    <row r="6620" ht="42" customHeight="1"/>
    <row r="6621" ht="42" customHeight="1"/>
    <row r="6622" ht="42" customHeight="1"/>
    <row r="6623" ht="42" customHeight="1"/>
    <row r="6624" ht="42" customHeight="1"/>
    <row r="6625" ht="42" customHeight="1"/>
    <row r="6626" ht="42" customHeight="1"/>
    <row r="6627" ht="42" customHeight="1"/>
    <row r="6628" ht="42" customHeight="1"/>
    <row r="6629" ht="42" customHeight="1"/>
    <row r="6630" ht="42" customHeight="1"/>
    <row r="6631" ht="42" customHeight="1"/>
    <row r="6632" ht="42" customHeight="1"/>
    <row r="6633" ht="42" customHeight="1"/>
    <row r="6634" ht="42" customHeight="1"/>
    <row r="6635" ht="42" customHeight="1"/>
    <row r="6636" ht="42" customHeight="1"/>
    <row r="6637" ht="42" customHeight="1"/>
    <row r="6638" ht="42" customHeight="1"/>
    <row r="6639" ht="42" customHeight="1"/>
    <row r="6640" ht="42" customHeight="1"/>
    <row r="6641" ht="42" customHeight="1"/>
    <row r="6642" ht="42" customHeight="1"/>
    <row r="6643" ht="42" customHeight="1"/>
    <row r="6644" ht="42" customHeight="1"/>
    <row r="6645" ht="42" customHeight="1"/>
    <row r="6646" ht="42" customHeight="1"/>
    <row r="6647" ht="42" customHeight="1"/>
    <row r="6648" ht="42" customHeight="1"/>
    <row r="6649" ht="42" customHeight="1"/>
    <row r="6650" ht="42" customHeight="1"/>
    <row r="6651" ht="42" customHeight="1"/>
    <row r="6652" ht="42" customHeight="1"/>
    <row r="6653" ht="42" customHeight="1"/>
    <row r="6654" ht="42" customHeight="1"/>
    <row r="6655" ht="42" customHeight="1"/>
    <row r="6656" ht="42" customHeight="1"/>
    <row r="6657" ht="42" customHeight="1"/>
    <row r="6658" ht="42" customHeight="1"/>
    <row r="6659" ht="42" customHeight="1"/>
    <row r="6660" ht="42" customHeight="1"/>
    <row r="6661" ht="42" customHeight="1"/>
    <row r="6662" ht="42" customHeight="1"/>
    <row r="6663" ht="42" customHeight="1"/>
    <row r="6664" ht="42" customHeight="1"/>
    <row r="6665" ht="42" customHeight="1"/>
    <row r="6666" ht="42" customHeight="1"/>
    <row r="6667" ht="42" customHeight="1"/>
    <row r="6668" ht="42" customHeight="1"/>
    <row r="6669" ht="42" customHeight="1"/>
    <row r="6670" ht="42" customHeight="1"/>
    <row r="6671" ht="42" customHeight="1"/>
    <row r="6672" ht="42" customHeight="1"/>
    <row r="6673" ht="42" customHeight="1"/>
    <row r="6674" ht="42" customHeight="1"/>
    <row r="6675" ht="42" customHeight="1"/>
    <row r="6676" ht="42" customHeight="1"/>
    <row r="6677" ht="42" customHeight="1"/>
    <row r="6678" ht="42" customHeight="1"/>
    <row r="6679" ht="42" customHeight="1"/>
    <row r="6680" ht="42" customHeight="1"/>
    <row r="6681" ht="42" customHeight="1"/>
    <row r="6682" ht="42" customHeight="1"/>
    <row r="6683" ht="42" customHeight="1"/>
    <row r="6684" ht="42" customHeight="1"/>
    <row r="6685" ht="42" customHeight="1"/>
    <row r="6686" ht="42" customHeight="1"/>
    <row r="6687" ht="42" customHeight="1"/>
    <row r="6688" ht="42" customHeight="1"/>
    <row r="6689" ht="42" customHeight="1"/>
    <row r="6690" ht="42" customHeight="1"/>
    <row r="6691" ht="42" customHeight="1"/>
    <row r="6692" ht="42" customHeight="1"/>
    <row r="6693" ht="42" customHeight="1"/>
    <row r="6694" ht="42" customHeight="1"/>
    <row r="6695" ht="42" customHeight="1"/>
    <row r="6696" ht="42" customHeight="1"/>
    <row r="6697" ht="42" customHeight="1"/>
    <row r="6698" ht="42" customHeight="1"/>
    <row r="6699" ht="42" customHeight="1"/>
    <row r="6700" ht="42" customHeight="1"/>
    <row r="6701" ht="42" customHeight="1"/>
    <row r="6702" ht="42" customHeight="1"/>
    <row r="6703" ht="42" customHeight="1"/>
    <row r="6704" ht="42" customHeight="1"/>
    <row r="6705" ht="42" customHeight="1"/>
    <row r="6706" ht="42" customHeight="1"/>
    <row r="6707" ht="42" customHeight="1"/>
    <row r="6708" ht="42" customHeight="1"/>
    <row r="6709" ht="42" customHeight="1"/>
    <row r="6710" ht="42" customHeight="1"/>
    <row r="6711" ht="42" customHeight="1"/>
    <row r="6712" ht="42" customHeight="1"/>
    <row r="6713" ht="42" customHeight="1"/>
    <row r="6714" ht="42" customHeight="1"/>
    <row r="6715" ht="42" customHeight="1"/>
    <row r="6716" ht="42" customHeight="1"/>
    <row r="6717" ht="42" customHeight="1"/>
    <row r="6718" ht="42" customHeight="1"/>
    <row r="6719" ht="42" customHeight="1"/>
    <row r="6720" ht="42" customHeight="1"/>
    <row r="6721" ht="42" customHeight="1"/>
    <row r="6722" ht="42" customHeight="1"/>
    <row r="6723" ht="42" customHeight="1"/>
    <row r="6724" ht="42" customHeight="1"/>
    <row r="6725" ht="42" customHeight="1"/>
    <row r="6726" ht="42" customHeight="1"/>
    <row r="6727" ht="42" customHeight="1"/>
    <row r="6728" ht="42" customHeight="1"/>
    <row r="6729" ht="42" customHeight="1"/>
    <row r="6730" ht="42" customHeight="1"/>
    <row r="6731" ht="42" customHeight="1"/>
    <row r="6732" ht="42" customHeight="1"/>
    <row r="6733" ht="42" customHeight="1"/>
    <row r="6734" ht="42" customHeight="1"/>
    <row r="6735" ht="42" customHeight="1"/>
    <row r="6736" ht="42" customHeight="1"/>
    <row r="6737" ht="42" customHeight="1"/>
    <row r="6738" ht="42" customHeight="1"/>
    <row r="6739" ht="42" customHeight="1"/>
    <row r="6740" ht="42" customHeight="1"/>
    <row r="6741" ht="42" customHeight="1"/>
    <row r="6742" ht="42" customHeight="1"/>
    <row r="6743" ht="42" customHeight="1"/>
    <row r="6744" ht="42" customHeight="1"/>
    <row r="6745" ht="42" customHeight="1"/>
    <row r="6746" ht="42" customHeight="1"/>
    <row r="6747" ht="42" customHeight="1"/>
    <row r="6748" ht="42" customHeight="1"/>
    <row r="6749" ht="42" customHeight="1"/>
    <row r="6750" ht="42" customHeight="1"/>
    <row r="6751" ht="42" customHeight="1"/>
    <row r="6752" ht="42" customHeight="1"/>
    <row r="6753" ht="42" customHeight="1"/>
    <row r="6754" ht="42" customHeight="1"/>
    <row r="6755" ht="42" customHeight="1"/>
    <row r="6756" ht="42" customHeight="1"/>
    <row r="6757" ht="42" customHeight="1"/>
    <row r="6758" ht="42" customHeight="1"/>
    <row r="6759" ht="42" customHeight="1"/>
    <row r="6760" ht="42" customHeight="1"/>
    <row r="6761" ht="42" customHeight="1"/>
    <row r="6762" ht="42" customHeight="1"/>
    <row r="6763" ht="42" customHeight="1"/>
    <row r="6764" ht="42" customHeight="1"/>
    <row r="6765" ht="42" customHeight="1"/>
    <row r="6766" ht="42" customHeight="1"/>
    <row r="6767" ht="42" customHeight="1"/>
    <row r="6768" ht="42" customHeight="1"/>
    <row r="6769" ht="42" customHeight="1"/>
    <row r="6770" ht="42" customHeight="1"/>
    <row r="6771" ht="42" customHeight="1"/>
    <row r="6772" ht="42" customHeight="1"/>
    <row r="6773" ht="42" customHeight="1"/>
    <row r="6774" ht="42" customHeight="1"/>
    <row r="6775" ht="42" customHeight="1"/>
    <row r="6776" ht="42" customHeight="1"/>
    <row r="6777" ht="42" customHeight="1"/>
    <row r="6778" ht="42" customHeight="1"/>
    <row r="6779" ht="42" customHeight="1"/>
    <row r="6780" ht="42" customHeight="1"/>
    <row r="6781" ht="42" customHeight="1"/>
    <row r="6782" ht="42" customHeight="1"/>
    <row r="6783" ht="42" customHeight="1"/>
    <row r="6784" ht="42" customHeight="1"/>
    <row r="6785" ht="42" customHeight="1"/>
    <row r="6786" ht="42" customHeight="1"/>
    <row r="6787" ht="42" customHeight="1"/>
    <row r="6788" ht="42" customHeight="1"/>
    <row r="6789" ht="42" customHeight="1"/>
    <row r="6790" ht="42" customHeight="1"/>
    <row r="6791" ht="42" customHeight="1"/>
    <row r="6792" ht="42" customHeight="1"/>
    <row r="6793" ht="42" customHeight="1"/>
    <row r="6794" ht="42" customHeight="1"/>
    <row r="6795" ht="42" customHeight="1"/>
    <row r="6796" ht="42" customHeight="1"/>
    <row r="6797" ht="42" customHeight="1"/>
    <row r="6798" ht="42" customHeight="1"/>
    <row r="6799" ht="42" customHeight="1"/>
    <row r="6800" ht="42" customHeight="1"/>
    <row r="6801" ht="42" customHeight="1"/>
    <row r="6802" ht="42" customHeight="1"/>
    <row r="6803" ht="42" customHeight="1"/>
    <row r="6804" ht="42" customHeight="1"/>
    <row r="6805" ht="42" customHeight="1"/>
    <row r="6806" ht="42" customHeight="1"/>
    <row r="6807" ht="42" customHeight="1"/>
    <row r="6808" ht="42" customHeight="1"/>
    <row r="6809" ht="42" customHeight="1"/>
    <row r="6810" ht="42" customHeight="1"/>
    <row r="6811" ht="42" customHeight="1"/>
    <row r="6812" ht="42" customHeight="1"/>
    <row r="6813" ht="42" customHeight="1"/>
    <row r="6814" ht="42" customHeight="1"/>
    <row r="6815" ht="42" customHeight="1"/>
    <row r="6816" ht="42" customHeight="1"/>
    <row r="6817" ht="42" customHeight="1"/>
    <row r="6818" ht="42" customHeight="1"/>
    <row r="6819" ht="42" customHeight="1"/>
    <row r="6820" ht="42" customHeight="1"/>
    <row r="6821" ht="42" customHeight="1"/>
    <row r="6822" ht="42" customHeight="1"/>
    <row r="6823" ht="42" customHeight="1"/>
    <row r="6824" ht="42" customHeight="1"/>
    <row r="6825" ht="42" customHeight="1"/>
    <row r="6826" ht="42" customHeight="1"/>
    <row r="6827" ht="42" customHeight="1"/>
    <row r="6828" ht="42" customHeight="1"/>
    <row r="6829" ht="42" customHeight="1"/>
    <row r="6830" ht="42" customHeight="1"/>
    <row r="6831" ht="42" customHeight="1"/>
    <row r="6832" ht="42" customHeight="1"/>
    <row r="6833" ht="42" customHeight="1"/>
    <row r="6834" ht="42" customHeight="1"/>
    <row r="6835" ht="42" customHeight="1"/>
    <row r="6836" ht="42" customHeight="1"/>
    <row r="6837" ht="42" customHeight="1"/>
    <row r="6838" ht="42" customHeight="1"/>
    <row r="6839" ht="42" customHeight="1"/>
    <row r="6840" ht="42" customHeight="1"/>
    <row r="6841" ht="42" customHeight="1"/>
    <row r="6842" ht="42" customHeight="1"/>
    <row r="6843" ht="42" customHeight="1"/>
    <row r="6844" ht="42" customHeight="1"/>
    <row r="6845" ht="42" customHeight="1"/>
    <row r="6846" ht="42" customHeight="1"/>
    <row r="6847" ht="42" customHeight="1"/>
    <row r="6848" ht="42" customHeight="1"/>
    <row r="6849" ht="42" customHeight="1"/>
    <row r="6850" ht="42" customHeight="1"/>
    <row r="6851" ht="42" customHeight="1"/>
    <row r="6852" ht="42" customHeight="1"/>
    <row r="6853" ht="42" customHeight="1"/>
    <row r="6854" ht="42" customHeight="1"/>
    <row r="6855" ht="42" customHeight="1"/>
    <row r="6856" ht="42" customHeight="1"/>
    <row r="6857" ht="42" customHeight="1"/>
    <row r="6858" ht="42" customHeight="1"/>
    <row r="6859" ht="42" customHeight="1"/>
    <row r="6860" ht="42" customHeight="1"/>
    <row r="6861" ht="42" customHeight="1"/>
    <row r="6862" ht="42" customHeight="1"/>
    <row r="6863" ht="42" customHeight="1"/>
    <row r="6864" ht="42" customHeight="1"/>
    <row r="6865" ht="42" customHeight="1"/>
    <row r="6866" ht="42" customHeight="1"/>
    <row r="6867" ht="42" customHeight="1"/>
    <row r="6868" ht="42" customHeight="1"/>
    <row r="6869" ht="42" customHeight="1"/>
    <row r="6870" ht="42" customHeight="1"/>
    <row r="6871" ht="42" customHeight="1"/>
    <row r="6872" ht="42" customHeight="1"/>
    <row r="6873" ht="42" customHeight="1"/>
    <row r="6874" ht="42" customHeight="1"/>
    <row r="6875" ht="42" customHeight="1"/>
    <row r="6876" ht="42" customHeight="1"/>
    <row r="6877" ht="42" customHeight="1"/>
    <row r="6878" ht="42" customHeight="1"/>
    <row r="6879" ht="42" customHeight="1"/>
    <row r="6880" ht="42" customHeight="1"/>
    <row r="6881" ht="42" customHeight="1"/>
    <row r="6882" ht="42" customHeight="1"/>
    <row r="6883" ht="42" customHeight="1"/>
    <row r="6884" ht="42" customHeight="1"/>
    <row r="6885" ht="42" customHeight="1"/>
    <row r="6886" ht="42" customHeight="1"/>
    <row r="6887" ht="42" customHeight="1"/>
    <row r="6888" ht="42" customHeight="1"/>
    <row r="6889" ht="42" customHeight="1"/>
    <row r="6890" ht="42" customHeight="1"/>
    <row r="6891" ht="42" customHeight="1"/>
    <row r="6892" ht="42" customHeight="1"/>
    <row r="6893" ht="42" customHeight="1"/>
    <row r="6894" ht="42" customHeight="1"/>
    <row r="6895" ht="42" customHeight="1"/>
    <row r="6896" ht="42" customHeight="1"/>
    <row r="6897" ht="42" customHeight="1"/>
    <row r="6898" ht="42" customHeight="1"/>
    <row r="6899" ht="42" customHeight="1"/>
    <row r="6900" ht="42" customHeight="1"/>
    <row r="6901" ht="42" customHeight="1"/>
    <row r="6902" ht="42" customHeight="1"/>
    <row r="6903" ht="42" customHeight="1"/>
    <row r="6904" ht="42" customHeight="1"/>
    <row r="6905" ht="42" customHeight="1"/>
    <row r="6906" ht="42" customHeight="1"/>
    <row r="6907" ht="42" customHeight="1"/>
    <row r="6908" ht="42" customHeight="1"/>
    <row r="6909" ht="42" customHeight="1"/>
    <row r="6910" ht="42" customHeight="1"/>
    <row r="6911" ht="42" customHeight="1"/>
    <row r="6912" ht="42" customHeight="1"/>
    <row r="6913" ht="42" customHeight="1"/>
    <row r="6914" ht="42" customHeight="1"/>
    <row r="6915" ht="42" customHeight="1"/>
    <row r="6916" ht="42" customHeight="1"/>
    <row r="6917" ht="42" customHeight="1"/>
    <row r="6918" ht="42" customHeight="1"/>
    <row r="6919" ht="42" customHeight="1"/>
    <row r="6920" ht="42" customHeight="1"/>
    <row r="6921" ht="42" customHeight="1"/>
    <row r="6922" ht="42" customHeight="1"/>
    <row r="6923" ht="42" customHeight="1"/>
    <row r="6924" ht="42" customHeight="1"/>
    <row r="6925" ht="42" customHeight="1"/>
    <row r="6926" ht="42" customHeight="1"/>
    <row r="6927" ht="42" customHeight="1"/>
    <row r="6928" ht="42" customHeight="1"/>
    <row r="6929" ht="42" customHeight="1"/>
    <row r="6930" ht="42" customHeight="1"/>
    <row r="6931" ht="42" customHeight="1"/>
    <row r="6932" ht="42" customHeight="1"/>
    <row r="6933" ht="42" customHeight="1"/>
    <row r="6934" ht="42" customHeight="1"/>
    <row r="6935" ht="42" customHeight="1"/>
    <row r="6936" ht="42" customHeight="1"/>
    <row r="6937" ht="42" customHeight="1"/>
    <row r="6938" ht="42" customHeight="1"/>
    <row r="6939" ht="42" customHeight="1"/>
    <row r="6940" ht="42" customHeight="1"/>
    <row r="6941" ht="42" customHeight="1"/>
    <row r="6942" ht="42" customHeight="1"/>
    <row r="6943" ht="42" customHeight="1"/>
    <row r="6944" ht="42" customHeight="1"/>
    <row r="6945" ht="42" customHeight="1"/>
    <row r="6946" ht="42" customHeight="1"/>
    <row r="6947" ht="42" customHeight="1"/>
    <row r="6948" ht="42" customHeight="1"/>
    <row r="6949" ht="42" customHeight="1"/>
    <row r="6950" ht="42" customHeight="1"/>
    <row r="6951" ht="42" customHeight="1"/>
    <row r="6952" ht="42" customHeight="1"/>
    <row r="6953" ht="42" customHeight="1"/>
    <row r="6954" ht="42" customHeight="1"/>
    <row r="6955" ht="42" customHeight="1"/>
    <row r="6956" ht="42" customHeight="1"/>
    <row r="6957" ht="42" customHeight="1"/>
    <row r="6958" ht="42" customHeight="1"/>
    <row r="6959" ht="42" customHeight="1"/>
    <row r="6960" ht="42" customHeight="1"/>
    <row r="6961" ht="42" customHeight="1"/>
    <row r="6962" ht="42" customHeight="1"/>
    <row r="6963" ht="42" customHeight="1"/>
    <row r="6964" ht="42" customHeight="1"/>
    <row r="6965" ht="42" customHeight="1"/>
    <row r="6966" ht="42" customHeight="1"/>
    <row r="6967" ht="42" customHeight="1"/>
    <row r="6968" ht="42" customHeight="1"/>
    <row r="6969" ht="42" customHeight="1"/>
    <row r="6970" ht="42" customHeight="1"/>
    <row r="6971" ht="42" customHeight="1"/>
    <row r="6972" ht="42" customHeight="1"/>
    <row r="6973" ht="42" customHeight="1"/>
    <row r="6974" ht="42" customHeight="1"/>
    <row r="6975" ht="42" customHeight="1"/>
    <row r="6976" ht="42" customHeight="1"/>
    <row r="6977" ht="42" customHeight="1"/>
    <row r="6978" ht="42" customHeight="1"/>
    <row r="6979" ht="42" customHeight="1"/>
    <row r="6980" ht="42" customHeight="1"/>
    <row r="6981" ht="42" customHeight="1"/>
    <row r="6982" ht="42" customHeight="1"/>
    <row r="6983" ht="42" customHeight="1"/>
    <row r="6984" ht="42" customHeight="1"/>
    <row r="6985" ht="42" customHeight="1"/>
    <row r="6986" ht="42" customHeight="1"/>
    <row r="6987" ht="42" customHeight="1"/>
    <row r="6988" ht="42" customHeight="1"/>
    <row r="6989" ht="42" customHeight="1"/>
    <row r="6990" ht="42" customHeight="1"/>
    <row r="6991" ht="42" customHeight="1"/>
    <row r="6992" ht="42" customHeight="1"/>
    <row r="6993" ht="42" customHeight="1"/>
    <row r="6994" ht="42" customHeight="1"/>
    <row r="6995" ht="42" customHeight="1"/>
    <row r="6996" ht="42" customHeight="1"/>
    <row r="6997" ht="42" customHeight="1"/>
    <row r="6998" ht="42" customHeight="1"/>
    <row r="6999" ht="42" customHeight="1"/>
    <row r="7000" ht="42" customHeight="1"/>
    <row r="7001" ht="42" customHeight="1"/>
    <row r="7002" ht="42" customHeight="1"/>
    <row r="7003" ht="42" customHeight="1"/>
    <row r="7004" ht="42" customHeight="1"/>
    <row r="7005" ht="42" customHeight="1"/>
    <row r="7006" ht="42" customHeight="1"/>
    <row r="7007" ht="42" customHeight="1"/>
    <row r="7008" ht="42" customHeight="1"/>
    <row r="7009" ht="42" customHeight="1"/>
    <row r="7010" ht="42" customHeight="1"/>
    <row r="7011" ht="42" customHeight="1"/>
    <row r="7012" ht="42" customHeight="1"/>
    <row r="7013" ht="42" customHeight="1"/>
    <row r="7014" ht="42" customHeight="1"/>
    <row r="7015" ht="42" customHeight="1"/>
    <row r="7016" ht="42" customHeight="1"/>
    <row r="7017" ht="42" customHeight="1"/>
    <row r="7018" ht="42" customHeight="1"/>
    <row r="7019" ht="42" customHeight="1"/>
    <row r="7020" ht="42" customHeight="1"/>
    <row r="7021" ht="42" customHeight="1"/>
    <row r="7022" ht="42" customHeight="1"/>
    <row r="7023" ht="42" customHeight="1"/>
    <row r="7024" ht="42" customHeight="1"/>
    <row r="7025" ht="42" customHeight="1"/>
    <row r="7026" ht="42" customHeight="1"/>
    <row r="7027" ht="42" customHeight="1"/>
    <row r="7028" ht="42" customHeight="1"/>
    <row r="7029" ht="42" customHeight="1"/>
    <row r="7030" ht="42" customHeight="1"/>
    <row r="7031" ht="42" customHeight="1"/>
    <row r="7032" ht="42" customHeight="1"/>
    <row r="7033" ht="42" customHeight="1"/>
    <row r="7034" ht="42" customHeight="1"/>
    <row r="7035" ht="42" customHeight="1"/>
    <row r="7036" ht="42" customHeight="1"/>
    <row r="7037" ht="42" customHeight="1"/>
    <row r="7038" ht="42" customHeight="1"/>
    <row r="7039" ht="42" customHeight="1"/>
    <row r="7040" ht="42" customHeight="1"/>
    <row r="7041" ht="42" customHeight="1"/>
    <row r="7042" ht="42" customHeight="1"/>
    <row r="7043" ht="42" customHeight="1"/>
    <row r="7044" ht="42" customHeight="1"/>
    <row r="7045" ht="42" customHeight="1"/>
    <row r="7046" ht="42" customHeight="1"/>
    <row r="7047" ht="42" customHeight="1"/>
    <row r="7048" ht="42" customHeight="1"/>
    <row r="7049" ht="42" customHeight="1"/>
    <row r="7050" ht="42" customHeight="1"/>
    <row r="7051" ht="42" customHeight="1"/>
    <row r="7052" ht="42" customHeight="1"/>
    <row r="7053" ht="42" customHeight="1"/>
    <row r="7054" ht="42" customHeight="1"/>
    <row r="7055" ht="42" customHeight="1"/>
    <row r="7056" ht="42" customHeight="1"/>
    <row r="7057" ht="42" customHeight="1"/>
    <row r="7058" ht="42" customHeight="1"/>
    <row r="7059" ht="42" customHeight="1"/>
    <row r="7060" ht="42" customHeight="1"/>
    <row r="7061" ht="42" customHeight="1"/>
    <row r="7062" ht="42" customHeight="1"/>
    <row r="7063" ht="42" customHeight="1"/>
    <row r="7064" ht="42" customHeight="1"/>
    <row r="7065" ht="42" customHeight="1"/>
    <row r="7066" ht="42" customHeight="1"/>
    <row r="7067" ht="42" customHeight="1"/>
    <row r="7068" ht="42" customHeight="1"/>
    <row r="7069" ht="42" customHeight="1"/>
    <row r="7070" ht="42" customHeight="1"/>
    <row r="7071" ht="42" customHeight="1"/>
    <row r="7072" ht="42" customHeight="1"/>
    <row r="7073" ht="42" customHeight="1"/>
    <row r="7074" ht="42" customHeight="1"/>
    <row r="7075" ht="42" customHeight="1"/>
    <row r="7076" ht="42" customHeight="1"/>
    <row r="7077" ht="42" customHeight="1"/>
    <row r="7078" ht="42" customHeight="1"/>
    <row r="7079" ht="42" customHeight="1"/>
    <row r="7080" ht="42" customHeight="1"/>
    <row r="7081" ht="42" customHeight="1"/>
    <row r="7082" ht="42" customHeight="1"/>
    <row r="7083" ht="42" customHeight="1"/>
    <row r="7084" ht="42" customHeight="1"/>
    <row r="7085" ht="42" customHeight="1"/>
    <row r="7086" ht="42" customHeight="1"/>
    <row r="7087" ht="42" customHeight="1"/>
    <row r="7088" ht="42" customHeight="1"/>
    <row r="7089" ht="42" customHeight="1"/>
    <row r="7090" ht="42" customHeight="1"/>
    <row r="7091" ht="42" customHeight="1"/>
    <row r="7092" ht="42" customHeight="1"/>
    <row r="7093" ht="42" customHeight="1"/>
    <row r="7094" ht="42" customHeight="1"/>
    <row r="7095" ht="42" customHeight="1"/>
    <row r="7096" ht="42" customHeight="1"/>
    <row r="7097" ht="42" customHeight="1"/>
    <row r="7098" ht="42" customHeight="1"/>
    <row r="7099" ht="42" customHeight="1"/>
    <row r="7100" ht="42" customHeight="1"/>
    <row r="7101" ht="42" customHeight="1"/>
    <row r="7102" ht="42" customHeight="1"/>
    <row r="7103" ht="42" customHeight="1"/>
    <row r="7104" ht="42" customHeight="1"/>
    <row r="7105" ht="42" customHeight="1"/>
    <row r="7106" ht="42" customHeight="1"/>
    <row r="7107" ht="42" customHeight="1"/>
    <row r="7108" ht="42" customHeight="1"/>
    <row r="7109" ht="42" customHeight="1"/>
    <row r="7110" ht="42" customHeight="1"/>
    <row r="7111" ht="42" customHeight="1"/>
    <row r="7112" ht="42" customHeight="1"/>
    <row r="7113" ht="42" customHeight="1"/>
    <row r="7114" ht="42" customHeight="1"/>
    <row r="7115" ht="42" customHeight="1"/>
    <row r="7116" ht="42" customHeight="1"/>
    <row r="7117" ht="42" customHeight="1"/>
    <row r="7118" ht="42" customHeight="1"/>
    <row r="7119" ht="42" customHeight="1"/>
    <row r="7120" ht="42" customHeight="1"/>
    <row r="7121" ht="42" customHeight="1"/>
    <row r="7122" ht="42" customHeight="1"/>
    <row r="7123" ht="42" customHeight="1"/>
    <row r="7124" ht="42" customHeight="1"/>
    <row r="7125" ht="42" customHeight="1"/>
    <row r="7126" ht="42" customHeight="1"/>
    <row r="7127" ht="42" customHeight="1"/>
    <row r="7128" ht="42" customHeight="1"/>
    <row r="7129" ht="42" customHeight="1"/>
    <row r="7130" ht="42" customHeight="1"/>
    <row r="7131" ht="42" customHeight="1"/>
    <row r="7132" ht="42" customHeight="1"/>
    <row r="7133" ht="42" customHeight="1"/>
    <row r="7134" ht="42" customHeight="1"/>
    <row r="7135" ht="42" customHeight="1"/>
    <row r="7136" ht="42" customHeight="1"/>
    <row r="7137" ht="42" customHeight="1"/>
    <row r="7138" ht="42" customHeight="1"/>
    <row r="7139" ht="42" customHeight="1"/>
    <row r="7140" ht="42" customHeight="1"/>
    <row r="7141" ht="42" customHeight="1"/>
    <row r="7142" ht="42" customHeight="1"/>
    <row r="7143" ht="42" customHeight="1"/>
    <row r="7144" ht="42" customHeight="1"/>
    <row r="7145" ht="42" customHeight="1"/>
    <row r="7146" ht="42" customHeight="1"/>
    <row r="7147" ht="42" customHeight="1"/>
    <row r="7148" ht="42" customHeight="1"/>
    <row r="7149" ht="42" customHeight="1"/>
    <row r="7150" ht="42" customHeight="1"/>
    <row r="7151" ht="42" customHeight="1"/>
    <row r="7152" ht="42" customHeight="1"/>
    <row r="7153" ht="42" customHeight="1"/>
    <row r="7154" ht="42" customHeight="1"/>
    <row r="7155" ht="42" customHeight="1"/>
    <row r="7156" ht="42" customHeight="1"/>
    <row r="7157" ht="42" customHeight="1"/>
    <row r="7158" ht="42" customHeight="1"/>
    <row r="7159" ht="42" customHeight="1"/>
    <row r="7160" ht="42" customHeight="1"/>
    <row r="7161" ht="42" customHeight="1"/>
    <row r="7162" ht="42" customHeight="1"/>
    <row r="7163" ht="42" customHeight="1"/>
    <row r="7164" ht="42" customHeight="1"/>
    <row r="7165" ht="42" customHeight="1"/>
    <row r="7166" ht="42" customHeight="1"/>
    <row r="7167" ht="42" customHeight="1"/>
    <row r="7168" ht="42" customHeight="1"/>
    <row r="7169" ht="42" customHeight="1"/>
    <row r="7170" ht="42" customHeight="1"/>
    <row r="7171" ht="42" customHeight="1"/>
    <row r="7172" ht="42" customHeight="1"/>
    <row r="7173" ht="42" customHeight="1"/>
    <row r="7174" ht="42" customHeight="1"/>
    <row r="7175" ht="42" customHeight="1"/>
    <row r="7176" ht="42" customHeight="1"/>
    <row r="7177" ht="42" customHeight="1"/>
    <row r="7178" ht="42" customHeight="1"/>
    <row r="7179" ht="42" customHeight="1"/>
    <row r="7180" ht="42" customHeight="1"/>
    <row r="7181" ht="42" customHeight="1"/>
    <row r="7182" ht="42" customHeight="1"/>
    <row r="7183" ht="42" customHeight="1"/>
    <row r="7184" ht="42" customHeight="1"/>
    <row r="7185" ht="42" customHeight="1"/>
    <row r="7186" ht="42" customHeight="1"/>
    <row r="7187" ht="42" customHeight="1"/>
    <row r="7188" ht="42" customHeight="1"/>
    <row r="7189" ht="42" customHeight="1"/>
    <row r="7190" ht="42" customHeight="1"/>
    <row r="7191" ht="42" customHeight="1"/>
    <row r="7192" ht="42" customHeight="1"/>
    <row r="7193" ht="42" customHeight="1"/>
    <row r="7194" ht="42" customHeight="1"/>
    <row r="7195" ht="42" customHeight="1"/>
    <row r="7196" ht="42" customHeight="1"/>
    <row r="7197" ht="42" customHeight="1"/>
    <row r="7198" ht="42" customHeight="1"/>
    <row r="7199" ht="42" customHeight="1"/>
    <row r="7200" ht="42" customHeight="1"/>
    <row r="7201" ht="42" customHeight="1"/>
    <row r="7202" ht="42" customHeight="1"/>
    <row r="7203" ht="42" customHeight="1"/>
    <row r="7204" ht="42" customHeight="1"/>
    <row r="7205" ht="42" customHeight="1"/>
    <row r="7206" ht="42" customHeight="1"/>
    <row r="7207" ht="42" customHeight="1"/>
    <row r="7208" ht="42" customHeight="1"/>
    <row r="7209" ht="42" customHeight="1"/>
    <row r="7210" ht="42" customHeight="1"/>
    <row r="7211" ht="42" customHeight="1"/>
    <row r="7212" ht="42" customHeight="1"/>
    <row r="7213" ht="42" customHeight="1"/>
    <row r="7214" ht="42" customHeight="1"/>
    <row r="7215" ht="42" customHeight="1"/>
    <row r="7216" ht="42" customHeight="1"/>
    <row r="7217" ht="42" customHeight="1"/>
    <row r="7218" ht="42" customHeight="1"/>
    <row r="7219" ht="42" customHeight="1"/>
    <row r="7220" ht="42" customHeight="1"/>
    <row r="7221" ht="42" customHeight="1"/>
    <row r="7222" ht="42" customHeight="1"/>
    <row r="7223" ht="42" customHeight="1"/>
    <row r="7224" ht="42" customHeight="1"/>
    <row r="7225" ht="42" customHeight="1"/>
    <row r="7226" ht="42" customHeight="1"/>
    <row r="7227" ht="42" customHeight="1"/>
    <row r="7228" ht="42" customHeight="1"/>
    <row r="7229" ht="42" customHeight="1"/>
    <row r="7230" ht="42" customHeight="1"/>
    <row r="7231" ht="42" customHeight="1"/>
    <row r="7232" ht="42" customHeight="1"/>
    <row r="7233" ht="42" customHeight="1"/>
    <row r="7234" ht="42" customHeight="1"/>
    <row r="7235" ht="42" customHeight="1"/>
    <row r="7236" ht="42" customHeight="1"/>
    <row r="7237" ht="42" customHeight="1"/>
    <row r="7238" ht="42" customHeight="1"/>
    <row r="7239" ht="42" customHeight="1"/>
    <row r="7240" ht="42" customHeight="1"/>
    <row r="7241" ht="42" customHeight="1"/>
    <row r="7242" ht="42" customHeight="1"/>
    <row r="7243" ht="42" customHeight="1"/>
    <row r="7244" ht="42" customHeight="1"/>
    <row r="7245" ht="42" customHeight="1"/>
    <row r="7246" ht="42" customHeight="1"/>
    <row r="7247" ht="42" customHeight="1"/>
    <row r="7248" ht="42" customHeight="1"/>
    <row r="7249" ht="42" customHeight="1"/>
    <row r="7250" ht="42" customHeight="1"/>
    <row r="7251" ht="42" customHeight="1"/>
    <row r="7252" ht="42" customHeight="1"/>
    <row r="7253" ht="42" customHeight="1"/>
    <row r="7254" ht="42" customHeight="1"/>
    <row r="7255" ht="42" customHeight="1"/>
    <row r="7256" ht="42" customHeight="1"/>
    <row r="7257" ht="42" customHeight="1"/>
    <row r="7258" ht="42" customHeight="1"/>
    <row r="7259" ht="42" customHeight="1"/>
    <row r="7260" ht="42" customHeight="1"/>
    <row r="7261" ht="42" customHeight="1"/>
    <row r="7262" ht="42" customHeight="1"/>
    <row r="7263" ht="42" customHeight="1"/>
    <row r="7264" ht="42" customHeight="1"/>
    <row r="7265" ht="42" customHeight="1"/>
    <row r="7266" ht="42" customHeight="1"/>
    <row r="7267" ht="42" customHeight="1"/>
    <row r="7268" ht="42" customHeight="1"/>
    <row r="7269" ht="42" customHeight="1"/>
    <row r="7270" ht="42" customHeight="1"/>
    <row r="7271" ht="42" customHeight="1"/>
    <row r="7272" ht="42" customHeight="1"/>
    <row r="7273" ht="42" customHeight="1"/>
    <row r="7274" ht="42" customHeight="1"/>
    <row r="7275" ht="42" customHeight="1"/>
    <row r="7276" ht="42" customHeight="1"/>
    <row r="7277" ht="42" customHeight="1"/>
    <row r="7278" ht="42" customHeight="1"/>
    <row r="7279" ht="42" customHeight="1"/>
    <row r="7280" ht="42" customHeight="1"/>
    <row r="7281" ht="42" customHeight="1"/>
    <row r="7282" ht="42" customHeight="1"/>
    <row r="7283" ht="42" customHeight="1"/>
    <row r="7284" ht="42" customHeight="1"/>
    <row r="7285" ht="42" customHeight="1"/>
    <row r="7286" ht="42" customHeight="1"/>
    <row r="7287" ht="42" customHeight="1"/>
    <row r="7288" ht="42" customHeight="1"/>
    <row r="7289" ht="42" customHeight="1"/>
    <row r="7290" ht="42" customHeight="1"/>
    <row r="7291" ht="42" customHeight="1"/>
    <row r="7292" ht="42" customHeight="1"/>
    <row r="7293" ht="42" customHeight="1"/>
    <row r="7294" ht="42" customHeight="1"/>
    <row r="7295" ht="42" customHeight="1"/>
    <row r="7296" ht="42" customHeight="1"/>
    <row r="7297" ht="42" customHeight="1"/>
    <row r="7298" ht="42" customHeight="1"/>
    <row r="7299" ht="42" customHeight="1"/>
    <row r="7300" ht="42" customHeight="1"/>
    <row r="7301" ht="42" customHeight="1"/>
    <row r="7302" ht="42" customHeight="1"/>
    <row r="7303" ht="42" customHeight="1"/>
    <row r="7304" ht="42" customHeight="1"/>
    <row r="7305" ht="42" customHeight="1"/>
    <row r="7306" ht="42" customHeight="1"/>
    <row r="7307" ht="42" customHeight="1"/>
    <row r="7308" ht="42" customHeight="1"/>
    <row r="7309" ht="42" customHeight="1"/>
    <row r="7310" ht="42" customHeight="1"/>
    <row r="7311" ht="42" customHeight="1"/>
    <row r="7312" ht="42" customHeight="1"/>
    <row r="7313" ht="42" customHeight="1"/>
    <row r="7314" ht="42" customHeight="1"/>
    <row r="7315" ht="42" customHeight="1"/>
    <row r="7316" ht="42" customHeight="1"/>
    <row r="7317" ht="42" customHeight="1"/>
    <row r="7318" ht="42" customHeight="1"/>
    <row r="7319" ht="42" customHeight="1"/>
    <row r="7320" ht="42" customHeight="1"/>
    <row r="7321" ht="42" customHeight="1"/>
    <row r="7322" ht="42" customHeight="1"/>
    <row r="7323" ht="42" customHeight="1"/>
    <row r="7324" ht="42" customHeight="1"/>
    <row r="7325" ht="42" customHeight="1"/>
    <row r="7326" ht="42" customHeight="1"/>
    <row r="7327" ht="42" customHeight="1"/>
    <row r="7328" ht="42" customHeight="1"/>
    <row r="7329" ht="42" customHeight="1"/>
    <row r="7330" ht="42" customHeight="1"/>
    <row r="7331" ht="42" customHeight="1"/>
    <row r="7332" ht="42" customHeight="1"/>
    <row r="7333" ht="42" customHeight="1"/>
    <row r="7334" ht="42" customHeight="1"/>
    <row r="7335" ht="42" customHeight="1"/>
    <row r="7336" ht="42" customHeight="1"/>
    <row r="7337" ht="42" customHeight="1"/>
    <row r="7338" ht="42" customHeight="1"/>
    <row r="7339" ht="42" customHeight="1"/>
    <row r="7340" ht="42" customHeight="1"/>
    <row r="7341" ht="42" customHeight="1"/>
    <row r="7342" ht="42" customHeight="1"/>
    <row r="7343" ht="42" customHeight="1"/>
    <row r="7344" ht="42" customHeight="1"/>
    <row r="7345" ht="42" customHeight="1"/>
    <row r="7346" ht="42" customHeight="1"/>
    <row r="7347" ht="42" customHeight="1"/>
    <row r="7348" ht="42" customHeight="1"/>
    <row r="7349" ht="42" customHeight="1"/>
    <row r="7350" ht="42" customHeight="1"/>
    <row r="7351" ht="42" customHeight="1"/>
    <row r="7352" ht="42" customHeight="1"/>
    <row r="7353" ht="42" customHeight="1"/>
    <row r="7354" ht="42" customHeight="1"/>
    <row r="7355" ht="42" customHeight="1"/>
    <row r="7356" ht="42" customHeight="1"/>
    <row r="7357" ht="42" customHeight="1"/>
    <row r="7358" ht="42" customHeight="1"/>
    <row r="7359" ht="42" customHeight="1"/>
    <row r="7360" ht="42" customHeight="1"/>
    <row r="7361" ht="42" customHeight="1"/>
    <row r="7362" ht="42" customHeight="1"/>
    <row r="7363" ht="42" customHeight="1"/>
    <row r="7364" ht="42" customHeight="1"/>
    <row r="7365" ht="42" customHeight="1"/>
    <row r="7366" ht="42" customHeight="1"/>
    <row r="7367" ht="42" customHeight="1"/>
    <row r="7368" ht="42" customHeight="1"/>
    <row r="7369" ht="42" customHeight="1"/>
    <row r="7370" ht="42" customHeight="1"/>
    <row r="7371" ht="42" customHeight="1"/>
    <row r="7372" ht="42" customHeight="1"/>
    <row r="7373" ht="42" customHeight="1"/>
    <row r="7374" ht="42" customHeight="1"/>
    <row r="7375" ht="42" customHeight="1"/>
    <row r="7376" ht="42" customHeight="1"/>
    <row r="7377" ht="42" customHeight="1"/>
    <row r="7378" ht="42" customHeight="1"/>
    <row r="7379" ht="42" customHeight="1"/>
    <row r="7380" ht="42" customHeight="1"/>
    <row r="7381" ht="42" customHeight="1"/>
    <row r="7382" ht="42" customHeight="1"/>
    <row r="7383" ht="42" customHeight="1"/>
    <row r="7384" ht="42" customHeight="1"/>
    <row r="7385" ht="42" customHeight="1"/>
    <row r="7386" ht="42" customHeight="1"/>
    <row r="7387" ht="42" customHeight="1"/>
    <row r="7388" ht="42" customHeight="1"/>
    <row r="7389" ht="42" customHeight="1"/>
    <row r="7390" ht="42" customHeight="1"/>
    <row r="7391" ht="42" customHeight="1"/>
    <row r="7392" ht="42" customHeight="1"/>
    <row r="7393" ht="42" customHeight="1"/>
    <row r="7394" ht="42" customHeight="1"/>
    <row r="7395" ht="42" customHeight="1"/>
    <row r="7396" ht="42" customHeight="1"/>
    <row r="7397" ht="42" customHeight="1"/>
    <row r="7398" ht="42" customHeight="1"/>
    <row r="7399" ht="42" customHeight="1"/>
    <row r="7400" ht="42" customHeight="1"/>
    <row r="7401" ht="42" customHeight="1"/>
    <row r="7402" ht="42" customHeight="1"/>
    <row r="7403" ht="42" customHeight="1"/>
    <row r="7404" ht="42" customHeight="1"/>
    <row r="7405" ht="42" customHeight="1"/>
    <row r="7406" ht="42" customHeight="1"/>
    <row r="7407" ht="42" customHeight="1"/>
    <row r="7408" ht="42" customHeight="1"/>
    <row r="7409" ht="42" customHeight="1"/>
    <row r="7410" ht="42" customHeight="1"/>
    <row r="7411" ht="42" customHeight="1"/>
    <row r="7412" ht="42" customHeight="1"/>
    <row r="7413" ht="42" customHeight="1"/>
    <row r="7414" ht="42" customHeight="1"/>
    <row r="7415" ht="42" customHeight="1"/>
    <row r="7416" ht="42" customHeight="1"/>
    <row r="7417" ht="42" customHeight="1"/>
    <row r="7418" ht="42" customHeight="1"/>
    <row r="7419" ht="42" customHeight="1"/>
    <row r="7420" ht="42" customHeight="1"/>
    <row r="7421" ht="42" customHeight="1"/>
    <row r="7422" ht="42" customHeight="1"/>
    <row r="7423" ht="42" customHeight="1"/>
    <row r="7424" ht="42" customHeight="1"/>
    <row r="7425" ht="42" customHeight="1"/>
    <row r="7426" ht="42" customHeight="1"/>
    <row r="7427" ht="42" customHeight="1"/>
    <row r="7428" ht="42" customHeight="1"/>
    <row r="7429" ht="42" customHeight="1"/>
    <row r="7430" ht="42" customHeight="1"/>
    <row r="7431" ht="42" customHeight="1"/>
    <row r="7432" ht="42" customHeight="1"/>
    <row r="7433" ht="42" customHeight="1"/>
    <row r="7434" ht="42" customHeight="1"/>
    <row r="7435" ht="42" customHeight="1"/>
    <row r="7436" ht="42" customHeight="1"/>
    <row r="7437" ht="42" customHeight="1"/>
    <row r="7438" ht="42" customHeight="1"/>
    <row r="7439" ht="42" customHeight="1"/>
    <row r="7440" ht="42" customHeight="1"/>
    <row r="7441" ht="42" customHeight="1"/>
    <row r="7442" ht="42" customHeight="1"/>
    <row r="7443" ht="42" customHeight="1"/>
    <row r="7444" ht="42" customHeight="1"/>
    <row r="7445" ht="42" customHeight="1"/>
    <row r="7446" ht="42" customHeight="1"/>
    <row r="7447" ht="42" customHeight="1"/>
    <row r="7448" ht="42" customHeight="1"/>
    <row r="7449" ht="42" customHeight="1"/>
    <row r="7450" ht="42" customHeight="1"/>
    <row r="7451" ht="42" customHeight="1"/>
    <row r="7452" ht="42" customHeight="1"/>
    <row r="7453" ht="42" customHeight="1"/>
    <row r="7454" ht="42" customHeight="1"/>
    <row r="7455" ht="42" customHeight="1"/>
    <row r="7456" ht="42" customHeight="1"/>
    <row r="7457" ht="42" customHeight="1"/>
    <row r="7458" ht="42" customHeight="1"/>
    <row r="7459" ht="42" customHeight="1"/>
    <row r="7460" ht="42" customHeight="1"/>
    <row r="7461" ht="42" customHeight="1"/>
    <row r="7462" ht="42" customHeight="1"/>
    <row r="7463" ht="42" customHeight="1"/>
    <row r="7464" ht="42" customHeight="1"/>
    <row r="7465" ht="42" customHeight="1"/>
    <row r="7466" ht="42" customHeight="1"/>
    <row r="7467" ht="42" customHeight="1"/>
    <row r="7468" ht="42" customHeight="1"/>
    <row r="7469" ht="42" customHeight="1"/>
    <row r="7470" ht="42" customHeight="1"/>
    <row r="7471" ht="42" customHeight="1"/>
    <row r="7472" ht="42" customHeight="1"/>
    <row r="7473" ht="42" customHeight="1"/>
    <row r="7474" ht="42" customHeight="1"/>
    <row r="7475" ht="42" customHeight="1"/>
    <row r="7476" ht="42" customHeight="1"/>
    <row r="7477" ht="42" customHeight="1"/>
    <row r="7478" ht="42" customHeight="1"/>
    <row r="7479" ht="42" customHeight="1"/>
    <row r="7480" ht="42" customHeight="1"/>
    <row r="7481" ht="42" customHeight="1"/>
    <row r="7482" ht="42" customHeight="1"/>
    <row r="7483" ht="42" customHeight="1"/>
    <row r="7484" ht="42" customHeight="1"/>
    <row r="7485" ht="42" customHeight="1"/>
    <row r="7486" ht="42" customHeight="1"/>
    <row r="7487" ht="42" customHeight="1"/>
    <row r="7488" ht="42" customHeight="1"/>
    <row r="7489" ht="42" customHeight="1"/>
    <row r="7490" ht="42" customHeight="1"/>
    <row r="7491" ht="42" customHeight="1"/>
    <row r="7492" ht="42" customHeight="1"/>
    <row r="7493" ht="42" customHeight="1"/>
    <row r="7494" ht="42" customHeight="1"/>
    <row r="7495" ht="42" customHeight="1"/>
    <row r="7496" ht="42" customHeight="1"/>
    <row r="7497" ht="42" customHeight="1"/>
    <row r="7498" ht="42" customHeight="1"/>
    <row r="7499" ht="42" customHeight="1"/>
    <row r="7500" ht="42" customHeight="1"/>
    <row r="7501" ht="42" customHeight="1"/>
    <row r="7502" ht="42" customHeight="1"/>
    <row r="7503" ht="42" customHeight="1"/>
    <row r="7504" ht="42" customHeight="1"/>
    <row r="7505" ht="42" customHeight="1"/>
    <row r="7506" ht="42" customHeight="1"/>
    <row r="7507" ht="42" customHeight="1"/>
    <row r="7508" ht="42" customHeight="1"/>
    <row r="7509" ht="42" customHeight="1"/>
    <row r="7510" ht="42" customHeight="1"/>
    <row r="7511" ht="42" customHeight="1"/>
    <row r="7512" ht="42" customHeight="1"/>
    <row r="7513" ht="42" customHeight="1"/>
    <row r="7514" ht="42" customHeight="1"/>
    <row r="7515" ht="42" customHeight="1"/>
    <row r="7516" ht="42" customHeight="1"/>
    <row r="7517" ht="42" customHeight="1"/>
    <row r="7518" ht="42" customHeight="1"/>
    <row r="7519" ht="42" customHeight="1"/>
    <row r="7520" ht="42" customHeight="1"/>
    <row r="7521" ht="42" customHeight="1"/>
    <row r="7522" ht="42" customHeight="1"/>
    <row r="7523" ht="42" customHeight="1"/>
    <row r="7524" ht="42" customHeight="1"/>
    <row r="7525" ht="42" customHeight="1"/>
    <row r="7526" ht="42" customHeight="1"/>
    <row r="7527" ht="42" customHeight="1"/>
    <row r="7528" ht="42" customHeight="1"/>
    <row r="7529" ht="42" customHeight="1"/>
    <row r="7530" ht="42" customHeight="1"/>
    <row r="7531" ht="42" customHeight="1"/>
    <row r="7532" ht="42" customHeight="1"/>
    <row r="7533" ht="42" customHeight="1"/>
    <row r="7534" ht="42" customHeight="1"/>
    <row r="7535" ht="42" customHeight="1"/>
    <row r="7536" ht="42" customHeight="1"/>
    <row r="7537" ht="42" customHeight="1"/>
    <row r="7538" ht="42" customHeight="1"/>
    <row r="7539" ht="42" customHeight="1"/>
    <row r="7540" ht="42" customHeight="1"/>
    <row r="7541" ht="42" customHeight="1"/>
    <row r="7542" ht="42" customHeight="1"/>
    <row r="7543" ht="42" customHeight="1"/>
    <row r="7544" ht="42" customHeight="1"/>
    <row r="7545" ht="42" customHeight="1"/>
    <row r="7546" ht="42" customHeight="1"/>
    <row r="7547" ht="42" customHeight="1"/>
    <row r="7548" ht="42" customHeight="1"/>
    <row r="7549" ht="42" customHeight="1"/>
    <row r="7550" ht="42" customHeight="1"/>
    <row r="7551" ht="42" customHeight="1"/>
    <row r="7552" ht="42" customHeight="1"/>
    <row r="7553" ht="42" customHeight="1"/>
    <row r="7554" ht="42" customHeight="1"/>
    <row r="7555" ht="42" customHeight="1"/>
    <row r="7556" ht="42" customHeight="1"/>
    <row r="7557" ht="42" customHeight="1"/>
    <row r="7558" ht="42" customHeight="1"/>
    <row r="7559" ht="42" customHeight="1"/>
    <row r="7560" ht="42" customHeight="1"/>
    <row r="7561" ht="42" customHeight="1"/>
    <row r="7562" ht="42" customHeight="1"/>
    <row r="7563" ht="42" customHeight="1"/>
    <row r="7564" ht="42" customHeight="1"/>
    <row r="7565" ht="42" customHeight="1"/>
    <row r="7566" ht="42" customHeight="1"/>
    <row r="7567" ht="42" customHeight="1"/>
    <row r="7568" ht="42" customHeight="1"/>
    <row r="7569" ht="42" customHeight="1"/>
    <row r="7570" ht="42" customHeight="1"/>
    <row r="7571" ht="42" customHeight="1"/>
    <row r="7572" ht="42" customHeight="1"/>
    <row r="7573" ht="42" customHeight="1"/>
    <row r="7574" ht="42" customHeight="1"/>
    <row r="7575" ht="42" customHeight="1"/>
    <row r="7576" ht="42" customHeight="1"/>
    <row r="7577" ht="42" customHeight="1"/>
    <row r="7578" ht="42" customHeight="1"/>
    <row r="7579" ht="42" customHeight="1"/>
    <row r="7580" ht="42" customHeight="1"/>
    <row r="7581" ht="42" customHeight="1"/>
    <row r="7582" ht="42" customHeight="1"/>
    <row r="7583" ht="42" customHeight="1"/>
    <row r="7584" ht="42" customHeight="1"/>
    <row r="7585" ht="42" customHeight="1"/>
    <row r="7586" ht="42" customHeight="1"/>
    <row r="7587" ht="42" customHeight="1"/>
    <row r="7588" ht="42" customHeight="1"/>
    <row r="7589" ht="42" customHeight="1"/>
    <row r="7590" ht="42" customHeight="1"/>
    <row r="7591" ht="42" customHeight="1"/>
    <row r="7592" ht="42" customHeight="1"/>
    <row r="7593" ht="42" customHeight="1"/>
    <row r="7594" ht="42" customHeight="1"/>
    <row r="7595" ht="42" customHeight="1"/>
    <row r="7596" ht="42" customHeight="1"/>
    <row r="7597" ht="42" customHeight="1"/>
    <row r="7598" ht="42" customHeight="1"/>
    <row r="7599" ht="42" customHeight="1"/>
    <row r="7600" ht="42" customHeight="1"/>
    <row r="7601" ht="42" customHeight="1"/>
    <row r="7602" ht="42" customHeight="1"/>
    <row r="7603" ht="42" customHeight="1"/>
    <row r="7604" ht="42" customHeight="1"/>
    <row r="7605" ht="42" customHeight="1"/>
    <row r="7606" ht="42" customHeight="1"/>
    <row r="7607" ht="42" customHeight="1"/>
    <row r="7608" ht="42" customHeight="1"/>
    <row r="7609" ht="42" customHeight="1"/>
    <row r="7610" ht="42" customHeight="1"/>
    <row r="7611" ht="42" customHeight="1"/>
    <row r="7612" ht="42" customHeight="1"/>
    <row r="7613" ht="42" customHeight="1"/>
    <row r="7614" ht="42" customHeight="1"/>
    <row r="7615" ht="42" customHeight="1"/>
    <row r="7616" ht="42" customHeight="1"/>
    <row r="7617" ht="42" customHeight="1"/>
    <row r="7618" ht="42" customHeight="1"/>
    <row r="7619" ht="42" customHeight="1"/>
    <row r="7620" ht="42" customHeight="1"/>
    <row r="7621" ht="42" customHeight="1"/>
    <row r="7622" ht="42" customHeight="1"/>
    <row r="7623" ht="42" customHeight="1"/>
    <row r="7624" ht="42" customHeight="1"/>
    <row r="7625" ht="42" customHeight="1"/>
    <row r="7626" ht="42" customHeight="1"/>
    <row r="7627" ht="42" customHeight="1"/>
    <row r="7628" ht="42" customHeight="1"/>
    <row r="7629" ht="42" customHeight="1"/>
    <row r="7630" ht="42" customHeight="1"/>
    <row r="7631" ht="42" customHeight="1"/>
    <row r="7632" ht="42" customHeight="1"/>
    <row r="7633" ht="42" customHeight="1"/>
    <row r="7634" ht="42" customHeight="1"/>
    <row r="7635" ht="42" customHeight="1"/>
    <row r="7636" ht="42" customHeight="1"/>
    <row r="7637" ht="42" customHeight="1"/>
    <row r="7638" ht="42" customHeight="1"/>
    <row r="7639" ht="42" customHeight="1"/>
    <row r="7640" ht="42" customHeight="1"/>
    <row r="7641" ht="42" customHeight="1"/>
    <row r="7642" ht="42" customHeight="1"/>
    <row r="7643" ht="42" customHeight="1"/>
    <row r="7644" ht="42" customHeight="1"/>
    <row r="7645" ht="42" customHeight="1"/>
    <row r="7646" ht="42" customHeight="1"/>
    <row r="7647" ht="42" customHeight="1"/>
    <row r="7648" ht="42" customHeight="1"/>
    <row r="7649" ht="42" customHeight="1"/>
    <row r="7650" ht="42" customHeight="1"/>
    <row r="7651" ht="42" customHeight="1"/>
    <row r="7652" ht="42" customHeight="1"/>
    <row r="7653" ht="42" customHeight="1"/>
    <row r="7654" ht="42" customHeight="1"/>
    <row r="7655" ht="42" customHeight="1"/>
    <row r="7656" ht="42" customHeight="1"/>
    <row r="7657" ht="42" customHeight="1"/>
    <row r="7658" ht="42" customHeight="1"/>
    <row r="7659" ht="42" customHeight="1"/>
    <row r="7660" ht="42" customHeight="1"/>
    <row r="7661" ht="42" customHeight="1"/>
    <row r="7662" ht="42" customHeight="1"/>
    <row r="7663" ht="42" customHeight="1"/>
    <row r="7664" ht="42" customHeight="1"/>
    <row r="7665" ht="42" customHeight="1"/>
    <row r="7666" ht="42" customHeight="1"/>
    <row r="7667" ht="42" customHeight="1"/>
    <row r="7668" ht="42" customHeight="1"/>
    <row r="7669" ht="42" customHeight="1"/>
    <row r="7670" ht="42" customHeight="1"/>
    <row r="7671" ht="42" customHeight="1"/>
    <row r="7672" ht="42" customHeight="1"/>
    <row r="7673" ht="42" customHeight="1"/>
    <row r="7674" ht="42" customHeight="1"/>
    <row r="7675" ht="42" customHeight="1"/>
    <row r="7676" ht="42" customHeight="1"/>
    <row r="7677" ht="42" customHeight="1"/>
    <row r="7678" ht="42" customHeight="1"/>
    <row r="7679" ht="42" customHeight="1"/>
    <row r="7680" ht="42" customHeight="1"/>
    <row r="7681" ht="42" customHeight="1"/>
    <row r="7682" ht="42" customHeight="1"/>
    <row r="7683" ht="42" customHeight="1"/>
    <row r="7684" ht="42" customHeight="1"/>
    <row r="7685" ht="42" customHeight="1"/>
    <row r="7686" ht="42" customHeight="1"/>
    <row r="7687" ht="42" customHeight="1"/>
    <row r="7688" ht="42" customHeight="1"/>
    <row r="7689" ht="42" customHeight="1"/>
    <row r="7690" ht="42" customHeight="1"/>
    <row r="7691" ht="42" customHeight="1"/>
    <row r="7692" ht="42" customHeight="1"/>
    <row r="7693" ht="42" customHeight="1"/>
    <row r="7694" ht="42" customHeight="1"/>
    <row r="7695" ht="42" customHeight="1"/>
    <row r="7696" ht="42" customHeight="1"/>
    <row r="7697" ht="42" customHeight="1"/>
    <row r="7698" ht="42" customHeight="1"/>
    <row r="7699" ht="42" customHeight="1"/>
    <row r="7700" ht="42" customHeight="1"/>
    <row r="7701" ht="42" customHeight="1"/>
    <row r="7702" ht="42" customHeight="1"/>
    <row r="7703" ht="42" customHeight="1"/>
    <row r="7704" ht="42" customHeight="1"/>
    <row r="7705" ht="42" customHeight="1"/>
    <row r="7706" ht="42" customHeight="1"/>
    <row r="7707" ht="42" customHeight="1"/>
    <row r="7708" ht="42" customHeight="1"/>
    <row r="7709" ht="42" customHeight="1"/>
    <row r="7710" ht="42" customHeight="1"/>
    <row r="7711" ht="42" customHeight="1"/>
    <row r="7712" ht="42" customHeight="1"/>
    <row r="7713" ht="42" customHeight="1"/>
    <row r="7714" ht="42" customHeight="1"/>
    <row r="7715" ht="42" customHeight="1"/>
    <row r="7716" ht="42" customHeight="1"/>
    <row r="7717" ht="42" customHeight="1"/>
    <row r="7718" ht="42" customHeight="1"/>
    <row r="7719" ht="42" customHeight="1"/>
    <row r="7720" ht="42" customHeight="1"/>
    <row r="7721" ht="42" customHeight="1"/>
    <row r="7722" ht="42" customHeight="1"/>
    <row r="7723" ht="42" customHeight="1"/>
    <row r="7724" ht="42" customHeight="1"/>
    <row r="7725" ht="42" customHeight="1"/>
    <row r="7726" ht="42" customHeight="1"/>
    <row r="7727" ht="42" customHeight="1"/>
    <row r="7728" ht="42" customHeight="1"/>
    <row r="7729" ht="42" customHeight="1"/>
    <row r="7730" ht="42" customHeight="1"/>
    <row r="7731" ht="42" customHeight="1"/>
    <row r="7732" ht="42" customHeight="1"/>
    <row r="7733" ht="42" customHeight="1"/>
    <row r="7734" ht="42" customHeight="1"/>
    <row r="7735" ht="42" customHeight="1"/>
    <row r="7736" ht="42" customHeight="1"/>
    <row r="7737" ht="42" customHeight="1"/>
    <row r="7738" ht="42" customHeight="1"/>
    <row r="7739" ht="42" customHeight="1"/>
    <row r="7740" ht="42" customHeight="1"/>
    <row r="7741" ht="42" customHeight="1"/>
    <row r="7742" ht="42" customHeight="1"/>
    <row r="7743" ht="42" customHeight="1"/>
    <row r="7744" ht="42" customHeight="1"/>
    <row r="7745" ht="42" customHeight="1"/>
    <row r="7746" ht="42" customHeight="1"/>
    <row r="7747" ht="42" customHeight="1"/>
    <row r="7748" ht="42" customHeight="1"/>
    <row r="7749" ht="42" customHeight="1"/>
    <row r="7750" ht="42" customHeight="1"/>
    <row r="7751" ht="42" customHeight="1"/>
    <row r="7752" ht="42" customHeight="1"/>
    <row r="7753" ht="42" customHeight="1"/>
    <row r="7754" ht="42" customHeight="1"/>
    <row r="7755" ht="42" customHeight="1"/>
    <row r="7756" ht="42" customHeight="1"/>
    <row r="7757" ht="42" customHeight="1"/>
    <row r="7758" ht="42" customHeight="1"/>
    <row r="7759" ht="42" customHeight="1"/>
    <row r="7760" ht="42" customHeight="1"/>
    <row r="7761" ht="42" customHeight="1"/>
    <row r="7762" ht="42" customHeight="1"/>
    <row r="7763" ht="42" customHeight="1"/>
    <row r="7764" ht="42" customHeight="1"/>
    <row r="7765" ht="42" customHeight="1"/>
    <row r="7766" ht="42" customHeight="1"/>
    <row r="7767" ht="42" customHeight="1"/>
    <row r="7768" ht="42" customHeight="1"/>
    <row r="7769" ht="42" customHeight="1"/>
    <row r="7770" ht="42" customHeight="1"/>
    <row r="7771" ht="42" customHeight="1"/>
    <row r="7772" ht="42" customHeight="1"/>
    <row r="7773" ht="42" customHeight="1"/>
    <row r="7774" ht="42" customHeight="1"/>
    <row r="7775" ht="42" customHeight="1"/>
    <row r="7776" ht="42" customHeight="1"/>
    <row r="7777" ht="42" customHeight="1"/>
    <row r="7778" ht="42" customHeight="1"/>
    <row r="7779" ht="42" customHeight="1"/>
    <row r="7780" ht="42" customHeight="1"/>
    <row r="7781" ht="42" customHeight="1"/>
    <row r="7782" ht="42" customHeight="1"/>
    <row r="7783" ht="42" customHeight="1"/>
    <row r="7784" ht="42" customHeight="1"/>
    <row r="7785" ht="42" customHeight="1"/>
    <row r="7786" ht="42" customHeight="1"/>
    <row r="7787" ht="42" customHeight="1"/>
    <row r="7788" ht="42" customHeight="1"/>
    <row r="7789" ht="42" customHeight="1"/>
    <row r="7790" ht="42" customHeight="1"/>
    <row r="7791" ht="42" customHeight="1"/>
    <row r="7792" ht="42" customHeight="1"/>
    <row r="7793" ht="42" customHeight="1"/>
    <row r="7794" ht="42" customHeight="1"/>
    <row r="7795" ht="42" customHeight="1"/>
    <row r="7796" ht="42" customHeight="1"/>
    <row r="7797" ht="42" customHeight="1"/>
    <row r="7798" ht="42" customHeight="1"/>
    <row r="7799" ht="42" customHeight="1"/>
    <row r="7800" ht="42" customHeight="1"/>
    <row r="7801" ht="42" customHeight="1"/>
    <row r="7802" ht="42" customHeight="1"/>
    <row r="7803" ht="42" customHeight="1"/>
    <row r="7804" ht="42" customHeight="1"/>
    <row r="7805" ht="42" customHeight="1"/>
    <row r="7806" ht="42" customHeight="1"/>
    <row r="7807" ht="42" customHeight="1"/>
    <row r="7808" ht="42" customHeight="1"/>
    <row r="7809" ht="42" customHeight="1"/>
    <row r="7810" ht="42" customHeight="1"/>
    <row r="7811" ht="42" customHeight="1"/>
    <row r="7812" ht="42" customHeight="1"/>
    <row r="7813" ht="42" customHeight="1"/>
    <row r="7814" ht="42" customHeight="1"/>
    <row r="7815" ht="42" customHeight="1"/>
    <row r="7816" ht="42" customHeight="1"/>
    <row r="7817" ht="42" customHeight="1"/>
    <row r="7818" ht="42" customHeight="1"/>
    <row r="7819" ht="42" customHeight="1"/>
    <row r="7820" ht="42" customHeight="1"/>
    <row r="7821" ht="42" customHeight="1"/>
    <row r="7822" ht="42" customHeight="1"/>
    <row r="7823" ht="42" customHeight="1"/>
    <row r="7824" ht="42" customHeight="1"/>
    <row r="7825" ht="42" customHeight="1"/>
    <row r="7826" ht="42" customHeight="1"/>
    <row r="7827" ht="42" customHeight="1"/>
    <row r="7828" ht="42" customHeight="1"/>
    <row r="7829" ht="42" customHeight="1"/>
    <row r="7830" ht="42" customHeight="1"/>
    <row r="7831" ht="42" customHeight="1"/>
    <row r="7832" ht="42" customHeight="1"/>
    <row r="7833" ht="42" customHeight="1"/>
    <row r="7834" ht="42" customHeight="1"/>
    <row r="7835" ht="42" customHeight="1"/>
    <row r="7836" ht="42" customHeight="1"/>
    <row r="7837" ht="42" customHeight="1"/>
    <row r="7838" ht="42" customHeight="1"/>
    <row r="7839" ht="42" customHeight="1"/>
    <row r="7840" ht="42" customHeight="1"/>
    <row r="7841" ht="42" customHeight="1"/>
    <row r="7842" ht="42" customHeight="1"/>
    <row r="7843" ht="42" customHeight="1"/>
    <row r="7844" ht="42" customHeight="1"/>
    <row r="7845" ht="42" customHeight="1"/>
    <row r="7846" ht="42" customHeight="1"/>
    <row r="7847" ht="42" customHeight="1"/>
    <row r="7848" ht="42" customHeight="1"/>
    <row r="7849" ht="42" customHeight="1"/>
    <row r="7850" ht="42" customHeight="1"/>
    <row r="7851" ht="42" customHeight="1"/>
    <row r="7852" ht="42" customHeight="1"/>
    <row r="7853" ht="42" customHeight="1"/>
    <row r="7854" ht="42" customHeight="1"/>
    <row r="7855" ht="42" customHeight="1"/>
    <row r="7856" ht="42" customHeight="1"/>
    <row r="7857" ht="42" customHeight="1"/>
    <row r="7858" ht="42" customHeight="1"/>
    <row r="7859" ht="42" customHeight="1"/>
    <row r="7860" ht="42" customHeight="1"/>
    <row r="7861" ht="42" customHeight="1"/>
    <row r="7862" ht="42" customHeight="1"/>
    <row r="7863" ht="42" customHeight="1"/>
    <row r="7864" ht="42" customHeight="1"/>
    <row r="7865" ht="42" customHeight="1"/>
    <row r="7866" ht="42" customHeight="1"/>
    <row r="7867" ht="42" customHeight="1"/>
    <row r="7868" ht="42" customHeight="1"/>
    <row r="7869" ht="42" customHeight="1"/>
    <row r="7870" ht="42" customHeight="1"/>
    <row r="7871" ht="42" customHeight="1"/>
    <row r="7872" ht="42" customHeight="1"/>
    <row r="7873" ht="42" customHeight="1"/>
    <row r="7874" ht="42" customHeight="1"/>
    <row r="7875" ht="42" customHeight="1"/>
    <row r="7876" ht="42" customHeight="1"/>
    <row r="7877" ht="42" customHeight="1"/>
    <row r="7878" ht="42" customHeight="1"/>
    <row r="7879" ht="42" customHeight="1"/>
    <row r="7880" ht="42" customHeight="1"/>
    <row r="7881" ht="42" customHeight="1"/>
    <row r="7882" ht="42" customHeight="1"/>
    <row r="7883" ht="42" customHeight="1"/>
    <row r="7884" ht="42" customHeight="1"/>
    <row r="7885" ht="42" customHeight="1"/>
    <row r="7886" ht="42" customHeight="1"/>
    <row r="7887" ht="42" customHeight="1"/>
    <row r="7888" ht="42" customHeight="1"/>
    <row r="7889" ht="42" customHeight="1"/>
    <row r="7890" ht="42" customHeight="1"/>
    <row r="7891" ht="42" customHeight="1"/>
    <row r="7892" ht="42" customHeight="1"/>
    <row r="7893" ht="42" customHeight="1"/>
    <row r="7894" ht="42" customHeight="1"/>
    <row r="7895" ht="42" customHeight="1"/>
    <row r="7896" ht="42" customHeight="1"/>
    <row r="7897" ht="42" customHeight="1"/>
    <row r="7898" ht="42" customHeight="1"/>
    <row r="7899" ht="42" customHeight="1"/>
    <row r="7900" ht="42" customHeight="1"/>
    <row r="7901" ht="42" customHeight="1"/>
    <row r="7902" ht="42" customHeight="1"/>
    <row r="7903" ht="42" customHeight="1"/>
    <row r="7904" ht="42" customHeight="1"/>
    <row r="7905" ht="42" customHeight="1"/>
    <row r="7906" ht="42" customHeight="1"/>
    <row r="7907" ht="42" customHeight="1"/>
    <row r="7908" ht="42" customHeight="1"/>
    <row r="7909" ht="42" customHeight="1"/>
    <row r="7910" ht="42" customHeight="1"/>
    <row r="7911" ht="42" customHeight="1"/>
    <row r="7912" ht="42" customHeight="1"/>
    <row r="7913" ht="42" customHeight="1"/>
    <row r="7914" ht="42" customHeight="1"/>
    <row r="7915" ht="42" customHeight="1"/>
    <row r="7916" ht="42" customHeight="1"/>
    <row r="7917" ht="42" customHeight="1"/>
    <row r="7918" ht="42" customHeight="1"/>
    <row r="7919" ht="42" customHeight="1"/>
    <row r="7920" ht="42" customHeight="1"/>
    <row r="7921" ht="42" customHeight="1"/>
    <row r="7922" ht="42" customHeight="1"/>
    <row r="7923" ht="42" customHeight="1"/>
    <row r="7924" ht="42" customHeight="1"/>
    <row r="7925" ht="42" customHeight="1"/>
    <row r="7926" ht="42" customHeight="1"/>
    <row r="7927" ht="42" customHeight="1"/>
    <row r="7928" ht="42" customHeight="1"/>
    <row r="7929" ht="42" customHeight="1"/>
    <row r="7930" ht="42" customHeight="1"/>
    <row r="7931" ht="42" customHeight="1"/>
    <row r="7932" ht="42" customHeight="1"/>
    <row r="7933" ht="42" customHeight="1"/>
    <row r="7934" ht="42" customHeight="1"/>
    <row r="7935" ht="42" customHeight="1"/>
    <row r="7936" ht="42" customHeight="1"/>
    <row r="7937" ht="42" customHeight="1"/>
    <row r="7938" ht="42" customHeight="1"/>
    <row r="7939" ht="42" customHeight="1"/>
    <row r="7940" ht="42" customHeight="1"/>
    <row r="7941" ht="42" customHeight="1"/>
    <row r="7942" ht="42" customHeight="1"/>
    <row r="7943" ht="42" customHeight="1"/>
    <row r="7944" ht="42" customHeight="1"/>
    <row r="7945" ht="42" customHeight="1"/>
    <row r="7946" ht="42" customHeight="1"/>
    <row r="7947" ht="42" customHeight="1"/>
    <row r="7948" ht="42" customHeight="1"/>
    <row r="7949" ht="42" customHeight="1"/>
    <row r="7950" ht="42" customHeight="1"/>
    <row r="7951" ht="42" customHeight="1"/>
    <row r="7952" ht="42" customHeight="1"/>
    <row r="7953" ht="42" customHeight="1"/>
    <row r="7954" ht="42" customHeight="1"/>
    <row r="7955" ht="42" customHeight="1"/>
    <row r="7956" ht="42" customHeight="1"/>
    <row r="7957" ht="42" customHeight="1"/>
    <row r="7958" ht="42" customHeight="1"/>
    <row r="7959" ht="42" customHeight="1"/>
    <row r="7960" ht="42" customHeight="1"/>
    <row r="7961" ht="42" customHeight="1"/>
    <row r="7962" ht="42" customHeight="1"/>
    <row r="7963" ht="42" customHeight="1"/>
    <row r="7964" ht="42" customHeight="1"/>
    <row r="7965" ht="42" customHeight="1"/>
    <row r="7966" ht="42" customHeight="1"/>
    <row r="7967" ht="42" customHeight="1"/>
    <row r="7968" ht="42" customHeight="1"/>
    <row r="7969" ht="42" customHeight="1"/>
    <row r="7970" ht="42" customHeight="1"/>
    <row r="7971" ht="42" customHeight="1"/>
    <row r="7972" ht="42" customHeight="1"/>
    <row r="7973" ht="42" customHeight="1"/>
    <row r="7974" ht="42" customHeight="1"/>
    <row r="7975" ht="42" customHeight="1"/>
    <row r="7976" ht="42" customHeight="1"/>
    <row r="7977" ht="42" customHeight="1"/>
    <row r="7978" ht="42" customHeight="1"/>
    <row r="7979" ht="42" customHeight="1"/>
    <row r="7980" ht="42" customHeight="1"/>
    <row r="7981" ht="42" customHeight="1"/>
    <row r="7982" ht="42" customHeight="1"/>
    <row r="7983" ht="42" customHeight="1"/>
    <row r="7984" ht="42" customHeight="1"/>
    <row r="7985" ht="42" customHeight="1"/>
    <row r="7986" ht="42" customHeight="1"/>
    <row r="7987" ht="42" customHeight="1"/>
    <row r="7988" ht="42" customHeight="1"/>
    <row r="7989" ht="42" customHeight="1"/>
    <row r="7990" ht="42" customHeight="1"/>
    <row r="7991" ht="42" customHeight="1"/>
    <row r="7992" ht="42" customHeight="1"/>
    <row r="7993" ht="42" customHeight="1"/>
    <row r="7994" ht="42" customHeight="1"/>
    <row r="7995" ht="42" customHeight="1"/>
    <row r="7996" ht="42" customHeight="1"/>
    <row r="7997" ht="42" customHeight="1"/>
    <row r="7998" ht="42" customHeight="1"/>
    <row r="7999" ht="42" customHeight="1"/>
    <row r="8000" ht="42" customHeight="1"/>
    <row r="8001" ht="42" customHeight="1"/>
    <row r="8002" ht="42" customHeight="1"/>
    <row r="8003" ht="42" customHeight="1"/>
    <row r="8004" ht="42" customHeight="1"/>
    <row r="8005" ht="42" customHeight="1"/>
    <row r="8006" ht="42" customHeight="1"/>
    <row r="8007" ht="42" customHeight="1"/>
    <row r="8008" ht="42" customHeight="1"/>
    <row r="8009" ht="42" customHeight="1"/>
    <row r="8010" ht="42" customHeight="1"/>
    <row r="8011" ht="42" customHeight="1"/>
    <row r="8012" ht="42" customHeight="1"/>
    <row r="8013" ht="42" customHeight="1"/>
    <row r="8014" ht="42" customHeight="1"/>
    <row r="8015" ht="42" customHeight="1"/>
    <row r="8016" ht="42" customHeight="1"/>
    <row r="8017" ht="42" customHeight="1"/>
    <row r="8018" ht="42" customHeight="1"/>
    <row r="8019" ht="42" customHeight="1"/>
    <row r="8020" ht="42" customHeight="1"/>
    <row r="8021" ht="42" customHeight="1"/>
    <row r="8022" ht="42" customHeight="1"/>
    <row r="8023" ht="42" customHeight="1"/>
    <row r="8024" ht="42" customHeight="1"/>
    <row r="8025" ht="42" customHeight="1"/>
    <row r="8026" ht="42" customHeight="1"/>
    <row r="8027" ht="42" customHeight="1"/>
    <row r="8028" ht="42" customHeight="1"/>
    <row r="8029" ht="42" customHeight="1"/>
    <row r="8030" ht="42" customHeight="1"/>
    <row r="8031" ht="42" customHeight="1"/>
    <row r="8032" ht="42" customHeight="1"/>
    <row r="8033" ht="42" customHeight="1"/>
    <row r="8034" ht="42" customHeight="1"/>
    <row r="8035" ht="42" customHeight="1"/>
    <row r="8036" ht="42" customHeight="1"/>
    <row r="8037" ht="42" customHeight="1"/>
    <row r="8038" ht="42" customHeight="1"/>
    <row r="8039" ht="42" customHeight="1"/>
    <row r="8040" ht="42" customHeight="1"/>
    <row r="8041" ht="42" customHeight="1"/>
    <row r="8042" ht="42" customHeight="1"/>
    <row r="8043" ht="42" customHeight="1"/>
    <row r="8044" ht="42" customHeight="1"/>
    <row r="8045" ht="42" customHeight="1"/>
    <row r="8046" ht="42" customHeight="1"/>
    <row r="8047" ht="42" customHeight="1"/>
    <row r="8048" ht="42" customHeight="1"/>
    <row r="8049" ht="42" customHeight="1"/>
    <row r="8050" ht="42" customHeight="1"/>
    <row r="8051" ht="42" customHeight="1"/>
    <row r="8052" ht="42" customHeight="1"/>
    <row r="8053" ht="42" customHeight="1"/>
    <row r="8054" ht="42" customHeight="1"/>
    <row r="8055" ht="42" customHeight="1"/>
    <row r="8056" ht="42" customHeight="1"/>
    <row r="8057" ht="42" customHeight="1"/>
    <row r="8058" ht="42" customHeight="1"/>
    <row r="8059" ht="42" customHeight="1"/>
    <row r="8060" ht="42" customHeight="1"/>
    <row r="8061" ht="42" customHeight="1"/>
    <row r="8062" ht="42" customHeight="1"/>
    <row r="8063" ht="42" customHeight="1"/>
    <row r="8064" ht="42" customHeight="1"/>
    <row r="8065" ht="42" customHeight="1"/>
    <row r="8066" ht="42" customHeight="1"/>
    <row r="8067" ht="42" customHeight="1"/>
    <row r="8068" ht="42" customHeight="1"/>
    <row r="8069" ht="42" customHeight="1"/>
    <row r="8070" ht="42" customHeight="1"/>
    <row r="8071" ht="42" customHeight="1"/>
    <row r="8072" ht="42" customHeight="1"/>
    <row r="8073" ht="42" customHeight="1"/>
    <row r="8074" ht="42" customHeight="1"/>
    <row r="8075" ht="42" customHeight="1"/>
    <row r="8076" ht="42" customHeight="1"/>
    <row r="8077" ht="42" customHeight="1"/>
    <row r="8078" ht="42" customHeight="1"/>
    <row r="8079" ht="42" customHeight="1"/>
    <row r="8080" ht="42" customHeight="1"/>
    <row r="8081" ht="42" customHeight="1"/>
    <row r="8082" ht="42" customHeight="1"/>
    <row r="8083" ht="42" customHeight="1"/>
    <row r="8084" ht="42" customHeight="1"/>
    <row r="8085" ht="42" customHeight="1"/>
    <row r="8086" ht="42" customHeight="1"/>
    <row r="8087" ht="42" customHeight="1"/>
    <row r="8088" ht="42" customHeight="1"/>
    <row r="8089" ht="42" customHeight="1"/>
    <row r="8090" ht="42" customHeight="1"/>
    <row r="8091" ht="42" customHeight="1"/>
    <row r="8092" ht="42" customHeight="1"/>
    <row r="8093" ht="42" customHeight="1"/>
    <row r="8094" ht="42" customHeight="1"/>
    <row r="8095" ht="42" customHeight="1"/>
    <row r="8096" ht="42" customHeight="1"/>
    <row r="8097" ht="42" customHeight="1"/>
    <row r="8098" ht="42" customHeight="1"/>
    <row r="8099" ht="42" customHeight="1"/>
    <row r="8100" ht="42" customHeight="1"/>
    <row r="8101" ht="42" customHeight="1"/>
    <row r="8102" ht="42" customHeight="1"/>
    <row r="8103" ht="42" customHeight="1"/>
    <row r="8104" ht="42" customHeight="1"/>
    <row r="8105" ht="42" customHeight="1"/>
    <row r="8106" ht="42" customHeight="1"/>
    <row r="8107" ht="42" customHeight="1"/>
    <row r="8108" ht="42" customHeight="1"/>
    <row r="8109" ht="42" customHeight="1"/>
    <row r="8110" ht="42" customHeight="1"/>
    <row r="8111" ht="42" customHeight="1"/>
    <row r="8112" ht="42" customHeight="1"/>
    <row r="8113" ht="42" customHeight="1"/>
    <row r="8114" ht="42" customHeight="1"/>
    <row r="8115" ht="42" customHeight="1"/>
    <row r="8116" ht="42" customHeight="1"/>
    <row r="8117" ht="42" customHeight="1"/>
    <row r="8118" ht="42" customHeight="1"/>
    <row r="8119" ht="42" customHeight="1"/>
    <row r="8120" ht="42" customHeight="1"/>
    <row r="8121" ht="42" customHeight="1"/>
    <row r="8122" ht="42" customHeight="1"/>
    <row r="8123" ht="42" customHeight="1"/>
    <row r="8124" ht="42" customHeight="1"/>
    <row r="8125" ht="42" customHeight="1"/>
    <row r="8126" ht="42" customHeight="1"/>
    <row r="8127" ht="42" customHeight="1"/>
    <row r="8128" ht="42" customHeight="1"/>
    <row r="8129" ht="42" customHeight="1"/>
    <row r="8130" ht="42" customHeight="1"/>
    <row r="8131" ht="42" customHeight="1"/>
    <row r="8132" ht="42" customHeight="1"/>
    <row r="8133" ht="42" customHeight="1"/>
    <row r="8134" ht="42" customHeight="1"/>
    <row r="8135" ht="42" customHeight="1"/>
    <row r="8136" ht="42" customHeight="1"/>
    <row r="8137" ht="42" customHeight="1"/>
    <row r="8138" ht="42" customHeight="1"/>
    <row r="8139" ht="42" customHeight="1"/>
    <row r="8140" ht="42" customHeight="1"/>
    <row r="8141" ht="42" customHeight="1"/>
    <row r="8142" ht="42" customHeight="1"/>
    <row r="8143" ht="42" customHeight="1"/>
    <row r="8144" ht="42" customHeight="1"/>
    <row r="8145" ht="42" customHeight="1"/>
    <row r="8146" ht="42" customHeight="1"/>
    <row r="8147" ht="42" customHeight="1"/>
    <row r="8148" ht="42" customHeight="1"/>
    <row r="8149" ht="42" customHeight="1"/>
    <row r="8150" ht="42" customHeight="1"/>
    <row r="8151" ht="42" customHeight="1"/>
    <row r="8152" ht="42" customHeight="1"/>
    <row r="8153" ht="42" customHeight="1"/>
    <row r="8154" ht="42" customHeight="1"/>
    <row r="8155" ht="42" customHeight="1"/>
    <row r="8156" ht="42" customHeight="1"/>
    <row r="8157" ht="42" customHeight="1"/>
    <row r="8158" ht="42" customHeight="1"/>
    <row r="8159" ht="42" customHeight="1"/>
    <row r="8160" ht="42" customHeight="1"/>
    <row r="8161" ht="42" customHeight="1"/>
    <row r="8162" ht="42" customHeight="1"/>
    <row r="8163" ht="42" customHeight="1"/>
    <row r="8164" ht="42" customHeight="1"/>
    <row r="8165" ht="42" customHeight="1"/>
    <row r="8166" ht="42" customHeight="1"/>
    <row r="8167" ht="42" customHeight="1"/>
    <row r="8168" ht="42" customHeight="1"/>
    <row r="8169" ht="42" customHeight="1"/>
    <row r="8170" ht="42" customHeight="1"/>
    <row r="8171" ht="42" customHeight="1"/>
    <row r="8172" ht="42" customHeight="1"/>
    <row r="8173" ht="42" customHeight="1"/>
    <row r="8174" ht="42" customHeight="1"/>
    <row r="8175" ht="42" customHeight="1"/>
    <row r="8176" ht="42" customHeight="1"/>
    <row r="8177" ht="42" customHeight="1"/>
    <row r="8178" ht="42" customHeight="1"/>
    <row r="8179" ht="42" customHeight="1"/>
    <row r="8180" ht="42" customHeight="1"/>
    <row r="8181" ht="42" customHeight="1"/>
    <row r="8182" ht="42" customHeight="1"/>
    <row r="8183" ht="42" customHeight="1"/>
    <row r="8184" ht="42" customHeight="1"/>
    <row r="8185" ht="42" customHeight="1"/>
    <row r="8186" ht="42" customHeight="1"/>
    <row r="8187" ht="42" customHeight="1"/>
    <row r="8188" ht="42" customHeight="1"/>
    <row r="8189" ht="42" customHeight="1"/>
    <row r="8190" ht="42" customHeight="1"/>
    <row r="8191" ht="42" customHeight="1"/>
    <row r="8192" ht="42" customHeight="1"/>
    <row r="8193" ht="42" customHeight="1"/>
    <row r="8194" ht="42" customHeight="1"/>
    <row r="8195" ht="42" customHeight="1"/>
    <row r="8196" ht="42" customHeight="1"/>
    <row r="8197" ht="42" customHeight="1"/>
    <row r="8198" ht="42" customHeight="1"/>
    <row r="8199" ht="42" customHeight="1"/>
    <row r="8200" ht="42" customHeight="1"/>
    <row r="8201" ht="42" customHeight="1"/>
    <row r="8202" ht="42" customHeight="1"/>
    <row r="8203" ht="42" customHeight="1"/>
    <row r="8204" ht="42" customHeight="1"/>
    <row r="8205" ht="42" customHeight="1"/>
    <row r="8206" ht="42" customHeight="1"/>
    <row r="8207" ht="42" customHeight="1"/>
    <row r="8208" ht="42" customHeight="1"/>
    <row r="8209" ht="42" customHeight="1"/>
    <row r="8210" ht="42" customHeight="1"/>
    <row r="8211" ht="42" customHeight="1"/>
    <row r="8212" ht="42" customHeight="1"/>
    <row r="8213" ht="42" customHeight="1"/>
    <row r="8214" ht="42" customHeight="1"/>
    <row r="8215" ht="42" customHeight="1"/>
    <row r="8216" ht="42" customHeight="1"/>
    <row r="8217" ht="42" customHeight="1"/>
    <row r="8218" ht="42" customHeight="1"/>
    <row r="8219" ht="42" customHeight="1"/>
    <row r="8220" ht="42" customHeight="1"/>
    <row r="8221" ht="42" customHeight="1"/>
    <row r="8222" ht="42" customHeight="1"/>
    <row r="8223" ht="42" customHeight="1"/>
    <row r="8224" ht="42" customHeight="1"/>
    <row r="8225" ht="42" customHeight="1"/>
    <row r="8226" ht="42" customHeight="1"/>
    <row r="8227" ht="42" customHeight="1"/>
    <row r="8228" ht="42" customHeight="1"/>
    <row r="8229" ht="42" customHeight="1"/>
    <row r="8230" ht="42" customHeight="1"/>
    <row r="8231" ht="42" customHeight="1"/>
    <row r="8232" ht="42" customHeight="1"/>
    <row r="8233" ht="42" customHeight="1"/>
    <row r="8234" ht="42" customHeight="1"/>
    <row r="8235" ht="42" customHeight="1"/>
    <row r="8236" ht="42" customHeight="1"/>
    <row r="8237" ht="42" customHeight="1"/>
    <row r="8238" ht="42" customHeight="1"/>
    <row r="8239" ht="42" customHeight="1"/>
    <row r="8240" ht="42" customHeight="1"/>
    <row r="8241" ht="42" customHeight="1"/>
    <row r="8242" ht="42" customHeight="1"/>
    <row r="8243" ht="42" customHeight="1"/>
    <row r="8244" ht="42" customHeight="1"/>
    <row r="8245" ht="42" customHeight="1"/>
    <row r="8246" ht="42" customHeight="1"/>
    <row r="8247" ht="42" customHeight="1"/>
    <row r="8248" ht="42" customHeight="1"/>
    <row r="8249" ht="42" customHeight="1"/>
    <row r="8250" ht="42" customHeight="1"/>
    <row r="8251" ht="42" customHeight="1"/>
    <row r="8252" ht="42" customHeight="1"/>
    <row r="8253" ht="42" customHeight="1"/>
    <row r="8254" ht="42" customHeight="1"/>
    <row r="8255" ht="42" customHeight="1"/>
    <row r="8256" ht="42" customHeight="1"/>
    <row r="8257" ht="42" customHeight="1"/>
    <row r="8258" ht="42" customHeight="1"/>
    <row r="8259" ht="42" customHeight="1"/>
    <row r="8260" ht="42" customHeight="1"/>
    <row r="8261" ht="42" customHeight="1"/>
    <row r="8262" ht="42" customHeight="1"/>
    <row r="8263" ht="42" customHeight="1"/>
    <row r="8264" ht="42" customHeight="1"/>
    <row r="8265" ht="42" customHeight="1"/>
    <row r="8266" ht="42" customHeight="1"/>
    <row r="8267" ht="42" customHeight="1"/>
    <row r="8268" ht="42" customHeight="1"/>
    <row r="8269" ht="42" customHeight="1"/>
    <row r="8270" ht="42" customHeight="1"/>
    <row r="8271" ht="42" customHeight="1"/>
    <row r="8272" ht="42" customHeight="1"/>
    <row r="8273" ht="42" customHeight="1"/>
    <row r="8274" ht="42" customHeight="1"/>
    <row r="8275" ht="42" customHeight="1"/>
    <row r="8276" ht="42" customHeight="1"/>
    <row r="8277" ht="42" customHeight="1"/>
    <row r="8278" ht="42" customHeight="1"/>
    <row r="8279" ht="42" customHeight="1"/>
    <row r="8280" ht="42" customHeight="1"/>
    <row r="8281" ht="42" customHeight="1"/>
    <row r="8282" ht="42" customHeight="1"/>
    <row r="8283" ht="42" customHeight="1"/>
    <row r="8284" ht="42" customHeight="1"/>
    <row r="8285" ht="42" customHeight="1"/>
    <row r="8286" ht="42" customHeight="1"/>
    <row r="8287" ht="42" customHeight="1"/>
    <row r="8288" ht="42" customHeight="1"/>
    <row r="8289" ht="42" customHeight="1"/>
    <row r="8290" ht="42" customHeight="1"/>
    <row r="8291" ht="42" customHeight="1"/>
    <row r="8292" ht="42" customHeight="1"/>
    <row r="8293" ht="42" customHeight="1"/>
    <row r="8294" ht="42" customHeight="1"/>
    <row r="8295" ht="42" customHeight="1"/>
    <row r="8296" ht="42" customHeight="1"/>
    <row r="8297" ht="42" customHeight="1"/>
    <row r="8298" ht="42" customHeight="1"/>
    <row r="8299" ht="42" customHeight="1"/>
    <row r="8300" ht="42" customHeight="1"/>
    <row r="8301" ht="42" customHeight="1"/>
    <row r="8302" ht="42" customHeight="1"/>
    <row r="8303" ht="42" customHeight="1"/>
    <row r="8304" ht="42" customHeight="1"/>
    <row r="8305" ht="42" customHeight="1"/>
    <row r="8306" ht="42" customHeight="1"/>
    <row r="8307" ht="42" customHeight="1"/>
    <row r="8308" ht="42" customHeight="1"/>
    <row r="8309" ht="42" customHeight="1"/>
    <row r="8310" ht="42" customHeight="1"/>
    <row r="8311" ht="42" customHeight="1"/>
    <row r="8312" ht="42" customHeight="1"/>
    <row r="8313" ht="42" customHeight="1"/>
    <row r="8314" ht="42" customHeight="1"/>
    <row r="8315" ht="42" customHeight="1"/>
    <row r="8316" ht="42" customHeight="1"/>
    <row r="8317" ht="42" customHeight="1"/>
    <row r="8318" ht="42" customHeight="1"/>
    <row r="8319" ht="42" customHeight="1"/>
    <row r="8320" ht="42" customHeight="1"/>
    <row r="8321" ht="42" customHeight="1"/>
    <row r="8322" ht="42" customHeight="1"/>
    <row r="8323" ht="42" customHeight="1"/>
    <row r="8324" ht="42" customHeight="1"/>
    <row r="8325" ht="42" customHeight="1"/>
    <row r="8326" ht="42" customHeight="1"/>
    <row r="8327" ht="42" customHeight="1"/>
    <row r="8328" ht="42" customHeight="1"/>
    <row r="8329" ht="42" customHeight="1"/>
    <row r="8330" ht="42" customHeight="1"/>
    <row r="8331" ht="42" customHeight="1"/>
    <row r="8332" ht="42" customHeight="1"/>
    <row r="8333" ht="42" customHeight="1"/>
    <row r="8334" ht="42" customHeight="1"/>
    <row r="8335" ht="42" customHeight="1"/>
    <row r="8336" ht="42" customHeight="1"/>
    <row r="8337" ht="42" customHeight="1"/>
    <row r="8338" ht="42" customHeight="1"/>
    <row r="8339" ht="42" customHeight="1"/>
    <row r="8340" ht="42" customHeight="1"/>
    <row r="8341" ht="42" customHeight="1"/>
    <row r="8342" ht="42" customHeight="1"/>
    <row r="8343" ht="42" customHeight="1"/>
    <row r="8344" ht="42" customHeight="1"/>
    <row r="8345" ht="42" customHeight="1"/>
    <row r="8346" ht="42" customHeight="1"/>
    <row r="8347" ht="42" customHeight="1"/>
    <row r="8348" ht="42" customHeight="1"/>
    <row r="8349" ht="42" customHeight="1"/>
    <row r="8350" ht="42" customHeight="1"/>
    <row r="8351" ht="42" customHeight="1"/>
    <row r="8352" ht="42" customHeight="1"/>
    <row r="8353" ht="42" customHeight="1"/>
    <row r="8354" ht="42" customHeight="1"/>
    <row r="8355" ht="42" customHeight="1"/>
    <row r="8356" ht="42" customHeight="1"/>
    <row r="8357" ht="42" customHeight="1"/>
    <row r="8358" ht="42" customHeight="1"/>
    <row r="8359" ht="42" customHeight="1"/>
    <row r="8360" ht="42" customHeight="1"/>
    <row r="8361" ht="42" customHeight="1"/>
    <row r="8362" ht="42" customHeight="1"/>
    <row r="8363" ht="42" customHeight="1"/>
    <row r="8364" ht="42" customHeight="1"/>
    <row r="8365" ht="42" customHeight="1"/>
    <row r="8366" ht="42" customHeight="1"/>
    <row r="8367" ht="42" customHeight="1"/>
    <row r="8368" ht="42" customHeight="1"/>
    <row r="8369" ht="42" customHeight="1"/>
    <row r="8370" ht="42" customHeight="1"/>
    <row r="8371" ht="42" customHeight="1"/>
    <row r="8372" ht="42" customHeight="1"/>
    <row r="8373" ht="42" customHeight="1"/>
    <row r="8374" ht="42" customHeight="1"/>
    <row r="8375" ht="42" customHeight="1"/>
    <row r="8376" ht="42" customHeight="1"/>
    <row r="8377" ht="42" customHeight="1"/>
    <row r="8378" ht="42" customHeight="1"/>
    <row r="8379" ht="42" customHeight="1"/>
    <row r="8380" ht="42" customHeight="1"/>
    <row r="8381" ht="42" customHeight="1"/>
    <row r="8382" ht="42" customHeight="1"/>
    <row r="8383" ht="42" customHeight="1"/>
    <row r="8384" ht="42" customHeight="1"/>
    <row r="8385" ht="42" customHeight="1"/>
    <row r="8386" ht="42" customHeight="1"/>
    <row r="8387" ht="42" customHeight="1"/>
    <row r="8388" ht="42" customHeight="1"/>
    <row r="8389" ht="42" customHeight="1"/>
    <row r="8390" ht="42" customHeight="1"/>
    <row r="8391" ht="42" customHeight="1"/>
    <row r="8392" ht="42" customHeight="1"/>
    <row r="8393" ht="42" customHeight="1"/>
    <row r="8394" ht="42" customHeight="1"/>
    <row r="8395" ht="42" customHeight="1"/>
    <row r="8396" ht="42" customHeight="1"/>
    <row r="8397" ht="42" customHeight="1"/>
    <row r="8398" ht="42" customHeight="1"/>
    <row r="8399" ht="42" customHeight="1"/>
    <row r="8400" ht="42" customHeight="1"/>
    <row r="8401" ht="42" customHeight="1"/>
    <row r="8402" ht="42" customHeight="1"/>
    <row r="8403" ht="42" customHeight="1"/>
    <row r="8404" ht="42" customHeight="1"/>
    <row r="8405" ht="42" customHeight="1"/>
    <row r="8406" ht="42" customHeight="1"/>
    <row r="8407" ht="42" customHeight="1"/>
    <row r="8408" ht="42" customHeight="1"/>
    <row r="8409" ht="42" customHeight="1"/>
    <row r="8410" ht="42" customHeight="1"/>
    <row r="8411" ht="42" customHeight="1"/>
    <row r="8412" ht="42" customHeight="1"/>
    <row r="8413" ht="42" customHeight="1"/>
    <row r="8414" ht="42" customHeight="1"/>
    <row r="8415" ht="42" customHeight="1"/>
    <row r="8416" ht="42" customHeight="1"/>
    <row r="8417" ht="42" customHeight="1"/>
    <row r="8418" ht="42" customHeight="1"/>
    <row r="8419" ht="42" customHeight="1"/>
    <row r="8420" ht="42" customHeight="1"/>
    <row r="8421" ht="42" customHeight="1"/>
    <row r="8422" ht="42" customHeight="1"/>
    <row r="8423" ht="42" customHeight="1"/>
    <row r="8424" ht="42" customHeight="1"/>
    <row r="8425" ht="42" customHeight="1"/>
    <row r="8426" ht="42" customHeight="1"/>
    <row r="8427" ht="42" customHeight="1"/>
    <row r="8428" ht="42" customHeight="1"/>
    <row r="8429" ht="42" customHeight="1"/>
    <row r="8430" ht="42" customHeight="1"/>
    <row r="8431" ht="42" customHeight="1"/>
    <row r="8432" ht="42" customHeight="1"/>
    <row r="8433" ht="42" customHeight="1"/>
    <row r="8434" ht="42" customHeight="1"/>
    <row r="8435" ht="42" customHeight="1"/>
    <row r="8436" ht="42" customHeight="1"/>
    <row r="8437" ht="42" customHeight="1"/>
    <row r="8438" ht="42" customHeight="1"/>
    <row r="8439" ht="42" customHeight="1"/>
    <row r="8440" ht="42" customHeight="1"/>
    <row r="8441" ht="42" customHeight="1"/>
    <row r="8442" ht="42" customHeight="1"/>
    <row r="8443" ht="42" customHeight="1"/>
    <row r="8444" ht="42" customHeight="1"/>
    <row r="8445" ht="42" customHeight="1"/>
    <row r="8446" ht="42" customHeight="1"/>
    <row r="8447" ht="42" customHeight="1"/>
    <row r="8448" ht="42" customHeight="1"/>
    <row r="8449" ht="42" customHeight="1"/>
    <row r="8450" ht="42" customHeight="1"/>
    <row r="8451" ht="42" customHeight="1"/>
    <row r="8452" ht="42" customHeight="1"/>
    <row r="8453" ht="42" customHeight="1"/>
    <row r="8454" ht="42" customHeight="1"/>
    <row r="8455" ht="42" customHeight="1"/>
    <row r="8456" ht="42" customHeight="1"/>
    <row r="8457" ht="42" customHeight="1"/>
    <row r="8458" ht="42" customHeight="1"/>
    <row r="8459" ht="42" customHeight="1"/>
    <row r="8460" ht="42" customHeight="1"/>
    <row r="8461" ht="42" customHeight="1"/>
    <row r="8462" ht="42" customHeight="1"/>
    <row r="8463" ht="42" customHeight="1"/>
    <row r="8464" ht="42" customHeight="1"/>
    <row r="8465" ht="42" customHeight="1"/>
    <row r="8466" ht="42" customHeight="1"/>
    <row r="8467" ht="42" customHeight="1"/>
    <row r="8468" ht="42" customHeight="1"/>
    <row r="8469" ht="42" customHeight="1"/>
    <row r="8470" ht="42" customHeight="1"/>
    <row r="8471" ht="42" customHeight="1"/>
    <row r="8472" ht="42" customHeight="1"/>
    <row r="8473" ht="42" customHeight="1"/>
    <row r="8474" ht="42" customHeight="1"/>
    <row r="8475" ht="42" customHeight="1"/>
    <row r="8476" ht="42" customHeight="1"/>
    <row r="8477" ht="42" customHeight="1"/>
    <row r="8478" ht="42" customHeight="1"/>
    <row r="8479" ht="42" customHeight="1"/>
    <row r="8480" ht="42" customHeight="1"/>
    <row r="8481" ht="42" customHeight="1"/>
    <row r="8482" ht="42" customHeight="1"/>
    <row r="8483" ht="42" customHeight="1"/>
    <row r="8484" ht="42" customHeight="1"/>
    <row r="8485" ht="42" customHeight="1"/>
    <row r="8486" ht="42" customHeight="1"/>
    <row r="8487" ht="42" customHeight="1"/>
    <row r="8488" ht="42" customHeight="1"/>
    <row r="8489" ht="42" customHeight="1"/>
    <row r="8490" ht="42" customHeight="1"/>
    <row r="8491" ht="42" customHeight="1"/>
    <row r="8492" ht="42" customHeight="1"/>
    <row r="8493" ht="42" customHeight="1"/>
    <row r="8494" ht="42" customHeight="1"/>
    <row r="8495" ht="42" customHeight="1"/>
    <row r="8496" ht="42" customHeight="1"/>
    <row r="8497" ht="42" customHeight="1"/>
    <row r="8498" ht="42" customHeight="1"/>
    <row r="8499" ht="42" customHeight="1"/>
    <row r="8500" ht="42" customHeight="1"/>
    <row r="8501" ht="42" customHeight="1"/>
    <row r="8502" ht="42" customHeight="1"/>
    <row r="8503" ht="42" customHeight="1"/>
    <row r="8504" ht="42" customHeight="1"/>
    <row r="8505" ht="42" customHeight="1"/>
    <row r="8506" ht="42" customHeight="1"/>
    <row r="8507" ht="42" customHeight="1"/>
    <row r="8508" ht="42" customHeight="1"/>
    <row r="8509" ht="42" customHeight="1"/>
    <row r="8510" ht="42" customHeight="1"/>
    <row r="8511" ht="42" customHeight="1"/>
    <row r="8512" ht="42" customHeight="1"/>
    <row r="8513" ht="42" customHeight="1"/>
    <row r="8514" ht="42" customHeight="1"/>
    <row r="8515" ht="42" customHeight="1"/>
    <row r="8516" ht="42" customHeight="1"/>
    <row r="8517" ht="42" customHeight="1"/>
    <row r="8518" ht="42" customHeight="1"/>
    <row r="8519" ht="42" customHeight="1"/>
    <row r="8520" ht="42" customHeight="1"/>
    <row r="8521" ht="42" customHeight="1"/>
    <row r="8522" ht="42" customHeight="1"/>
    <row r="8523" ht="42" customHeight="1"/>
    <row r="8524" ht="42" customHeight="1"/>
    <row r="8525" ht="42" customHeight="1"/>
    <row r="8526" ht="42" customHeight="1"/>
    <row r="8527" ht="42" customHeight="1"/>
    <row r="8528" ht="42" customHeight="1"/>
    <row r="8529" ht="42" customHeight="1"/>
    <row r="8530" ht="42" customHeight="1"/>
    <row r="8531" ht="42" customHeight="1"/>
    <row r="8532" ht="42" customHeight="1"/>
    <row r="8533" ht="42" customHeight="1"/>
    <row r="8534" ht="42" customHeight="1"/>
    <row r="8535" ht="42" customHeight="1"/>
    <row r="8536" ht="42" customHeight="1"/>
    <row r="8537" ht="42" customHeight="1"/>
    <row r="8538" ht="42" customHeight="1"/>
    <row r="8539" ht="42" customHeight="1"/>
    <row r="8540" ht="42" customHeight="1"/>
    <row r="8541" ht="42" customHeight="1"/>
    <row r="8542" ht="42" customHeight="1"/>
    <row r="8543" ht="42" customHeight="1"/>
    <row r="8544" ht="42" customHeight="1"/>
    <row r="8545" ht="42" customHeight="1"/>
    <row r="8546" ht="42" customHeight="1"/>
    <row r="8547" ht="42" customHeight="1"/>
    <row r="8548" ht="42" customHeight="1"/>
    <row r="8549" ht="42" customHeight="1"/>
    <row r="8550" ht="42" customHeight="1"/>
    <row r="8551" ht="42" customHeight="1"/>
    <row r="8552" ht="42" customHeight="1"/>
    <row r="8553" ht="42" customHeight="1"/>
    <row r="8554" ht="42" customHeight="1"/>
    <row r="8555" ht="42" customHeight="1"/>
    <row r="8556" ht="42" customHeight="1"/>
    <row r="8557" ht="42" customHeight="1"/>
    <row r="8558" ht="42" customHeight="1"/>
    <row r="8559" ht="42" customHeight="1"/>
    <row r="8560" ht="42" customHeight="1"/>
    <row r="8561" ht="42" customHeight="1"/>
    <row r="8562" ht="42" customHeight="1"/>
    <row r="8563" ht="42" customHeight="1"/>
    <row r="8564" ht="42" customHeight="1"/>
    <row r="8565" ht="42" customHeight="1"/>
    <row r="8566" ht="42" customHeight="1"/>
    <row r="8567" ht="42" customHeight="1"/>
    <row r="8568" ht="42" customHeight="1"/>
    <row r="8569" ht="42" customHeight="1"/>
    <row r="8570" ht="42" customHeight="1"/>
    <row r="8571" ht="42" customHeight="1"/>
    <row r="8572" ht="42" customHeight="1"/>
    <row r="8573" ht="42" customHeight="1"/>
    <row r="8574" ht="42" customHeight="1"/>
    <row r="8575" ht="42" customHeight="1"/>
    <row r="8576" ht="42" customHeight="1"/>
    <row r="8577" ht="42" customHeight="1"/>
    <row r="8578" ht="42" customHeight="1"/>
    <row r="8579" ht="42" customHeight="1"/>
    <row r="8580" ht="42" customHeight="1"/>
    <row r="8581" ht="42" customHeight="1"/>
    <row r="8582" ht="42" customHeight="1"/>
    <row r="8583" ht="42" customHeight="1"/>
    <row r="8584" ht="42" customHeight="1"/>
    <row r="8585" ht="42" customHeight="1"/>
    <row r="8586" ht="42" customHeight="1"/>
    <row r="8587" ht="42" customHeight="1"/>
    <row r="8588" ht="42" customHeight="1"/>
    <row r="8589" ht="42" customHeight="1"/>
    <row r="8590" ht="42" customHeight="1"/>
    <row r="8591" ht="42" customHeight="1"/>
    <row r="8592" ht="42" customHeight="1"/>
    <row r="8593" ht="42" customHeight="1"/>
    <row r="8594" ht="42" customHeight="1"/>
    <row r="8595" ht="42" customHeight="1"/>
    <row r="8596" ht="42" customHeight="1"/>
    <row r="8597" ht="42" customHeight="1"/>
    <row r="8598" ht="42" customHeight="1"/>
    <row r="8599" ht="42" customHeight="1"/>
    <row r="8600" ht="42" customHeight="1"/>
    <row r="8601" ht="42" customHeight="1"/>
    <row r="8602" ht="42" customHeight="1"/>
    <row r="8603" ht="42" customHeight="1"/>
    <row r="8604" ht="42" customHeight="1"/>
    <row r="8605" ht="42" customHeight="1"/>
    <row r="8606" ht="42" customHeight="1"/>
    <row r="8607" ht="42" customHeight="1"/>
    <row r="8608" ht="42" customHeight="1"/>
    <row r="8609" ht="42" customHeight="1"/>
    <row r="8610" ht="42" customHeight="1"/>
    <row r="8611" ht="42" customHeight="1"/>
    <row r="8612" ht="42" customHeight="1"/>
    <row r="8613" ht="42" customHeight="1"/>
    <row r="8614" ht="42" customHeight="1"/>
    <row r="8615" ht="42" customHeight="1"/>
    <row r="8616" ht="42" customHeight="1"/>
    <row r="8617" ht="42" customHeight="1"/>
    <row r="8618" ht="42" customHeight="1"/>
    <row r="8619" ht="42" customHeight="1"/>
    <row r="8620" ht="42" customHeight="1"/>
    <row r="8621" ht="42" customHeight="1"/>
    <row r="8622" ht="42" customHeight="1"/>
    <row r="8623" ht="42" customHeight="1"/>
    <row r="8624" ht="42" customHeight="1"/>
    <row r="8625" ht="42" customHeight="1"/>
    <row r="8626" ht="42" customHeight="1"/>
    <row r="8627" ht="42" customHeight="1"/>
    <row r="8628" ht="42" customHeight="1"/>
    <row r="8629" ht="42" customHeight="1"/>
    <row r="8630" ht="42" customHeight="1"/>
    <row r="8631" ht="42" customHeight="1"/>
    <row r="8632" ht="42" customHeight="1"/>
    <row r="8633" ht="42" customHeight="1"/>
    <row r="8634" ht="42" customHeight="1"/>
    <row r="8635" ht="42" customHeight="1"/>
    <row r="8636" ht="42" customHeight="1"/>
    <row r="8637" ht="42" customHeight="1"/>
    <row r="8638" ht="42" customHeight="1"/>
    <row r="8639" ht="42" customHeight="1"/>
    <row r="8640" ht="42" customHeight="1"/>
    <row r="8641" ht="42" customHeight="1"/>
    <row r="8642" ht="42" customHeight="1"/>
    <row r="8643" ht="42" customHeight="1"/>
    <row r="8644" ht="42" customHeight="1"/>
    <row r="8645" ht="42" customHeight="1"/>
    <row r="8646" ht="42" customHeight="1"/>
    <row r="8647" ht="42" customHeight="1"/>
    <row r="8648" ht="42" customHeight="1"/>
    <row r="8649" ht="42" customHeight="1"/>
    <row r="8650" ht="42" customHeight="1"/>
    <row r="8651" ht="42" customHeight="1"/>
    <row r="8652" ht="42" customHeight="1"/>
    <row r="8653" ht="42" customHeight="1"/>
    <row r="8654" ht="42" customHeight="1"/>
    <row r="8655" ht="42" customHeight="1"/>
    <row r="8656" ht="42" customHeight="1"/>
    <row r="8657" ht="42" customHeight="1"/>
    <row r="8658" ht="42" customHeight="1"/>
    <row r="8659" ht="42" customHeight="1"/>
    <row r="8660" ht="42" customHeight="1"/>
    <row r="8661" ht="42" customHeight="1"/>
    <row r="8662" ht="42" customHeight="1"/>
    <row r="8663" ht="42" customHeight="1"/>
    <row r="8664" ht="42" customHeight="1"/>
    <row r="8665" ht="42" customHeight="1"/>
    <row r="8666" ht="42" customHeight="1"/>
    <row r="8667" ht="42" customHeight="1"/>
    <row r="8668" ht="42" customHeight="1"/>
    <row r="8669" ht="42" customHeight="1"/>
    <row r="8670" ht="42" customHeight="1"/>
    <row r="8671" ht="42" customHeight="1"/>
    <row r="8672" ht="42" customHeight="1"/>
    <row r="8673" ht="42" customHeight="1"/>
    <row r="8674" ht="42" customHeight="1"/>
    <row r="8675" ht="42" customHeight="1"/>
    <row r="8676" ht="42" customHeight="1"/>
    <row r="8677" ht="42" customHeight="1"/>
    <row r="8678" ht="42" customHeight="1"/>
    <row r="8679" ht="42" customHeight="1"/>
    <row r="8680" ht="42" customHeight="1"/>
    <row r="8681" ht="42" customHeight="1"/>
    <row r="8682" ht="42" customHeight="1"/>
    <row r="8683" ht="42" customHeight="1"/>
    <row r="8684" ht="42" customHeight="1"/>
    <row r="8685" ht="42" customHeight="1"/>
    <row r="8686" ht="42" customHeight="1"/>
    <row r="8687" ht="42" customHeight="1"/>
    <row r="8688" ht="42" customHeight="1"/>
    <row r="8689" ht="42" customHeight="1"/>
    <row r="8690" ht="42" customHeight="1"/>
    <row r="8691" ht="42" customHeight="1"/>
    <row r="8692" ht="42" customHeight="1"/>
    <row r="8693" ht="42" customHeight="1"/>
    <row r="8694" ht="42" customHeight="1"/>
    <row r="8695" ht="42" customHeight="1"/>
    <row r="8696" ht="42" customHeight="1"/>
    <row r="8697" ht="42" customHeight="1"/>
    <row r="8698" ht="42" customHeight="1"/>
    <row r="8699" ht="42" customHeight="1"/>
    <row r="8700" ht="42" customHeight="1"/>
    <row r="8701" ht="42" customHeight="1"/>
    <row r="8702" ht="42" customHeight="1"/>
    <row r="8703" ht="42" customHeight="1"/>
    <row r="8704" ht="42" customHeight="1"/>
    <row r="8705" ht="42" customHeight="1"/>
    <row r="8706" ht="42" customHeight="1"/>
    <row r="8707" ht="42" customHeight="1"/>
    <row r="8708" ht="42" customHeight="1"/>
    <row r="8709" ht="42" customHeight="1"/>
    <row r="8710" ht="42" customHeight="1"/>
    <row r="8711" ht="42" customHeight="1"/>
    <row r="8712" ht="42" customHeight="1"/>
    <row r="8713" ht="42" customHeight="1"/>
    <row r="8714" ht="42" customHeight="1"/>
    <row r="8715" ht="42" customHeight="1"/>
    <row r="8716" ht="42" customHeight="1"/>
    <row r="8717" ht="42" customHeight="1"/>
    <row r="8718" ht="42" customHeight="1"/>
    <row r="8719" ht="42" customHeight="1"/>
    <row r="8720" ht="42" customHeight="1"/>
    <row r="8721" ht="42" customHeight="1"/>
    <row r="8722" ht="42" customHeight="1"/>
    <row r="8723" ht="42" customHeight="1"/>
    <row r="8724" ht="42" customHeight="1"/>
    <row r="8725" ht="42" customHeight="1"/>
    <row r="8726" ht="42" customHeight="1"/>
    <row r="8727" ht="42" customHeight="1"/>
    <row r="8728" ht="42" customHeight="1"/>
    <row r="8729" ht="42" customHeight="1"/>
    <row r="8730" ht="42" customHeight="1"/>
    <row r="8731" ht="42" customHeight="1"/>
    <row r="8732" ht="42" customHeight="1"/>
    <row r="8733" ht="42" customHeight="1"/>
    <row r="8734" ht="42" customHeight="1"/>
    <row r="8735" ht="42" customHeight="1"/>
    <row r="8736" ht="42" customHeight="1"/>
    <row r="8737" ht="42" customHeight="1"/>
    <row r="8738" ht="42" customHeight="1"/>
    <row r="8739" ht="42" customHeight="1"/>
    <row r="8740" ht="42" customHeight="1"/>
    <row r="8741" ht="42" customHeight="1"/>
    <row r="8742" ht="42" customHeight="1"/>
    <row r="8743" ht="42" customHeight="1"/>
    <row r="8744" ht="42" customHeight="1"/>
    <row r="8745" ht="42" customHeight="1"/>
    <row r="8746" ht="42" customHeight="1"/>
    <row r="8747" ht="42" customHeight="1"/>
    <row r="8748" ht="42" customHeight="1"/>
    <row r="8749" ht="42" customHeight="1"/>
    <row r="8750" ht="42" customHeight="1"/>
    <row r="8751" ht="42" customHeight="1"/>
    <row r="8752" ht="42" customHeight="1"/>
    <row r="8753" ht="42" customHeight="1"/>
    <row r="8754" ht="42" customHeight="1"/>
    <row r="8755" ht="42" customHeight="1"/>
    <row r="8756" ht="42" customHeight="1"/>
    <row r="8757" ht="42" customHeight="1"/>
    <row r="8758" ht="42" customHeight="1"/>
    <row r="8759" ht="42" customHeight="1"/>
    <row r="8760" ht="42" customHeight="1"/>
    <row r="8761" ht="42" customHeight="1"/>
    <row r="8762" ht="42" customHeight="1"/>
    <row r="8763" ht="42" customHeight="1"/>
    <row r="8764" ht="42" customHeight="1"/>
    <row r="8765" ht="42" customHeight="1"/>
    <row r="8766" ht="42" customHeight="1"/>
    <row r="8767" ht="42" customHeight="1"/>
    <row r="8768" ht="42" customHeight="1"/>
    <row r="8769" ht="42" customHeight="1"/>
    <row r="8770" ht="42" customHeight="1"/>
    <row r="8771" ht="42" customHeight="1"/>
    <row r="8772" ht="42" customHeight="1"/>
    <row r="8773" ht="42" customHeight="1"/>
    <row r="8774" ht="42" customHeight="1"/>
    <row r="8775" ht="42" customHeight="1"/>
    <row r="8776" ht="42" customHeight="1"/>
    <row r="8777" ht="42" customHeight="1"/>
    <row r="8778" ht="42" customHeight="1"/>
    <row r="8779" ht="42" customHeight="1"/>
    <row r="8780" ht="42" customHeight="1"/>
    <row r="8781" ht="42" customHeight="1"/>
    <row r="8782" ht="42" customHeight="1"/>
    <row r="8783" ht="42" customHeight="1"/>
    <row r="8784" ht="42" customHeight="1"/>
    <row r="8785" ht="42" customHeight="1"/>
    <row r="8786" ht="42" customHeight="1"/>
    <row r="8787" ht="42" customHeight="1"/>
    <row r="8788" ht="42" customHeight="1"/>
    <row r="8789" ht="42" customHeight="1"/>
    <row r="8790" ht="42" customHeight="1"/>
    <row r="8791" ht="42" customHeight="1"/>
    <row r="8792" ht="42" customHeight="1"/>
    <row r="8793" ht="42" customHeight="1"/>
    <row r="8794" ht="42" customHeight="1"/>
    <row r="8795" ht="42" customHeight="1"/>
    <row r="8796" ht="42" customHeight="1"/>
    <row r="8797" ht="42" customHeight="1"/>
    <row r="8798" ht="42" customHeight="1"/>
    <row r="8799" ht="42" customHeight="1"/>
    <row r="8800" ht="42" customHeight="1"/>
    <row r="8801" ht="42" customHeight="1"/>
    <row r="8802" ht="42" customHeight="1"/>
    <row r="8803" ht="42" customHeight="1"/>
    <row r="8804" ht="42" customHeight="1"/>
    <row r="8805" ht="42" customHeight="1"/>
    <row r="8806" ht="42" customHeight="1"/>
    <row r="8807" ht="42" customHeight="1"/>
    <row r="8808" ht="42" customHeight="1"/>
    <row r="8809" ht="42" customHeight="1"/>
    <row r="8810" ht="42" customHeight="1"/>
    <row r="8811" ht="42" customHeight="1"/>
    <row r="8812" ht="42" customHeight="1"/>
    <row r="8813" ht="42" customHeight="1"/>
    <row r="8814" ht="42" customHeight="1"/>
    <row r="8815" ht="42" customHeight="1"/>
    <row r="8816" ht="42" customHeight="1"/>
    <row r="8817" ht="42" customHeight="1"/>
    <row r="8818" ht="42" customHeight="1"/>
    <row r="8819" ht="42" customHeight="1"/>
    <row r="8820" ht="42" customHeight="1"/>
    <row r="8821" ht="42" customHeight="1"/>
    <row r="8822" ht="42" customHeight="1"/>
    <row r="8823" ht="42" customHeight="1"/>
    <row r="8824" ht="42" customHeight="1"/>
    <row r="8825" ht="42" customHeight="1"/>
    <row r="8826" ht="42" customHeight="1"/>
    <row r="8827" ht="42" customHeight="1"/>
    <row r="8828" ht="42" customHeight="1"/>
    <row r="8829" ht="42" customHeight="1"/>
    <row r="8830" ht="42" customHeight="1"/>
    <row r="8831" ht="42" customHeight="1"/>
    <row r="8832" ht="42" customHeight="1"/>
    <row r="8833" ht="42" customHeight="1"/>
    <row r="8834" ht="42" customHeight="1"/>
    <row r="8835" ht="42" customHeight="1"/>
    <row r="8836" ht="42" customHeight="1"/>
    <row r="8837" ht="42" customHeight="1"/>
    <row r="8838" ht="42" customHeight="1"/>
    <row r="8839" ht="42" customHeight="1"/>
    <row r="8840" ht="42" customHeight="1"/>
    <row r="8841" ht="42" customHeight="1"/>
    <row r="8842" ht="42" customHeight="1"/>
    <row r="8843" ht="42" customHeight="1"/>
    <row r="8844" ht="42" customHeight="1"/>
    <row r="8845" ht="42" customHeight="1"/>
    <row r="8846" ht="42" customHeight="1"/>
  </sheetData>
  <mergeCells count="4">
    <mergeCell ref="A1:K1"/>
    <mergeCell ref="A2:K2"/>
    <mergeCell ref="A3:K3"/>
    <mergeCell ref="A4:K4"/>
  </mergeCells>
  <conditionalFormatting sqref="K7:K3294">
    <cfRule type="containsText" dxfId="0" priority="1" operator="containsText" text="Revisar"/>
  </conditionalFormatting>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5B9BD5"/>
  </sheetPr>
  <dimension ref="A1:F504"/>
  <sheetViews>
    <sheetView showGridLines="0" workbookViewId="0">
      <pane ySplit="4" topLeftCell="A5" activePane="bottomLeft" state="frozen"/>
      <selection pane="bottomLeft"/>
    </sheetView>
  </sheetViews>
  <sheetFormatPr baseColWidth="10" defaultColWidth="9" defaultRowHeight="14.25"/>
  <cols>
    <col min="1" max="1" width="22" customWidth="1"/>
    <col min="2" max="2" width="38" customWidth="1"/>
    <col min="3" max="3" width="28" customWidth="1"/>
    <col min="4" max="4" width="13" customWidth="1"/>
    <col min="5" max="5" width="20" customWidth="1"/>
    <col min="6" max="6" width="18" customWidth="1"/>
  </cols>
  <sheetData>
    <row r="1" spans="1:6" ht="30" customHeight="1">
      <c r="A1" s="8" t="s">
        <v>8325</v>
      </c>
      <c r="B1" s="8"/>
      <c r="C1" s="8"/>
      <c r="D1" s="8"/>
      <c r="E1" s="8"/>
      <c r="F1" s="8"/>
    </row>
    <row r="2" spans="1:6" ht="21.95" customHeight="1">
      <c r="A2" s="12" t="s">
        <v>8326</v>
      </c>
      <c r="B2" s="12"/>
      <c r="C2" s="12"/>
      <c r="D2" s="12"/>
      <c r="E2" s="12"/>
      <c r="F2" s="12"/>
    </row>
    <row r="4" spans="1:6" ht="30" customHeight="1">
      <c r="A4" s="1" t="s">
        <v>8</v>
      </c>
      <c r="B4" s="1" t="s">
        <v>9</v>
      </c>
      <c r="C4" s="1" t="s">
        <v>8327</v>
      </c>
      <c r="D4" s="1" t="s">
        <v>8328</v>
      </c>
      <c r="E4" s="1" t="s">
        <v>8329</v>
      </c>
      <c r="F4" s="1" t="s">
        <v>8330</v>
      </c>
    </row>
    <row r="5" spans="1:6" ht="30.95" customHeight="1">
      <c r="A5" s="6">
        <v>-27391</v>
      </c>
      <c r="B5" s="2" t="s">
        <v>295</v>
      </c>
      <c r="C5" s="2" t="s">
        <v>8331</v>
      </c>
      <c r="D5" s="3">
        <v>4</v>
      </c>
      <c r="E5" s="3">
        <v>17</v>
      </c>
      <c r="F5" s="3" t="str">
        <f>HYPERLINK("https://www.boe.es/gazeta/dias/1825/01/01/pdfs/GMD-1825-1.pdf","Abrir PDF")</f>
        <v>Abrir PDF</v>
      </c>
    </row>
    <row r="6" spans="1:6" ht="30.95" customHeight="1">
      <c r="A6" s="6">
        <v>-27388</v>
      </c>
      <c r="B6" s="2" t="s">
        <v>288</v>
      </c>
      <c r="C6" s="2" t="s">
        <v>8332</v>
      </c>
      <c r="D6" s="3">
        <v>4</v>
      </c>
      <c r="E6" s="3">
        <v>72</v>
      </c>
      <c r="F6" s="3" t="str">
        <f>HYPERLINK("https://www.boe.es/gazeta/dias/1825/01/04/pdfs/GMD-1825-2.pdf","Abrir PDF")</f>
        <v>Abrir PDF</v>
      </c>
    </row>
    <row r="7" spans="1:6" ht="30.95" customHeight="1">
      <c r="A7" s="6">
        <v>-27386</v>
      </c>
      <c r="B7" s="2" t="s">
        <v>99</v>
      </c>
      <c r="C7" s="2" t="s">
        <v>8333</v>
      </c>
      <c r="D7" s="3">
        <v>4</v>
      </c>
      <c r="E7" s="3">
        <v>48</v>
      </c>
      <c r="F7" s="3" t="str">
        <f>HYPERLINK("https://www.boe.es/gazeta/dias/1825/01/06/pdfs/GMD-1825-3.pdf","Abrir PDF")</f>
        <v>Abrir PDF</v>
      </c>
    </row>
    <row r="8" spans="1:6" ht="30.95" customHeight="1">
      <c r="A8" s="6">
        <v>-27384</v>
      </c>
      <c r="B8" s="2" t="s">
        <v>143</v>
      </c>
      <c r="C8" s="2" t="s">
        <v>8334</v>
      </c>
      <c r="D8" s="3">
        <v>4</v>
      </c>
      <c r="E8" s="3">
        <v>81</v>
      </c>
      <c r="F8" s="3" t="str">
        <f>HYPERLINK("https://www.boe.es/gazeta/dias/1825/01/08/pdfs/GMD-1825-4.pdf","Abrir PDF")</f>
        <v>Abrir PDF</v>
      </c>
    </row>
    <row r="9" spans="1:6" ht="30.95" customHeight="1">
      <c r="A9" s="6">
        <v>-27381</v>
      </c>
      <c r="B9" s="2" t="s">
        <v>586</v>
      </c>
      <c r="C9" s="2" t="s">
        <v>8335</v>
      </c>
      <c r="D9" s="3">
        <v>4</v>
      </c>
      <c r="E9" s="3">
        <v>46</v>
      </c>
      <c r="F9" s="3" t="str">
        <f>HYPERLINK("https://www.boe.es/gazeta/dias/1825/01/11/pdfs/GMD-1825-5.pdf","Abrir PDF")</f>
        <v>Abrir PDF</v>
      </c>
    </row>
    <row r="10" spans="1:6" ht="30.95" customHeight="1">
      <c r="A10" s="6">
        <v>-27379</v>
      </c>
      <c r="B10" s="2" t="s">
        <v>116</v>
      </c>
      <c r="C10" s="2" t="s">
        <v>8336</v>
      </c>
      <c r="D10" s="3">
        <v>4</v>
      </c>
      <c r="E10" s="3">
        <v>76</v>
      </c>
      <c r="F10" s="3" t="str">
        <f>HYPERLINK("https://www.boe.es/gazeta/dias/1825/01/13/pdfs/GMD-1825-6.pdf","Abrir PDF")</f>
        <v>Abrir PDF</v>
      </c>
    </row>
    <row r="11" spans="1:6" ht="30.95" customHeight="1">
      <c r="A11" s="6">
        <v>-27377</v>
      </c>
      <c r="B11" s="2" t="s">
        <v>652</v>
      </c>
      <c r="C11" s="2" t="s">
        <v>8337</v>
      </c>
      <c r="D11" s="3">
        <v>4</v>
      </c>
      <c r="E11" s="3">
        <v>51</v>
      </c>
      <c r="F11" s="3" t="str">
        <f>HYPERLINK("https://www.boe.es/gazeta/dias/1825/01/15/pdfs/GMD-1825-7.pdf","Abrir PDF")</f>
        <v>Abrir PDF</v>
      </c>
    </row>
    <row r="12" spans="1:6" ht="30.95" customHeight="1">
      <c r="A12" s="6">
        <v>-27374</v>
      </c>
      <c r="B12" s="2" t="s">
        <v>87</v>
      </c>
      <c r="C12" s="2" t="s">
        <v>8338</v>
      </c>
      <c r="D12" s="3">
        <v>4</v>
      </c>
      <c r="E12" s="3">
        <v>113</v>
      </c>
      <c r="F12" s="3" t="str">
        <f>HYPERLINK("https://www.boe.es/gazeta/dias/1825/01/18/pdfs/GMD-1825-8.pdf","Abrir PDF")</f>
        <v>Abrir PDF</v>
      </c>
    </row>
    <row r="13" spans="1:6" ht="30.95" customHeight="1">
      <c r="A13" s="6">
        <v>-27372</v>
      </c>
      <c r="B13" s="2" t="s">
        <v>51</v>
      </c>
      <c r="C13" s="2" t="s">
        <v>8339</v>
      </c>
      <c r="D13" s="3">
        <v>4</v>
      </c>
      <c r="E13" s="3">
        <v>67</v>
      </c>
      <c r="F13" s="3" t="str">
        <f>HYPERLINK("https://www.boe.es/gazeta/dias/1825/01/20/pdfs/GMD-1825-9.pdf","Abrir PDF")</f>
        <v>Abrir PDF</v>
      </c>
    </row>
    <row r="14" spans="1:6" ht="30.95" customHeight="1">
      <c r="A14" s="6">
        <v>-27370</v>
      </c>
      <c r="B14" s="2" t="s">
        <v>222</v>
      </c>
      <c r="C14" s="2" t="s">
        <v>8340</v>
      </c>
      <c r="D14" s="3">
        <v>4</v>
      </c>
      <c r="E14" s="3">
        <v>31</v>
      </c>
      <c r="F14" s="3" t="str">
        <f>HYPERLINK("https://www.boe.es/gazeta/dias/1825/01/22/pdfs/GMD-1825-10.pdf","Abrir PDF")</f>
        <v>Abrir PDF</v>
      </c>
    </row>
    <row r="15" spans="1:6" ht="30.95" customHeight="1">
      <c r="A15" s="6">
        <v>-27367</v>
      </c>
      <c r="B15" s="2" t="s">
        <v>544</v>
      </c>
      <c r="C15" s="2" t="s">
        <v>8341</v>
      </c>
      <c r="D15" s="3">
        <v>4</v>
      </c>
      <c r="E15" s="3">
        <v>16</v>
      </c>
      <c r="F15" s="3" t="str">
        <f>HYPERLINK("https://www.boe.es/gazeta/dias/1825/01/25/pdfs/GMD-1825-11.pdf","Abrir PDF")</f>
        <v>Abrir PDF</v>
      </c>
    </row>
    <row r="16" spans="1:6" ht="30.95" customHeight="1">
      <c r="A16" s="6">
        <v>-27365</v>
      </c>
      <c r="B16" s="2" t="s">
        <v>1749</v>
      </c>
      <c r="C16" s="2" t="s">
        <v>8342</v>
      </c>
      <c r="D16" s="3">
        <v>4</v>
      </c>
      <c r="E16" s="3">
        <v>13</v>
      </c>
      <c r="F16" s="3" t="str">
        <f>HYPERLINK("https://www.boe.es/gazeta/dias/1825/01/27/pdfs/GMD-1825-12.pdf","Abrir PDF")</f>
        <v>Abrir PDF</v>
      </c>
    </row>
    <row r="17" spans="1:6" ht="30.95" customHeight="1">
      <c r="A17" s="6">
        <v>-27363</v>
      </c>
      <c r="B17" s="2" t="s">
        <v>152</v>
      </c>
      <c r="C17" s="2" t="s">
        <v>8343</v>
      </c>
      <c r="D17" s="3">
        <v>4</v>
      </c>
      <c r="E17" s="3">
        <v>27</v>
      </c>
      <c r="F17" s="3" t="str">
        <f>HYPERLINK("https://www.boe.es/gazeta/dias/1825/01/29/pdfs/GMD-1825-13.pdf","Abrir PDF")</f>
        <v>Abrir PDF</v>
      </c>
    </row>
    <row r="18" spans="1:6" ht="30.95" customHeight="1">
      <c r="A18" s="6">
        <v>-27360</v>
      </c>
      <c r="B18" s="2" t="s">
        <v>468</v>
      </c>
      <c r="C18" s="2" t="s">
        <v>8344</v>
      </c>
      <c r="D18" s="3">
        <v>4</v>
      </c>
      <c r="E18" s="3">
        <v>46</v>
      </c>
      <c r="F18" s="3" t="str">
        <f>HYPERLINK("https://www.boe.es/gazeta/dias/1825/02/01/pdfs/GMD-1825-14.pdf","Abrir PDF")</f>
        <v>Abrir PDF</v>
      </c>
    </row>
    <row r="19" spans="1:6" ht="30.95" customHeight="1">
      <c r="A19" s="6">
        <v>-27358</v>
      </c>
      <c r="B19" s="2" t="s">
        <v>63</v>
      </c>
      <c r="C19" s="2" t="s">
        <v>8345</v>
      </c>
      <c r="D19" s="3">
        <v>4</v>
      </c>
      <c r="E19" s="3">
        <v>14</v>
      </c>
      <c r="F19" s="3" t="str">
        <f>HYPERLINK("https://www.boe.es/gazeta/dias/1825/02/03/pdfs/GMD-1825-15.pdf","Abrir PDF")</f>
        <v>Abrir PDF</v>
      </c>
    </row>
    <row r="20" spans="1:6" ht="30.95" customHeight="1">
      <c r="A20" s="6">
        <v>-27356</v>
      </c>
      <c r="B20" s="2" t="s">
        <v>591</v>
      </c>
      <c r="C20" s="2" t="s">
        <v>8346</v>
      </c>
      <c r="D20" s="3">
        <v>4</v>
      </c>
      <c r="E20" s="3">
        <v>16</v>
      </c>
      <c r="F20" s="3" t="str">
        <f>HYPERLINK("https://www.boe.es/gazeta/dias/1825/02/05/pdfs/GMD-1825-16.pdf","Abrir PDF")</f>
        <v>Abrir PDF</v>
      </c>
    </row>
    <row r="21" spans="1:6" ht="30.95" customHeight="1">
      <c r="A21" s="6">
        <v>-27353</v>
      </c>
      <c r="B21" s="2" t="s">
        <v>2061</v>
      </c>
      <c r="C21" s="2" t="s">
        <v>8347</v>
      </c>
      <c r="D21" s="3">
        <v>4</v>
      </c>
      <c r="E21" s="3">
        <v>12</v>
      </c>
      <c r="F21" s="3" t="str">
        <f>HYPERLINK("https://www.boe.es/gazeta/dias/1825/02/08/pdfs/GMD-1825-17.pdf","Abrir PDF")</f>
        <v>Abrir PDF</v>
      </c>
    </row>
    <row r="22" spans="1:6" ht="30.95" customHeight="1">
      <c r="A22" s="6">
        <v>-27351</v>
      </c>
      <c r="B22" s="2" t="s">
        <v>132</v>
      </c>
      <c r="C22" s="2" t="s">
        <v>8348</v>
      </c>
      <c r="D22" s="3">
        <v>4</v>
      </c>
      <c r="E22" s="3">
        <v>58</v>
      </c>
      <c r="F22" s="3" t="str">
        <f>HYPERLINK("https://www.boe.es/gazeta/dias/1825/02/10/pdfs/GMD-1825-18.pdf","Abrir PDF")</f>
        <v>Abrir PDF</v>
      </c>
    </row>
    <row r="23" spans="1:6" ht="30.95" customHeight="1">
      <c r="A23" s="6">
        <v>-27349</v>
      </c>
      <c r="B23" s="2" t="s">
        <v>596</v>
      </c>
      <c r="C23" s="2" t="s">
        <v>8349</v>
      </c>
      <c r="D23" s="3">
        <v>4</v>
      </c>
      <c r="E23" s="3">
        <v>25</v>
      </c>
      <c r="F23" s="3" t="str">
        <f>HYPERLINK("https://www.boe.es/gazeta/dias/1825/02/12/pdfs/GMD-1825-19.pdf","Abrir PDF")</f>
        <v>Abrir PDF</v>
      </c>
    </row>
    <row r="24" spans="1:6" ht="30.95" customHeight="1">
      <c r="A24" s="6">
        <v>-27346</v>
      </c>
      <c r="B24" s="2" t="s">
        <v>3107</v>
      </c>
      <c r="C24" s="2" t="s">
        <v>8350</v>
      </c>
      <c r="D24" s="3">
        <v>4</v>
      </c>
      <c r="E24" s="3">
        <v>4</v>
      </c>
      <c r="F24" s="3" t="str">
        <f>HYPERLINK("https://www.boe.es/gazeta/dias/1825/02/15/pdfs/GMD-1825-20.pdf","Abrir PDF")</f>
        <v>Abrir PDF</v>
      </c>
    </row>
    <row r="25" spans="1:6" ht="30.95" customHeight="1">
      <c r="A25" s="6">
        <v>-27344</v>
      </c>
      <c r="B25" s="2" t="s">
        <v>146</v>
      </c>
      <c r="C25" s="2" t="s">
        <v>8351</v>
      </c>
      <c r="D25" s="3">
        <v>4</v>
      </c>
      <c r="E25" s="3">
        <v>37</v>
      </c>
      <c r="F25" s="3" t="str">
        <f>HYPERLINK("https://www.boe.es/gazeta/dias/1825/02/17/pdfs/GMD-1825-21.pdf","Abrir PDF")</f>
        <v>Abrir PDF</v>
      </c>
    </row>
    <row r="26" spans="1:6" ht="30.95" customHeight="1">
      <c r="A26" s="6">
        <v>-27342</v>
      </c>
      <c r="B26" s="2" t="s">
        <v>112</v>
      </c>
      <c r="C26" s="2" t="s">
        <v>8352</v>
      </c>
      <c r="D26" s="3">
        <v>4</v>
      </c>
      <c r="E26" s="3">
        <v>72</v>
      </c>
      <c r="F26" s="3" t="str">
        <f>HYPERLINK("https://www.boe.es/gazeta/dias/1825/02/19/pdfs/GMD-1825-22.pdf","Abrir PDF")</f>
        <v>Abrir PDF</v>
      </c>
    </row>
    <row r="27" spans="1:6" ht="30.95" customHeight="1">
      <c r="A27" s="6">
        <v>-27339</v>
      </c>
      <c r="B27" s="2" t="s">
        <v>974</v>
      </c>
      <c r="C27" s="2" t="s">
        <v>8353</v>
      </c>
      <c r="D27" s="3">
        <v>4</v>
      </c>
      <c r="E27" s="3">
        <v>9</v>
      </c>
      <c r="F27" s="3" t="str">
        <f>HYPERLINK("https://www.boe.es/gazeta/dias/1825/02/22/pdfs/GMD-1825-23.pdf","Abrir PDF")</f>
        <v>Abrir PDF</v>
      </c>
    </row>
    <row r="28" spans="1:6" ht="30.95" customHeight="1">
      <c r="A28" s="6">
        <v>-27337</v>
      </c>
      <c r="B28" s="2" t="s">
        <v>203</v>
      </c>
      <c r="C28" s="2" t="s">
        <v>8354</v>
      </c>
      <c r="D28" s="3">
        <v>4</v>
      </c>
      <c r="E28" s="3">
        <v>20</v>
      </c>
      <c r="F28" s="3" t="str">
        <f>HYPERLINK("https://www.boe.es/gazeta/dias/1825/02/24/pdfs/GMD-1825-24.pdf","Abrir PDF")</f>
        <v>Abrir PDF</v>
      </c>
    </row>
    <row r="29" spans="1:6" ht="30.95" customHeight="1">
      <c r="A29" s="6">
        <v>-27335</v>
      </c>
      <c r="B29" s="2" t="s">
        <v>1410</v>
      </c>
      <c r="C29" s="2" t="s">
        <v>8355</v>
      </c>
      <c r="D29" s="3">
        <v>4</v>
      </c>
      <c r="E29" s="3">
        <v>14</v>
      </c>
      <c r="F29" s="3" t="str">
        <f>HYPERLINK("https://www.boe.es/gazeta/dias/1825/02/26/pdfs/GMD-1825-25.pdf","Abrir PDF")</f>
        <v>Abrir PDF</v>
      </c>
    </row>
    <row r="30" spans="1:6" ht="30.95" customHeight="1">
      <c r="A30" s="6">
        <v>-27332</v>
      </c>
      <c r="B30" s="2" t="s">
        <v>239</v>
      </c>
      <c r="C30" s="2" t="s">
        <v>8356</v>
      </c>
      <c r="D30" s="3">
        <v>4</v>
      </c>
      <c r="E30" s="3">
        <v>39</v>
      </c>
      <c r="F30" s="3" t="str">
        <f>HYPERLINK("https://www.boe.es/gazeta/dias/1825/03/01/pdfs/GMD-1825-26.pdf","Abrir PDF")</f>
        <v>Abrir PDF</v>
      </c>
    </row>
    <row r="31" spans="1:6" ht="30.95" customHeight="1">
      <c r="A31" s="6">
        <v>-27330</v>
      </c>
      <c r="B31" s="2" t="s">
        <v>226</v>
      </c>
      <c r="C31" s="2" t="s">
        <v>8357</v>
      </c>
      <c r="D31" s="3">
        <v>4</v>
      </c>
      <c r="E31" s="3">
        <v>16</v>
      </c>
      <c r="F31" s="3" t="str">
        <f>HYPERLINK("https://www.boe.es/gazeta/dias/1825/03/03/pdfs/GMD-1825-27.pdf","Abrir PDF")</f>
        <v>Abrir PDF</v>
      </c>
    </row>
    <row r="32" spans="1:6" ht="30.95" customHeight="1">
      <c r="A32" s="6">
        <v>-27328</v>
      </c>
      <c r="B32" s="2" t="s">
        <v>211</v>
      </c>
      <c r="C32" s="2" t="s">
        <v>8358</v>
      </c>
      <c r="D32" s="3">
        <v>4</v>
      </c>
      <c r="E32" s="3">
        <v>29</v>
      </c>
      <c r="F32" s="3" t="str">
        <f>HYPERLINK("https://www.boe.es/gazeta/dias/1825/03/05/pdfs/GMD-1825-28.pdf","Abrir PDF")</f>
        <v>Abrir PDF</v>
      </c>
    </row>
    <row r="33" spans="1:6" ht="30.95" customHeight="1">
      <c r="A33" s="6">
        <v>-27325</v>
      </c>
      <c r="B33" s="2" t="s">
        <v>1253</v>
      </c>
      <c r="C33" s="2" t="s">
        <v>8359</v>
      </c>
      <c r="D33" s="3">
        <v>4</v>
      </c>
      <c r="E33" s="3">
        <v>7</v>
      </c>
      <c r="F33" s="3" t="str">
        <f>HYPERLINK("https://www.boe.es/gazeta/dias/1825/03/08/pdfs/GMD-1825-29.pdf","Abrir PDF")</f>
        <v>Abrir PDF</v>
      </c>
    </row>
    <row r="34" spans="1:6" ht="30.95" customHeight="1">
      <c r="A34" s="6">
        <v>-27323</v>
      </c>
      <c r="B34" s="2" t="s">
        <v>1784</v>
      </c>
      <c r="C34" s="2" t="s">
        <v>8360</v>
      </c>
      <c r="D34" s="3">
        <v>4</v>
      </c>
      <c r="E34" s="3">
        <v>20</v>
      </c>
      <c r="F34" s="3" t="str">
        <f>HYPERLINK("https://www.boe.es/gazeta/dias/1825/03/10/pdfs/GMD-1825-30.pdf","Abrir PDF")</f>
        <v>Abrir PDF</v>
      </c>
    </row>
    <row r="35" spans="1:6" ht="30.95" customHeight="1">
      <c r="A35" s="6">
        <v>-27321</v>
      </c>
      <c r="B35" s="2" t="s">
        <v>38</v>
      </c>
      <c r="C35" s="2" t="s">
        <v>8361</v>
      </c>
      <c r="D35" s="3">
        <v>4</v>
      </c>
      <c r="E35" s="3">
        <v>35</v>
      </c>
      <c r="F35" s="3" t="str">
        <f>HYPERLINK("https://www.boe.es/gazeta/dias/1825/03/12/pdfs/GMD-1825-31.pdf","Abrir PDF")</f>
        <v>Abrir PDF</v>
      </c>
    </row>
    <row r="36" spans="1:6" ht="30.95" customHeight="1">
      <c r="A36" s="6">
        <v>-27318</v>
      </c>
      <c r="B36" s="2" t="s">
        <v>193</v>
      </c>
      <c r="C36" s="2" t="s">
        <v>8362</v>
      </c>
      <c r="D36" s="3">
        <v>4</v>
      </c>
      <c r="E36" s="3">
        <v>61</v>
      </c>
      <c r="F36" s="3" t="str">
        <f>HYPERLINK("https://www.boe.es/gazeta/dias/1825/03/15/pdfs/GMD-1825-32.pdf","Abrir PDF")</f>
        <v>Abrir PDF</v>
      </c>
    </row>
    <row r="37" spans="1:6" ht="30.95" customHeight="1">
      <c r="A37" s="6">
        <v>-27316</v>
      </c>
      <c r="B37" s="2" t="s">
        <v>314</v>
      </c>
      <c r="C37" s="2" t="s">
        <v>8363</v>
      </c>
      <c r="D37" s="3">
        <v>4</v>
      </c>
      <c r="E37" s="3">
        <v>29</v>
      </c>
      <c r="F37" s="3" t="str">
        <f>HYPERLINK("https://www.boe.es/gazeta/dias/1825/03/17/pdfs/GMD-1825-33.pdf","Abrir PDF")</f>
        <v>Abrir PDF</v>
      </c>
    </row>
    <row r="38" spans="1:6" ht="30.95" customHeight="1">
      <c r="A38" s="6">
        <v>-27314</v>
      </c>
      <c r="B38" s="2" t="s">
        <v>60</v>
      </c>
      <c r="C38" s="2" t="s">
        <v>8364</v>
      </c>
      <c r="D38" s="3">
        <v>4</v>
      </c>
      <c r="E38" s="3">
        <v>27</v>
      </c>
      <c r="F38" s="3" t="str">
        <f>HYPERLINK("https://www.boe.es/gazeta/dias/1825/03/19/pdfs/GMD-1825-34.pdf","Abrir PDF")</f>
        <v>Abrir PDF</v>
      </c>
    </row>
    <row r="39" spans="1:6" ht="30.95" customHeight="1">
      <c r="A39" s="6">
        <v>-27311</v>
      </c>
      <c r="B39" s="2" t="s">
        <v>47</v>
      </c>
      <c r="C39" s="2" t="s">
        <v>8365</v>
      </c>
      <c r="D39" s="3">
        <v>4</v>
      </c>
      <c r="E39" s="3">
        <v>28</v>
      </c>
      <c r="F39" s="3" t="str">
        <f>HYPERLINK("https://www.boe.es/gazeta/dias/1825/03/22/pdfs/GMD-1825-35.pdf","Abrir PDF")</f>
        <v>Abrir PDF</v>
      </c>
    </row>
    <row r="40" spans="1:6" ht="30.95" customHeight="1">
      <c r="A40" s="6">
        <v>-27309</v>
      </c>
      <c r="B40" s="2" t="s">
        <v>459</v>
      </c>
      <c r="C40" s="2" t="s">
        <v>8366</v>
      </c>
      <c r="D40" s="3">
        <v>4</v>
      </c>
      <c r="E40" s="3">
        <v>24</v>
      </c>
      <c r="F40" s="3" t="str">
        <f>HYPERLINK("https://www.boe.es/gazeta/dias/1825/03/24/pdfs/GMD-1825-36.pdf","Abrir PDF")</f>
        <v>Abrir PDF</v>
      </c>
    </row>
    <row r="41" spans="1:6" ht="30.95" customHeight="1">
      <c r="A41" s="6">
        <v>-27307</v>
      </c>
      <c r="B41" s="2" t="s">
        <v>139</v>
      </c>
      <c r="C41" s="2" t="s">
        <v>8367</v>
      </c>
      <c r="D41" s="3">
        <v>4</v>
      </c>
      <c r="E41" s="3">
        <v>39</v>
      </c>
      <c r="F41" s="3" t="str">
        <f>HYPERLINK("https://www.boe.es/gazeta/dias/1825/03/26/pdfs/GMD-1825-37.pdf","Abrir PDF")</f>
        <v>Abrir PDF</v>
      </c>
    </row>
    <row r="42" spans="1:6" ht="30.95" customHeight="1">
      <c r="A42" s="6">
        <v>-27304</v>
      </c>
      <c r="B42" s="2" t="s">
        <v>128</v>
      </c>
      <c r="C42" s="2" t="s">
        <v>8368</v>
      </c>
      <c r="D42" s="3">
        <v>4</v>
      </c>
      <c r="E42" s="3">
        <v>42</v>
      </c>
      <c r="F42" s="3" t="str">
        <f>HYPERLINK("https://www.boe.es/gazeta/dias/1825/03/29/pdfs/GMD-1825-38.pdf","Abrir PDF")</f>
        <v>Abrir PDF</v>
      </c>
    </row>
    <row r="43" spans="1:6" ht="30.95" customHeight="1">
      <c r="A43" s="6">
        <v>-27302</v>
      </c>
      <c r="B43" s="2" t="s">
        <v>369</v>
      </c>
      <c r="C43" s="2" t="s">
        <v>8369</v>
      </c>
      <c r="D43" s="3">
        <v>4</v>
      </c>
      <c r="E43" s="3">
        <v>22</v>
      </c>
      <c r="F43" s="3" t="str">
        <f>HYPERLINK("https://www.boe.es/gazeta/dias/1825/03/31/pdfs/GMD-1825-39.pdf","Abrir PDF")</f>
        <v>Abrir PDF</v>
      </c>
    </row>
    <row r="44" spans="1:6" ht="30.95" customHeight="1">
      <c r="A44" s="6">
        <v>-27300</v>
      </c>
      <c r="B44" s="2" t="s">
        <v>502</v>
      </c>
      <c r="C44" s="2" t="s">
        <v>8370</v>
      </c>
      <c r="D44" s="3">
        <v>4</v>
      </c>
      <c r="E44" s="3">
        <v>26</v>
      </c>
      <c r="F44" s="3" t="str">
        <f>HYPERLINK("https://www.boe.es/gazeta/dias/1825/04/02/pdfs/GMD-1825-40.pdf","Abrir PDF")</f>
        <v>Abrir PDF</v>
      </c>
    </row>
    <row r="45" spans="1:6" ht="30.95" customHeight="1">
      <c r="A45" s="6">
        <v>-27297</v>
      </c>
      <c r="B45" s="2" t="s">
        <v>707</v>
      </c>
      <c r="C45" s="2" t="s">
        <v>8371</v>
      </c>
      <c r="D45" s="3">
        <v>4</v>
      </c>
      <c r="E45" s="3">
        <v>8</v>
      </c>
      <c r="F45" s="3" t="str">
        <f>HYPERLINK("https://www.boe.es/gazeta/dias/1825/04/05/pdfs/GMD-1825-41.pdf","Abrir PDF")</f>
        <v>Abrir PDF</v>
      </c>
    </row>
    <row r="46" spans="1:6" ht="30.95" customHeight="1">
      <c r="A46" s="6">
        <v>-27295</v>
      </c>
      <c r="B46" s="2" t="s">
        <v>156</v>
      </c>
      <c r="C46" s="2" t="s">
        <v>8372</v>
      </c>
      <c r="D46" s="3">
        <v>4</v>
      </c>
      <c r="E46" s="3">
        <v>28</v>
      </c>
      <c r="F46" s="3" t="str">
        <f>HYPERLINK("https://www.boe.es/gazeta/dias/1825/04/07/pdfs/GMD-1825-42.pdf","Abrir PDF")</f>
        <v>Abrir PDF</v>
      </c>
    </row>
    <row r="47" spans="1:6" ht="30.95" customHeight="1">
      <c r="A47" s="6">
        <v>-27293</v>
      </c>
      <c r="B47" s="2" t="s">
        <v>267</v>
      </c>
      <c r="C47" s="2" t="s">
        <v>8373</v>
      </c>
      <c r="D47" s="3">
        <v>4</v>
      </c>
      <c r="E47" s="3">
        <v>62</v>
      </c>
      <c r="F47" s="3" t="str">
        <f>HYPERLINK("https://www.boe.es/gazeta/dias/1825/04/09/pdfs/GMD-1825-43.pdf","Abrir PDF")</f>
        <v>Abrir PDF</v>
      </c>
    </row>
    <row r="48" spans="1:6" ht="30.95" customHeight="1">
      <c r="A48" s="6">
        <v>-27290</v>
      </c>
      <c r="B48" s="2" t="s">
        <v>443</v>
      </c>
      <c r="C48" s="2" t="s">
        <v>8374</v>
      </c>
      <c r="D48" s="3">
        <v>4</v>
      </c>
      <c r="E48" s="3">
        <v>27</v>
      </c>
      <c r="F48" s="3" t="str">
        <f>HYPERLINK("https://www.boe.es/gazeta/dias/1825/04/12/pdfs/GMD-1825-44.pdf","Abrir PDF")</f>
        <v>Abrir PDF</v>
      </c>
    </row>
    <row r="49" spans="1:6" ht="30.95" customHeight="1">
      <c r="A49" s="6">
        <v>-27288</v>
      </c>
      <c r="B49" s="2" t="s">
        <v>1321</v>
      </c>
      <c r="C49" s="2" t="s">
        <v>8375</v>
      </c>
      <c r="D49" s="3">
        <v>4</v>
      </c>
      <c r="E49" s="3">
        <v>13</v>
      </c>
      <c r="F49" s="3" t="str">
        <f>HYPERLINK("https://www.boe.es/gazeta/dias/1825/04/14/pdfs/GMD-1825-45.pdf","Abrir PDF")</f>
        <v>Abrir PDF</v>
      </c>
    </row>
    <row r="50" spans="1:6" ht="30.95" customHeight="1">
      <c r="A50" s="6">
        <v>-27286</v>
      </c>
      <c r="B50" s="2" t="s">
        <v>257</v>
      </c>
      <c r="C50" s="2" t="s">
        <v>8376</v>
      </c>
      <c r="D50" s="3">
        <v>4</v>
      </c>
      <c r="E50" s="3">
        <v>31</v>
      </c>
      <c r="F50" s="3" t="str">
        <f>HYPERLINK("https://www.boe.es/gazeta/dias/1825/04/16/pdfs/GMD-1825-46.pdf","Abrir PDF")</f>
        <v>Abrir PDF</v>
      </c>
    </row>
    <row r="51" spans="1:6" ht="30.95" customHeight="1">
      <c r="A51" s="6">
        <v>-27283</v>
      </c>
      <c r="B51" s="2" t="s">
        <v>26</v>
      </c>
      <c r="C51" s="2" t="s">
        <v>8377</v>
      </c>
      <c r="D51" s="3">
        <v>4</v>
      </c>
      <c r="E51" s="3">
        <v>19</v>
      </c>
      <c r="F51" s="3" t="str">
        <f>HYPERLINK("https://www.boe.es/gazeta/dias/1825/04/19/pdfs/GMD-1825-47.pdf","Abrir PDF")</f>
        <v>Abrir PDF</v>
      </c>
    </row>
    <row r="52" spans="1:6" ht="30.95" customHeight="1">
      <c r="A52" s="6">
        <v>-27281</v>
      </c>
      <c r="B52" s="2" t="s">
        <v>306</v>
      </c>
      <c r="C52" s="2" t="s">
        <v>8378</v>
      </c>
      <c r="D52" s="3">
        <v>4</v>
      </c>
      <c r="E52" s="3">
        <v>46</v>
      </c>
      <c r="F52" s="3" t="str">
        <f>HYPERLINK("https://www.boe.es/gazeta/dias/1825/04/21/pdfs/GMD-1825-48.pdf","Abrir PDF")</f>
        <v>Abrir PDF</v>
      </c>
    </row>
    <row r="53" spans="1:6" ht="30.95" customHeight="1">
      <c r="A53" s="6">
        <v>-27279</v>
      </c>
      <c r="B53" s="2" t="s">
        <v>249</v>
      </c>
      <c r="C53" s="2" t="s">
        <v>8379</v>
      </c>
      <c r="D53" s="3">
        <v>4</v>
      </c>
      <c r="E53" s="3">
        <v>9</v>
      </c>
      <c r="F53" s="3" t="str">
        <f>HYPERLINK("https://www.boe.es/gazeta/dias/1825/04/23/pdfs/GMD-1825-49.pdf","Abrir PDF")</f>
        <v>Abrir PDF</v>
      </c>
    </row>
    <row r="54" spans="1:6" ht="30.95" customHeight="1">
      <c r="A54" s="6">
        <v>-27276</v>
      </c>
      <c r="B54" s="2" t="s">
        <v>124</v>
      </c>
      <c r="C54" s="2" t="s">
        <v>8380</v>
      </c>
      <c r="D54" s="3">
        <v>4</v>
      </c>
      <c r="E54" s="3">
        <v>22</v>
      </c>
      <c r="F54" s="3" t="str">
        <f>HYPERLINK("https://www.boe.es/gazeta/dias/1825/04/26/pdfs/GMD-1825-50.pdf","Abrir PDF")</f>
        <v>Abrir PDF</v>
      </c>
    </row>
    <row r="55" spans="1:6" ht="30.95" customHeight="1">
      <c r="A55" s="6">
        <v>-27274</v>
      </c>
      <c r="B55" s="2" t="s">
        <v>463</v>
      </c>
      <c r="C55" s="2" t="s">
        <v>8381</v>
      </c>
      <c r="D55" s="3">
        <v>4</v>
      </c>
      <c r="E55" s="3">
        <v>13</v>
      </c>
      <c r="F55" s="3" t="str">
        <f>HYPERLINK("https://www.boe.es/gazeta/dias/1825/04/28/pdfs/GMD-1825-51.pdf","Abrir PDF")</f>
        <v>Abrir PDF</v>
      </c>
    </row>
    <row r="56" spans="1:6" ht="30.95" customHeight="1">
      <c r="A56" s="6">
        <v>-27272</v>
      </c>
      <c r="B56" s="2" t="s">
        <v>1191</v>
      </c>
      <c r="C56" s="2" t="s">
        <v>8382</v>
      </c>
      <c r="D56" s="3">
        <v>4</v>
      </c>
      <c r="E56" s="3">
        <v>21</v>
      </c>
      <c r="F56" s="3" t="str">
        <f>HYPERLINK("https://www.boe.es/gazeta/dias/1825/04/30/pdfs/GMD-1825-52.pdf","Abrir PDF")</f>
        <v>Abrir PDF</v>
      </c>
    </row>
    <row r="57" spans="1:6" ht="30.95" customHeight="1">
      <c r="A57" s="6">
        <v>-27269</v>
      </c>
      <c r="B57" s="2" t="s">
        <v>321</v>
      </c>
      <c r="C57" s="2" t="s">
        <v>8383</v>
      </c>
      <c r="D57" s="3">
        <v>4</v>
      </c>
      <c r="E57" s="3">
        <v>14</v>
      </c>
      <c r="F57" s="3" t="str">
        <f>HYPERLINK("https://www.boe.es/gazeta/dias/1825/05/03/pdfs/GMD-1825-53.pdf","Abrir PDF")</f>
        <v>Abrir PDF</v>
      </c>
    </row>
    <row r="58" spans="1:6" ht="30.95" customHeight="1">
      <c r="A58" s="6">
        <v>-27267</v>
      </c>
      <c r="B58" s="2" t="s">
        <v>160</v>
      </c>
      <c r="C58" s="2" t="s">
        <v>8384</v>
      </c>
      <c r="D58" s="3">
        <v>4</v>
      </c>
      <c r="E58" s="3">
        <v>18</v>
      </c>
      <c r="F58" s="3" t="str">
        <f>HYPERLINK("https://www.boe.es/gazeta/dias/1825/05/05/pdfs/GMD-1825-54.pdf","Abrir PDF")</f>
        <v>Abrir PDF</v>
      </c>
    </row>
    <row r="59" spans="1:6" ht="30.95" customHeight="1">
      <c r="A59" s="6">
        <v>-27265</v>
      </c>
      <c r="B59" s="2" t="s">
        <v>42</v>
      </c>
      <c r="C59" s="2" t="s">
        <v>8385</v>
      </c>
      <c r="D59" s="3">
        <v>4</v>
      </c>
      <c r="E59" s="3">
        <v>18</v>
      </c>
      <c r="F59" s="3" t="str">
        <f>HYPERLINK("https://www.boe.es/gazeta/dias/1825/05/07/pdfs/GMD-1825-55.pdf","Abrir PDF")</f>
        <v>Abrir PDF</v>
      </c>
    </row>
    <row r="60" spans="1:6" ht="30.95" customHeight="1">
      <c r="A60" s="6">
        <v>-27262</v>
      </c>
      <c r="B60" s="2" t="s">
        <v>551</v>
      </c>
      <c r="C60" s="2" t="s">
        <v>8386</v>
      </c>
      <c r="D60" s="3">
        <v>4</v>
      </c>
      <c r="E60" s="3">
        <v>10</v>
      </c>
      <c r="F60" s="3" t="str">
        <f>HYPERLINK("https://www.boe.es/gazeta/dias/1825/05/10/pdfs/GMD-1825-56.pdf","Abrir PDF")</f>
        <v>Abrir PDF</v>
      </c>
    </row>
    <row r="61" spans="1:6" ht="30.95" customHeight="1">
      <c r="A61" s="6">
        <v>-27260</v>
      </c>
      <c r="B61" s="2" t="s">
        <v>424</v>
      </c>
      <c r="C61" s="2" t="s">
        <v>8387</v>
      </c>
      <c r="D61" s="3">
        <v>4</v>
      </c>
      <c r="E61" s="3">
        <v>22</v>
      </c>
      <c r="F61" s="3" t="str">
        <f>HYPERLINK("https://www.boe.es/gazeta/dias/1825/05/12/pdfs/GMD-1825-57.pdf","Abrir PDF")</f>
        <v>Abrir PDF</v>
      </c>
    </row>
    <row r="62" spans="1:6" ht="30.95" customHeight="1">
      <c r="A62" s="6">
        <v>-27258</v>
      </c>
      <c r="B62" s="2" t="s">
        <v>107</v>
      </c>
      <c r="C62" s="2" t="s">
        <v>8388</v>
      </c>
      <c r="D62" s="3">
        <v>4</v>
      </c>
      <c r="E62" s="3">
        <v>11</v>
      </c>
      <c r="F62" s="3" t="str">
        <f>HYPERLINK("https://www.boe.es/gazeta/dias/1825/05/14/pdfs/GMD-1825-58.pdf","Abrir PDF")</f>
        <v>Abrir PDF</v>
      </c>
    </row>
    <row r="63" spans="1:6" ht="30.95" customHeight="1">
      <c r="A63" s="6">
        <v>-27255</v>
      </c>
      <c r="B63" s="2" t="s">
        <v>879</v>
      </c>
      <c r="C63" s="2" t="s">
        <v>8389</v>
      </c>
      <c r="D63" s="3">
        <v>4</v>
      </c>
      <c r="E63" s="3">
        <v>10</v>
      </c>
      <c r="F63" s="3" t="str">
        <f>HYPERLINK("https://www.boe.es/gazeta/dias/1825/05/17/pdfs/GMD-1825-59.pdf","Abrir PDF")</f>
        <v>Abrir PDF</v>
      </c>
    </row>
    <row r="64" spans="1:6" ht="30.95" customHeight="1">
      <c r="A64" s="6">
        <v>-27253</v>
      </c>
      <c r="B64" s="2" t="s">
        <v>409</v>
      </c>
      <c r="C64" s="2" t="s">
        <v>8390</v>
      </c>
      <c r="D64" s="3">
        <v>4</v>
      </c>
      <c r="E64" s="3">
        <v>15</v>
      </c>
      <c r="F64" s="3" t="str">
        <f>HYPERLINK("https://www.boe.es/gazeta/dias/1825/05/19/pdfs/GMD-1825-60.pdf","Abrir PDF")</f>
        <v>Abrir PDF</v>
      </c>
    </row>
    <row r="65" spans="1:6" ht="30.95" customHeight="1">
      <c r="A65" s="6">
        <v>-27251</v>
      </c>
      <c r="B65" s="2" t="s">
        <v>555</v>
      </c>
      <c r="C65" s="2" t="s">
        <v>8391</v>
      </c>
      <c r="D65" s="3">
        <v>4</v>
      </c>
      <c r="E65" s="3">
        <v>21</v>
      </c>
      <c r="F65" s="3" t="str">
        <f>HYPERLINK("https://www.boe.es/gazeta/dias/1825/05/21/pdfs/GMD-1825-61.pdf","Abrir PDF")</f>
        <v>Abrir PDF</v>
      </c>
    </row>
    <row r="66" spans="1:6" ht="30.95" customHeight="1">
      <c r="A66" s="6">
        <v>-27248</v>
      </c>
      <c r="B66" s="2" t="s">
        <v>1214</v>
      </c>
      <c r="C66" s="2" t="s">
        <v>8392</v>
      </c>
      <c r="D66" s="3">
        <v>4</v>
      </c>
      <c r="E66" s="3">
        <v>11</v>
      </c>
      <c r="F66" s="3" t="str">
        <f>HYPERLINK("https://www.boe.es/gazeta/dias/1825/05/24/pdfs/GMD-1825-62.pdf","Abrir PDF")</f>
        <v>Abrir PDF</v>
      </c>
    </row>
    <row r="67" spans="1:6" ht="30.95" customHeight="1">
      <c r="A67" s="6">
        <v>-27246</v>
      </c>
      <c r="B67" s="2" t="s">
        <v>79</v>
      </c>
      <c r="C67" s="2" t="s">
        <v>8393</v>
      </c>
      <c r="D67" s="3">
        <v>4</v>
      </c>
      <c r="E67" s="3">
        <v>32</v>
      </c>
      <c r="F67" s="3" t="str">
        <f>HYPERLINK("https://www.boe.es/gazeta/dias/1825/05/26/pdfs/GMD-1825-63.pdf","Abrir PDF")</f>
        <v>Abrir PDF</v>
      </c>
    </row>
    <row r="68" spans="1:6" ht="30.95" customHeight="1">
      <c r="A68" s="6">
        <v>-27244</v>
      </c>
      <c r="B68" s="2" t="s">
        <v>613</v>
      </c>
      <c r="C68" s="2" t="s">
        <v>8394</v>
      </c>
      <c r="D68" s="3">
        <v>4</v>
      </c>
      <c r="E68" s="3">
        <v>13</v>
      </c>
      <c r="F68" s="3" t="str">
        <f>HYPERLINK("https://www.boe.es/gazeta/dias/1825/05/28/pdfs/GMD-1825-64.pdf","Abrir PDF")</f>
        <v>Abrir PDF</v>
      </c>
    </row>
    <row r="69" spans="1:6" ht="30.95" customHeight="1">
      <c r="A69" s="6">
        <v>-27241</v>
      </c>
      <c r="B69" s="2" t="s">
        <v>472</v>
      </c>
      <c r="C69" s="2" t="s">
        <v>8395</v>
      </c>
      <c r="D69" s="3">
        <v>4</v>
      </c>
      <c r="E69" s="3">
        <v>40</v>
      </c>
      <c r="F69" s="3" t="str">
        <f>HYPERLINK("https://www.boe.es/gazeta/dias/1825/05/31/pdfs/GMD-1825-65.pdf","Abrir PDF")</f>
        <v>Abrir PDF</v>
      </c>
    </row>
    <row r="70" spans="1:6" ht="30.95" customHeight="1">
      <c r="A70" s="6">
        <v>-27239</v>
      </c>
      <c r="B70" s="2" t="s">
        <v>282</v>
      </c>
      <c r="C70" s="2" t="s">
        <v>8396</v>
      </c>
      <c r="D70" s="3">
        <v>4</v>
      </c>
      <c r="E70" s="3">
        <v>31</v>
      </c>
      <c r="F70" s="3" t="str">
        <f>HYPERLINK("https://www.boe.es/gazeta/dias/1825/06/02/pdfs/GMD-1825-66.pdf","Abrir PDF")</f>
        <v>Abrir PDF</v>
      </c>
    </row>
    <row r="71" spans="1:6" ht="30.95" customHeight="1">
      <c r="A71" s="6">
        <v>-27237</v>
      </c>
      <c r="B71" s="2" t="s">
        <v>633</v>
      </c>
      <c r="C71" s="2" t="s">
        <v>8397</v>
      </c>
      <c r="D71" s="3">
        <v>4</v>
      </c>
      <c r="E71" s="3">
        <v>7</v>
      </c>
      <c r="F71" s="3" t="str">
        <f>HYPERLINK("https://www.boe.es/gazeta/dias/1825/06/04/pdfs/GMD-1825-67.pdf","Abrir PDF")</f>
        <v>Abrir PDF</v>
      </c>
    </row>
    <row r="72" spans="1:6" ht="30.95" customHeight="1">
      <c r="A72" s="6">
        <v>-27234</v>
      </c>
      <c r="B72" s="2" t="s">
        <v>386</v>
      </c>
      <c r="C72" s="2" t="s">
        <v>8398</v>
      </c>
      <c r="D72" s="3">
        <v>4</v>
      </c>
      <c r="E72" s="3">
        <v>24</v>
      </c>
      <c r="F72" s="3" t="str">
        <f>HYPERLINK("https://www.boe.es/gazeta/dias/1825/06/07/pdfs/GMD-1825-68.pdf","Abrir PDF")</f>
        <v>Abrir PDF</v>
      </c>
    </row>
    <row r="73" spans="1:6" ht="30.95" customHeight="1">
      <c r="A73" s="6">
        <v>-27232</v>
      </c>
      <c r="B73" s="2" t="s">
        <v>94</v>
      </c>
      <c r="C73" s="2" t="s">
        <v>8399</v>
      </c>
      <c r="D73" s="3">
        <v>4</v>
      </c>
      <c r="E73" s="3">
        <v>48</v>
      </c>
      <c r="F73" s="3" t="str">
        <f>HYPERLINK("https://www.boe.es/gazeta/dias/1825/06/09/pdfs/GMD-1825-69.pdf","Abrir PDF")</f>
        <v>Abrir PDF</v>
      </c>
    </row>
    <row r="74" spans="1:6" ht="30.95" customHeight="1">
      <c r="A74" s="6">
        <v>-27230</v>
      </c>
      <c r="B74" s="2" t="s">
        <v>521</v>
      </c>
      <c r="C74" s="2" t="s">
        <v>8400</v>
      </c>
      <c r="D74" s="3">
        <v>4</v>
      </c>
      <c r="E74" s="3">
        <v>39</v>
      </c>
      <c r="F74" s="3" t="str">
        <f>HYPERLINK("https://www.boe.es/gazeta/dias/1825/06/11/pdfs/GMD-1825-70.pdf","Abrir PDF")</f>
        <v>Abrir PDF</v>
      </c>
    </row>
    <row r="75" spans="1:6" ht="30.95" customHeight="1">
      <c r="A75" s="6">
        <v>-27227</v>
      </c>
      <c r="B75" s="2" t="s">
        <v>1733</v>
      </c>
      <c r="C75" s="2" t="s">
        <v>8401</v>
      </c>
      <c r="D75" s="3">
        <v>4</v>
      </c>
      <c r="E75" s="3">
        <v>7</v>
      </c>
      <c r="F75" s="3" t="str">
        <f>HYPERLINK("https://www.boe.es/gazeta/dias/1825/06/14/pdfs/GMD-1825-71.pdf","Abrir PDF")</f>
        <v>Abrir PDF</v>
      </c>
    </row>
    <row r="76" spans="1:6" ht="30.95" customHeight="1">
      <c r="A76" s="6">
        <v>-27225</v>
      </c>
      <c r="B76" s="2" t="s">
        <v>540</v>
      </c>
      <c r="C76" s="2" t="s">
        <v>8402</v>
      </c>
      <c r="D76" s="3">
        <v>4</v>
      </c>
      <c r="E76" s="3">
        <v>26</v>
      </c>
      <c r="F76" s="3" t="str">
        <f>HYPERLINK("https://www.boe.es/gazeta/dias/1825/06/16/pdfs/GMD-1825-72.pdf","Abrir PDF")</f>
        <v>Abrir PDF</v>
      </c>
    </row>
    <row r="77" spans="1:6" ht="30.95" customHeight="1">
      <c r="A77" s="6">
        <v>-27223</v>
      </c>
      <c r="B77" s="2" t="s">
        <v>620</v>
      </c>
      <c r="C77" s="2" t="s">
        <v>8403</v>
      </c>
      <c r="D77" s="3">
        <v>4</v>
      </c>
      <c r="E77" s="3">
        <v>7</v>
      </c>
      <c r="F77" s="3" t="str">
        <f>HYPERLINK("https://www.boe.es/gazeta/dias/1825/06/18/pdfs/GMD-1825-73.pdf","Abrir PDF")</f>
        <v>Abrir PDF</v>
      </c>
    </row>
    <row r="78" spans="1:6" ht="30.95" customHeight="1">
      <c r="A78" s="6">
        <v>-27220</v>
      </c>
      <c r="B78" s="2" t="s">
        <v>1690</v>
      </c>
      <c r="C78" s="2" t="s">
        <v>8404</v>
      </c>
      <c r="D78" s="3">
        <v>4</v>
      </c>
      <c r="E78" s="3">
        <v>18</v>
      </c>
      <c r="F78" s="3" t="str">
        <f>HYPERLINK("https://www.boe.es/gazeta/dias/1825/06/21/pdfs/GMD-1825-74.pdf","Abrir PDF")</f>
        <v>Abrir PDF</v>
      </c>
    </row>
    <row r="79" spans="1:6" ht="30.95" customHeight="1">
      <c r="A79" s="6">
        <v>-27218</v>
      </c>
      <c r="B79" s="2" t="s">
        <v>1069</v>
      </c>
      <c r="C79" s="2" t="s">
        <v>8405</v>
      </c>
      <c r="D79" s="3">
        <v>4</v>
      </c>
      <c r="E79" s="3">
        <v>11</v>
      </c>
      <c r="F79" s="3" t="str">
        <f>HYPERLINK("https://www.boe.es/gazeta/dias/1825/06/23/pdfs/GMD-1825-75.pdf","Abrir PDF")</f>
        <v>Abrir PDF</v>
      </c>
    </row>
    <row r="80" spans="1:6" ht="30.95" customHeight="1">
      <c r="A80" s="6">
        <v>-27216</v>
      </c>
      <c r="B80" s="2" t="s">
        <v>751</v>
      </c>
      <c r="C80" s="2" t="s">
        <v>8406</v>
      </c>
      <c r="D80" s="3">
        <v>4</v>
      </c>
      <c r="E80" s="3">
        <v>10</v>
      </c>
      <c r="F80" s="3" t="str">
        <f>HYPERLINK("https://www.boe.es/gazeta/dias/1825/06/25/pdfs/GMD-1825-76.pdf","Abrir PDF")</f>
        <v>Abrir PDF</v>
      </c>
    </row>
    <row r="81" spans="1:6" ht="30.95" customHeight="1">
      <c r="A81" s="6">
        <v>-27213</v>
      </c>
      <c r="B81" s="2" t="s">
        <v>1790</v>
      </c>
      <c r="C81" s="2" t="s">
        <v>8407</v>
      </c>
      <c r="D81" s="3">
        <v>4</v>
      </c>
      <c r="E81" s="3">
        <v>14</v>
      </c>
      <c r="F81" s="3" t="str">
        <f>HYPERLINK("https://www.boe.es/gazeta/dias/1825/06/28/pdfs/GMD-1825-77.pdf","Abrir PDF")</f>
        <v>Abrir PDF</v>
      </c>
    </row>
    <row r="82" spans="1:6" ht="30.95" customHeight="1">
      <c r="A82" s="6">
        <v>-27211</v>
      </c>
      <c r="B82" s="2" t="s">
        <v>1286</v>
      </c>
      <c r="C82" s="2" t="s">
        <v>8408</v>
      </c>
      <c r="D82" s="3">
        <v>4</v>
      </c>
      <c r="E82" s="3">
        <v>13</v>
      </c>
      <c r="F82" s="3" t="str">
        <f>HYPERLINK("https://www.boe.es/gazeta/dias/1825/06/30/pdfs/GMD-1825-78.pdf","Abrir PDF")</f>
        <v>Abrir PDF</v>
      </c>
    </row>
    <row r="83" spans="1:6" ht="30.95" customHeight="1">
      <c r="A83" s="6">
        <v>-27209</v>
      </c>
      <c r="B83" s="2" t="s">
        <v>482</v>
      </c>
      <c r="C83" s="2" t="s">
        <v>8409</v>
      </c>
      <c r="D83" s="3">
        <v>4</v>
      </c>
      <c r="E83" s="3">
        <v>32</v>
      </c>
      <c r="F83" s="3" t="str">
        <f>HYPERLINK("https://www.boe.es/gazeta/dias/1825/07/02/pdfs/GMD-1825-79.pdf","Abrir PDF")</f>
        <v>Abrir PDF</v>
      </c>
    </row>
    <row r="84" spans="1:6" ht="30.95" customHeight="1">
      <c r="A84" s="6">
        <v>-27206</v>
      </c>
      <c r="B84" s="2" t="s">
        <v>716</v>
      </c>
      <c r="C84" s="2" t="s">
        <v>8410</v>
      </c>
      <c r="D84" s="3">
        <v>4</v>
      </c>
      <c r="E84" s="3">
        <v>14</v>
      </c>
      <c r="F84" s="3" t="str">
        <f>HYPERLINK("https://www.boe.es/gazeta/dias/1825/07/05/pdfs/GMD-1825-80.pdf","Abrir PDF")</f>
        <v>Abrir PDF</v>
      </c>
    </row>
    <row r="85" spans="1:6" ht="30.95" customHeight="1">
      <c r="A85" s="6">
        <v>-27204</v>
      </c>
      <c r="B85" s="2" t="s">
        <v>910</v>
      </c>
      <c r="C85" s="2" t="s">
        <v>8411</v>
      </c>
      <c r="D85" s="3">
        <v>4</v>
      </c>
      <c r="E85" s="3">
        <v>8</v>
      </c>
      <c r="F85" s="3" t="str">
        <f>HYPERLINK("https://www.boe.es/gazeta/dias/1825/07/07/pdfs/GMD-1825-81.pdf","Abrir PDF")</f>
        <v>Abrir PDF</v>
      </c>
    </row>
    <row r="86" spans="1:6" ht="30.95" customHeight="1">
      <c r="A86" s="6">
        <v>-27202</v>
      </c>
      <c r="B86" s="2" t="s">
        <v>820</v>
      </c>
      <c r="C86" s="2" t="s">
        <v>8412</v>
      </c>
      <c r="D86" s="3">
        <v>4</v>
      </c>
      <c r="E86" s="3">
        <v>6</v>
      </c>
      <c r="F86" s="3" t="str">
        <f>HYPERLINK("https://www.boe.es/gazeta/dias/1825/07/09/pdfs/GMD-1825-82.pdf","Abrir PDF")</f>
        <v>Abrir PDF</v>
      </c>
    </row>
    <row r="87" spans="1:6" ht="30.95" customHeight="1">
      <c r="A87" s="6">
        <v>-27199</v>
      </c>
      <c r="B87" s="2" t="s">
        <v>645</v>
      </c>
      <c r="C87" s="2" t="s">
        <v>8413</v>
      </c>
      <c r="D87" s="3">
        <v>4</v>
      </c>
      <c r="E87" s="3">
        <v>11</v>
      </c>
      <c r="F87" s="3" t="str">
        <f>HYPERLINK("https://www.boe.es/gazeta/dias/1825/07/12/pdfs/GMD-1825-83.pdf","Abrir PDF")</f>
        <v>Abrir PDF</v>
      </c>
    </row>
    <row r="88" spans="1:6" ht="30.95" customHeight="1">
      <c r="A88" s="6">
        <v>-27197</v>
      </c>
      <c r="B88" s="2" t="s">
        <v>1065</v>
      </c>
      <c r="C88" s="2" t="s">
        <v>8414</v>
      </c>
      <c r="D88" s="3">
        <v>4</v>
      </c>
      <c r="E88" s="3">
        <v>16</v>
      </c>
      <c r="F88" s="3" t="str">
        <f>HYPERLINK("https://www.boe.es/gazeta/dias/1825/07/14/pdfs/GMD-1825-84.pdf","Abrir PDF")</f>
        <v>Abrir PDF</v>
      </c>
    </row>
    <row r="89" spans="1:6" ht="30.95" customHeight="1">
      <c r="A89" s="6">
        <v>-27195</v>
      </c>
      <c r="B89" s="2" t="s">
        <v>558</v>
      </c>
      <c r="C89" s="2" t="s">
        <v>8415</v>
      </c>
      <c r="D89" s="3">
        <v>4</v>
      </c>
      <c r="E89" s="3">
        <v>25</v>
      </c>
      <c r="F89" s="3" t="str">
        <f>HYPERLINK("https://www.boe.es/gazeta/dias/1825/07/16/pdfs/GMD-1825-85.pdf","Abrir PDF")</f>
        <v>Abrir PDF</v>
      </c>
    </row>
    <row r="90" spans="1:6" ht="30.95" customHeight="1">
      <c r="A90" s="6">
        <v>-27192</v>
      </c>
      <c r="B90" s="2" t="s">
        <v>420</v>
      </c>
      <c r="C90" s="2" t="s">
        <v>8416</v>
      </c>
      <c r="D90" s="3">
        <v>4</v>
      </c>
      <c r="E90" s="3">
        <v>7</v>
      </c>
      <c r="F90" s="3" t="str">
        <f>HYPERLINK("https://www.boe.es/gazeta/dias/1825/07/19/pdfs/GMD-1825-86.pdf","Abrir PDF")</f>
        <v>Abrir PDF</v>
      </c>
    </row>
    <row r="91" spans="1:6" ht="30.95" customHeight="1">
      <c r="A91" s="6">
        <v>-27190</v>
      </c>
      <c r="B91" s="2" t="s">
        <v>103</v>
      </c>
      <c r="C91" s="2" t="s">
        <v>8417</v>
      </c>
      <c r="D91" s="3">
        <v>4</v>
      </c>
      <c r="E91" s="3">
        <v>9</v>
      </c>
      <c r="F91" s="3" t="str">
        <f>HYPERLINK("https://www.boe.es/gazeta/dias/1825/07/21/pdfs/GMD-1825-87.pdf","Abrir PDF")</f>
        <v>Abrir PDF</v>
      </c>
    </row>
    <row r="92" spans="1:6" ht="30.95" customHeight="1">
      <c r="A92" s="6">
        <v>-27188</v>
      </c>
      <c r="B92" s="2" t="s">
        <v>207</v>
      </c>
      <c r="C92" s="2" t="s">
        <v>8418</v>
      </c>
      <c r="D92" s="3">
        <v>4</v>
      </c>
      <c r="E92" s="3">
        <v>29</v>
      </c>
      <c r="F92" s="3" t="str">
        <f>HYPERLINK("https://www.boe.es/gazeta/dias/1825/07/23/pdfs/GMD-1825-88.pdf","Abrir PDF")</f>
        <v>Abrir PDF</v>
      </c>
    </row>
    <row r="93" spans="1:6" ht="30.95" customHeight="1">
      <c r="A93" s="6">
        <v>-27185</v>
      </c>
      <c r="B93" s="2" t="s">
        <v>560</v>
      </c>
      <c r="C93" s="2" t="s">
        <v>8419</v>
      </c>
      <c r="D93" s="3">
        <v>4</v>
      </c>
      <c r="E93" s="3">
        <v>17</v>
      </c>
      <c r="F93" s="3" t="str">
        <f>HYPERLINK("https://www.boe.es/gazeta/dias/1825/07/26/pdfs/GMD-1825-89.pdf","Abrir PDF")</f>
        <v>Abrir PDF</v>
      </c>
    </row>
    <row r="94" spans="1:6" ht="30.95" customHeight="1">
      <c r="A94" s="6">
        <v>-27183</v>
      </c>
      <c r="B94" s="2" t="s">
        <v>981</v>
      </c>
      <c r="C94" s="2" t="s">
        <v>8420</v>
      </c>
      <c r="D94" s="3">
        <v>4</v>
      </c>
      <c r="E94" s="3">
        <v>10</v>
      </c>
      <c r="F94" s="3" t="str">
        <f>HYPERLINK("https://www.boe.es/gazeta/dias/1825/07/28/pdfs/GMD-1825-90.pdf","Abrir PDF")</f>
        <v>Abrir PDF</v>
      </c>
    </row>
    <row r="95" spans="1:6" ht="30.95" customHeight="1">
      <c r="A95" s="6">
        <v>-27181</v>
      </c>
      <c r="B95" s="2" t="s">
        <v>605</v>
      </c>
      <c r="C95" s="2" t="s">
        <v>8421</v>
      </c>
      <c r="D95" s="3">
        <v>4</v>
      </c>
      <c r="E95" s="3">
        <v>11</v>
      </c>
      <c r="F95" s="3" t="str">
        <f>HYPERLINK("https://www.boe.es/gazeta/dias/1825/07/30/pdfs/GMD-1825-91.pdf","Abrir PDF")</f>
        <v>Abrir PDF</v>
      </c>
    </row>
    <row r="96" spans="1:6" ht="30.95" customHeight="1">
      <c r="A96" s="6">
        <v>-27178</v>
      </c>
      <c r="B96" s="2" t="s">
        <v>118</v>
      </c>
      <c r="C96" s="2" t="s">
        <v>8422</v>
      </c>
      <c r="D96" s="3">
        <v>4</v>
      </c>
      <c r="E96" s="3">
        <v>29</v>
      </c>
      <c r="F96" s="3" t="str">
        <f>HYPERLINK("https://www.boe.es/gazeta/dias/1825/08/02/pdfs/GMD-1825-92.pdf","Abrir PDF")</f>
        <v>Abrir PDF</v>
      </c>
    </row>
    <row r="97" spans="1:6" ht="30.95" customHeight="1">
      <c r="A97" s="6">
        <v>-27176</v>
      </c>
      <c r="B97" s="2" t="s">
        <v>849</v>
      </c>
      <c r="C97" s="2" t="s">
        <v>8423</v>
      </c>
      <c r="D97" s="3">
        <v>4</v>
      </c>
      <c r="E97" s="3">
        <v>11</v>
      </c>
      <c r="F97" s="3" t="str">
        <f>HYPERLINK("https://www.boe.es/gazeta/dias/1825/08/04/pdfs/GMD-1825-93.pdf","Abrir PDF")</f>
        <v>Abrir PDF</v>
      </c>
    </row>
    <row r="98" spans="1:6" ht="30.95" customHeight="1">
      <c r="A98" s="6">
        <v>-27174</v>
      </c>
      <c r="B98" s="2" t="s">
        <v>1240</v>
      </c>
      <c r="C98" s="2" t="s">
        <v>8424</v>
      </c>
      <c r="D98" s="3">
        <v>4</v>
      </c>
      <c r="E98" s="3">
        <v>3</v>
      </c>
      <c r="F98" s="3" t="str">
        <f>HYPERLINK("https://www.boe.es/gazeta/dias/1825/08/06/pdfs/GMD-1825-94.pdf","Abrir PDF")</f>
        <v>Abrir PDF</v>
      </c>
    </row>
    <row r="99" spans="1:6" ht="30.95" customHeight="1">
      <c r="A99" s="6">
        <v>-27171</v>
      </c>
      <c r="B99" s="2" t="s">
        <v>490</v>
      </c>
      <c r="C99" s="2" t="s">
        <v>8425</v>
      </c>
      <c r="D99" s="3">
        <v>4</v>
      </c>
      <c r="E99" s="3">
        <v>16</v>
      </c>
      <c r="F99" s="3" t="str">
        <f>HYPERLINK("https://www.boe.es/gazeta/dias/1825/08/09/pdfs/GMD-1825-95.pdf","Abrir PDF")</f>
        <v>Abrir PDF</v>
      </c>
    </row>
    <row r="100" spans="1:6" ht="30.95" customHeight="1">
      <c r="A100" s="6">
        <v>-27169</v>
      </c>
      <c r="B100" s="2" t="s">
        <v>1562</v>
      </c>
      <c r="C100" s="2" t="s">
        <v>8426</v>
      </c>
      <c r="D100" s="3">
        <v>4</v>
      </c>
      <c r="E100" s="3">
        <v>6</v>
      </c>
      <c r="F100" s="3" t="str">
        <f>HYPERLINK("https://www.boe.es/gazeta/dias/1825/08/11/pdfs/GMD-1825-96.pdf","Abrir PDF")</f>
        <v>Abrir PDF</v>
      </c>
    </row>
    <row r="101" spans="1:6" ht="30.95" customHeight="1">
      <c r="A101" s="6">
        <v>-27167</v>
      </c>
      <c r="B101" s="2" t="s">
        <v>953</v>
      </c>
      <c r="C101" s="2" t="s">
        <v>8427</v>
      </c>
      <c r="D101" s="3">
        <v>4</v>
      </c>
      <c r="E101" s="3">
        <v>9</v>
      </c>
      <c r="F101" s="3" t="str">
        <f>HYPERLINK("https://www.boe.es/gazeta/dias/1825/08/13/pdfs/GMD-1825-97.pdf","Abrir PDF")</f>
        <v>Abrir PDF</v>
      </c>
    </row>
    <row r="102" spans="1:6" ht="30.95" customHeight="1">
      <c r="A102" s="6">
        <v>-27164</v>
      </c>
      <c r="B102" s="2" t="s">
        <v>4977</v>
      </c>
      <c r="C102" s="2" t="s">
        <v>8428</v>
      </c>
      <c r="D102" s="3">
        <v>4</v>
      </c>
      <c r="E102" s="3">
        <v>4</v>
      </c>
      <c r="F102" s="3" t="str">
        <f>HYPERLINK("https://www.boe.es/gazeta/dias/1825/08/16/pdfs/GMD-1825-98.pdf","Abrir PDF")</f>
        <v>Abrir PDF</v>
      </c>
    </row>
    <row r="103" spans="1:6" ht="30.95" customHeight="1">
      <c r="A103" s="6">
        <v>-27162</v>
      </c>
      <c r="B103" s="2" t="s">
        <v>3028</v>
      </c>
      <c r="C103" s="2" t="s">
        <v>8429</v>
      </c>
      <c r="D103" s="3">
        <v>4</v>
      </c>
      <c r="E103" s="3">
        <v>9</v>
      </c>
      <c r="F103" s="3" t="str">
        <f>HYPERLINK("https://www.boe.es/gazeta/dias/1825/08/18/pdfs/GMD-1825-99.pdf","Abrir PDF")</f>
        <v>Abrir PDF</v>
      </c>
    </row>
    <row r="104" spans="1:6" ht="30.95" customHeight="1">
      <c r="A104" s="6">
        <v>-27160</v>
      </c>
      <c r="B104" s="2" t="s">
        <v>388</v>
      </c>
      <c r="C104" s="2" t="s">
        <v>8430</v>
      </c>
      <c r="D104" s="3">
        <v>4</v>
      </c>
      <c r="E104" s="3">
        <v>6</v>
      </c>
      <c r="F104" s="3" t="str">
        <f>HYPERLINK("https://www.boe.es/gazeta/dias/1825/08/20/pdfs/GMD-1825-100.pdf","Abrir PDF")</f>
        <v>Abrir PDF</v>
      </c>
    </row>
    <row r="105" spans="1:6" ht="30.95" customHeight="1">
      <c r="A105" s="6">
        <v>-27157</v>
      </c>
      <c r="B105" s="2" t="s">
        <v>243</v>
      </c>
      <c r="C105" s="2" t="s">
        <v>8431</v>
      </c>
      <c r="D105" s="3">
        <v>4</v>
      </c>
      <c r="E105" s="3">
        <v>19</v>
      </c>
      <c r="F105" s="3" t="str">
        <f>HYPERLINK("https://www.boe.es/gazeta/dias/1825/08/23/pdfs/GMD-1825-101.pdf","Abrir PDF")</f>
        <v>Abrir PDF</v>
      </c>
    </row>
    <row r="106" spans="1:6" ht="30.95" customHeight="1">
      <c r="A106" s="6">
        <v>-27155</v>
      </c>
      <c r="B106" s="2" t="s">
        <v>563</v>
      </c>
      <c r="C106" s="2" t="s">
        <v>8432</v>
      </c>
      <c r="D106" s="3">
        <v>4</v>
      </c>
      <c r="E106" s="3">
        <v>8</v>
      </c>
      <c r="F106" s="3" t="str">
        <f>HYPERLINK("https://www.boe.es/gazeta/dias/1825/08/25/pdfs/GMD-1825-102.pdf","Abrir PDF")</f>
        <v>Abrir PDF</v>
      </c>
    </row>
    <row r="107" spans="1:6" ht="30.95" customHeight="1">
      <c r="A107" s="6">
        <v>-27153</v>
      </c>
      <c r="B107" s="2" t="s">
        <v>1007</v>
      </c>
      <c r="C107" s="2" t="s">
        <v>8433</v>
      </c>
      <c r="D107" s="3">
        <v>4</v>
      </c>
      <c r="E107" s="3">
        <v>17</v>
      </c>
      <c r="F107" s="3" t="str">
        <f>HYPERLINK("https://www.boe.es/gazeta/dias/1825/08/27/pdfs/GMD-1825-103.pdf","Abrir PDF")</f>
        <v>Abrir PDF</v>
      </c>
    </row>
    <row r="108" spans="1:6" ht="30.95" customHeight="1">
      <c r="A108" s="6">
        <v>-27152</v>
      </c>
      <c r="B108" s="2" t="s">
        <v>246</v>
      </c>
      <c r="C108" s="2" t="s">
        <v>8434</v>
      </c>
      <c r="D108" s="3">
        <v>2</v>
      </c>
      <c r="E108" s="3">
        <v>10</v>
      </c>
      <c r="F108" s="3" t="str">
        <f>HYPERLINK("https://www.boe.es/gazeta/dias/1825/08/28/pdfs/GMD-1825-104E.pdf","Abrir PDF")</f>
        <v>Abrir PDF</v>
      </c>
    </row>
    <row r="109" spans="1:6" ht="30.95" customHeight="1">
      <c r="A109" s="6">
        <v>-27150</v>
      </c>
      <c r="B109" s="2" t="s">
        <v>392</v>
      </c>
      <c r="C109" s="2" t="s">
        <v>8435</v>
      </c>
      <c r="D109" s="3">
        <v>4</v>
      </c>
      <c r="E109" s="3">
        <v>41</v>
      </c>
      <c r="F109" s="3" t="str">
        <f>HYPERLINK("https://www.boe.es/gazeta/dias/1825/08/30/pdfs/GMD-1825-105.pdf","Abrir PDF")</f>
        <v>Abrir PDF</v>
      </c>
    </row>
    <row r="110" spans="1:6" ht="30.95" customHeight="1">
      <c r="A110" s="6">
        <v>-27148</v>
      </c>
      <c r="B110" s="2" t="s">
        <v>2222</v>
      </c>
      <c r="C110" s="2" t="s">
        <v>8436</v>
      </c>
      <c r="D110" s="3">
        <v>4</v>
      </c>
      <c r="E110" s="3">
        <v>8</v>
      </c>
      <c r="F110" s="3" t="str">
        <f>HYPERLINK("https://www.boe.es/gazeta/dias/1825/09/01/pdfs/GMD-1825-106.pdf","Abrir PDF")</f>
        <v>Abrir PDF</v>
      </c>
    </row>
    <row r="111" spans="1:6" ht="30.95" customHeight="1">
      <c r="A111" s="6">
        <v>-27146</v>
      </c>
      <c r="B111" s="2" t="s">
        <v>2026</v>
      </c>
      <c r="C111" s="2" t="s">
        <v>8437</v>
      </c>
      <c r="D111" s="3">
        <v>4</v>
      </c>
      <c r="E111" s="3">
        <v>14</v>
      </c>
      <c r="F111" s="3" t="str">
        <f>HYPERLINK("https://www.boe.es/gazeta/dias/1825/09/03/pdfs/GMD-1825-107.pdf","Abrir PDF")</f>
        <v>Abrir PDF</v>
      </c>
    </row>
    <row r="112" spans="1:6" ht="30.95" customHeight="1">
      <c r="A112" s="6">
        <v>-27143</v>
      </c>
      <c r="B112" s="2" t="s">
        <v>939</v>
      </c>
      <c r="C112" s="2" t="s">
        <v>8438</v>
      </c>
      <c r="D112" s="3">
        <v>4</v>
      </c>
      <c r="E112" s="3">
        <v>5</v>
      </c>
      <c r="F112" s="3" t="str">
        <f>HYPERLINK("https://www.boe.es/gazeta/dias/1825/09/06/pdfs/GMD-1825-108.pdf","Abrir PDF")</f>
        <v>Abrir PDF</v>
      </c>
    </row>
    <row r="113" spans="1:6" ht="30.95" customHeight="1">
      <c r="A113" s="6">
        <v>-27141</v>
      </c>
      <c r="B113" s="2" t="s">
        <v>1218</v>
      </c>
      <c r="C113" s="2" t="s">
        <v>8439</v>
      </c>
      <c r="D113" s="3">
        <v>4</v>
      </c>
      <c r="E113" s="3">
        <v>7</v>
      </c>
      <c r="F113" s="3" t="str">
        <f>HYPERLINK("https://www.boe.es/gazeta/dias/1825/09/08/pdfs/GMD-1825-109.pdf","Abrir PDF")</f>
        <v>Abrir PDF</v>
      </c>
    </row>
    <row r="114" spans="1:6" ht="30.95" customHeight="1">
      <c r="A114" s="6">
        <v>-27139</v>
      </c>
      <c r="B114" s="2" t="s">
        <v>530</v>
      </c>
      <c r="C114" s="2" t="s">
        <v>8440</v>
      </c>
      <c r="D114" s="3">
        <v>4</v>
      </c>
      <c r="E114" s="3">
        <v>14</v>
      </c>
      <c r="F114" s="3" t="str">
        <f>HYPERLINK("https://www.boe.es/gazeta/dias/1825/09/10/pdfs/GMD-1825-110.pdf","Abrir PDF")</f>
        <v>Abrir PDF</v>
      </c>
    </row>
    <row r="115" spans="1:6" ht="30.95" customHeight="1">
      <c r="A115" s="6">
        <v>-27136</v>
      </c>
      <c r="B115" s="2" t="s">
        <v>523</v>
      </c>
      <c r="C115" s="2" t="s">
        <v>8441</v>
      </c>
      <c r="D115" s="3">
        <v>4</v>
      </c>
      <c r="E115" s="3">
        <v>12</v>
      </c>
      <c r="F115" s="3" t="str">
        <f>HYPERLINK("https://www.boe.es/gazeta/dias/1825/09/13/pdfs/GMD-1825-111.pdf","Abrir PDF")</f>
        <v>Abrir PDF</v>
      </c>
    </row>
    <row r="116" spans="1:6" ht="30.95" customHeight="1">
      <c r="A116" s="6">
        <v>-27134</v>
      </c>
      <c r="B116" s="2" t="s">
        <v>308</v>
      </c>
      <c r="C116" s="2" t="s">
        <v>8442</v>
      </c>
      <c r="D116" s="3">
        <v>4</v>
      </c>
      <c r="E116" s="3">
        <v>23</v>
      </c>
      <c r="F116" s="3" t="str">
        <f>HYPERLINK("https://www.boe.es/gazeta/dias/1825/09/15/pdfs/GMD-1825-112.pdf","Abrir PDF")</f>
        <v>Abrir PDF</v>
      </c>
    </row>
    <row r="117" spans="1:6" ht="30.95" customHeight="1">
      <c r="A117" s="6">
        <v>-27132</v>
      </c>
      <c r="B117" s="2" t="s">
        <v>1160</v>
      </c>
      <c r="C117" s="2" t="s">
        <v>8443</v>
      </c>
      <c r="D117" s="3">
        <v>4</v>
      </c>
      <c r="E117" s="3">
        <v>7</v>
      </c>
      <c r="F117" s="3" t="str">
        <f>HYPERLINK("https://www.boe.es/gazeta/dias/1825/09/17/pdfs/GMD-1825-113.pdf","Abrir PDF")</f>
        <v>Abrir PDF</v>
      </c>
    </row>
    <row r="118" spans="1:6" ht="30.95" customHeight="1">
      <c r="A118" s="6">
        <v>-27129</v>
      </c>
      <c r="B118" s="2" t="s">
        <v>173</v>
      </c>
      <c r="C118" s="2" t="s">
        <v>8444</v>
      </c>
      <c r="D118" s="3">
        <v>4</v>
      </c>
      <c r="E118" s="3">
        <v>29</v>
      </c>
      <c r="F118" s="3" t="str">
        <f>HYPERLINK("https://www.boe.es/gazeta/dias/1825/09/20/pdfs/GMD-1825-114.pdf","Abrir PDF")</f>
        <v>Abrir PDF</v>
      </c>
    </row>
    <row r="119" spans="1:6" ht="30.95" customHeight="1">
      <c r="A119" s="6">
        <v>-27127</v>
      </c>
      <c r="B119" s="2" t="s">
        <v>827</v>
      </c>
      <c r="C119" s="2" t="s">
        <v>8445</v>
      </c>
      <c r="D119" s="3">
        <v>4</v>
      </c>
      <c r="E119" s="3">
        <v>8</v>
      </c>
      <c r="F119" s="3" t="str">
        <f>HYPERLINK("https://www.boe.es/gazeta/dias/1825/09/22/pdfs/GMD-1825-115.pdf","Abrir PDF")</f>
        <v>Abrir PDF</v>
      </c>
    </row>
    <row r="120" spans="1:6" ht="30.95" customHeight="1">
      <c r="A120" s="6">
        <v>-27125</v>
      </c>
      <c r="B120" s="2" t="s">
        <v>4266</v>
      </c>
      <c r="C120" s="2" t="s">
        <v>8446</v>
      </c>
      <c r="D120" s="3">
        <v>4</v>
      </c>
      <c r="E120" s="3">
        <v>3</v>
      </c>
      <c r="F120" s="3" t="str">
        <f>HYPERLINK("https://www.boe.es/gazeta/dias/1825/09/24/pdfs/GMD-1825-116.pdf","Abrir PDF")</f>
        <v>Abrir PDF</v>
      </c>
    </row>
    <row r="121" spans="1:6" ht="30.95" customHeight="1">
      <c r="A121" s="6">
        <v>-27122</v>
      </c>
      <c r="B121" s="2" t="s">
        <v>55</v>
      </c>
      <c r="C121" s="2" t="s">
        <v>8447</v>
      </c>
      <c r="D121" s="3">
        <v>4</v>
      </c>
      <c r="E121" s="3">
        <v>33</v>
      </c>
      <c r="F121" s="3" t="str">
        <f>HYPERLINK("https://www.boe.es/gazeta/dias/1825/09/27/pdfs/GMD-1825-117.pdf","Abrir PDF")</f>
        <v>Abrir PDF</v>
      </c>
    </row>
    <row r="122" spans="1:6" ht="30.95" customHeight="1">
      <c r="A122" s="6">
        <v>-27120</v>
      </c>
      <c r="B122" s="2" t="s">
        <v>18</v>
      </c>
      <c r="C122" s="2" t="s">
        <v>8448</v>
      </c>
      <c r="D122" s="3">
        <v>4</v>
      </c>
      <c r="E122" s="3">
        <v>12</v>
      </c>
      <c r="F122" s="3" t="str">
        <f>HYPERLINK("https://www.boe.es/gazeta/dias/1825/09/29/pdfs/GMD-1825-118.pdf","Abrir PDF")</f>
        <v>Abrir PDF</v>
      </c>
    </row>
    <row r="123" spans="1:6" ht="30.95" customHeight="1">
      <c r="A123" s="6">
        <v>-27118</v>
      </c>
      <c r="B123" s="2" t="s">
        <v>4155</v>
      </c>
      <c r="C123" s="2" t="s">
        <v>8449</v>
      </c>
      <c r="D123" s="3">
        <v>4</v>
      </c>
      <c r="E123" s="3">
        <v>4</v>
      </c>
      <c r="F123" s="3" t="str">
        <f>HYPERLINK("https://www.boe.es/gazeta/dias/1825/10/01/pdfs/GMD-1825-119.pdf","Abrir PDF")</f>
        <v>Abrir PDF</v>
      </c>
    </row>
    <row r="124" spans="1:6" ht="30.95" customHeight="1">
      <c r="A124" s="6">
        <v>-27115</v>
      </c>
      <c r="B124" s="2" t="s">
        <v>1188</v>
      </c>
      <c r="C124" s="2" t="s">
        <v>8450</v>
      </c>
      <c r="D124" s="3">
        <v>4</v>
      </c>
      <c r="E124" s="3">
        <v>5</v>
      </c>
      <c r="F124" s="3" t="str">
        <f>HYPERLINK("https://www.boe.es/gazeta/dias/1825/10/04/pdfs/GMD-1825-120.pdf","Abrir PDF")</f>
        <v>Abrir PDF</v>
      </c>
    </row>
    <row r="125" spans="1:6" ht="30.95" customHeight="1">
      <c r="A125" s="6">
        <v>-27113</v>
      </c>
      <c r="B125" s="2" t="s">
        <v>813</v>
      </c>
      <c r="C125" s="2" t="s">
        <v>8451</v>
      </c>
      <c r="D125" s="3">
        <v>4</v>
      </c>
      <c r="E125" s="3">
        <v>4</v>
      </c>
      <c r="F125" s="3" t="str">
        <f>HYPERLINK("https://www.boe.es/gazeta/dias/1825/10/06/pdfs/GMD-1825-121.pdf","Abrir PDF")</f>
        <v>Abrir PDF</v>
      </c>
    </row>
    <row r="126" spans="1:6" ht="30.95" customHeight="1">
      <c r="A126" s="6">
        <v>-27111</v>
      </c>
      <c r="B126" s="2" t="s">
        <v>1884</v>
      </c>
      <c r="C126" s="2" t="s">
        <v>8452</v>
      </c>
      <c r="D126" s="3">
        <v>4</v>
      </c>
      <c r="E126" s="3">
        <v>5</v>
      </c>
      <c r="F126" s="3" t="str">
        <f>HYPERLINK("https://www.boe.es/gazeta/dias/1825/10/08/pdfs/GMD-1825-122.pdf","Abrir PDF")</f>
        <v>Abrir PDF</v>
      </c>
    </row>
    <row r="127" spans="1:6" ht="30.95" customHeight="1">
      <c r="A127" s="6">
        <v>-27108</v>
      </c>
      <c r="B127" s="2" t="s">
        <v>2077</v>
      </c>
      <c r="C127" s="2" t="s">
        <v>8453</v>
      </c>
      <c r="D127" s="3">
        <v>4</v>
      </c>
      <c r="E127" s="3">
        <v>13</v>
      </c>
      <c r="F127" s="3" t="str">
        <f>HYPERLINK("https://www.boe.es/gazeta/dias/1825/10/11/pdfs/GMD-1825-123.pdf","Abrir PDF")</f>
        <v>Abrir PDF</v>
      </c>
    </row>
    <row r="128" spans="1:6" ht="30.95" customHeight="1">
      <c r="A128" s="6">
        <v>-27106</v>
      </c>
      <c r="B128" s="2" t="s">
        <v>1500</v>
      </c>
      <c r="C128" s="2" t="s">
        <v>8454</v>
      </c>
      <c r="D128" s="3">
        <v>4</v>
      </c>
      <c r="E128" s="3">
        <v>6</v>
      </c>
      <c r="F128" s="3" t="str">
        <f>HYPERLINK("https://www.boe.es/gazeta/dias/1825/10/13/pdfs/GMD-1825-124.pdf","Abrir PDF")</f>
        <v>Abrir PDF</v>
      </c>
    </row>
    <row r="129" spans="1:6" ht="30.95" customHeight="1">
      <c r="A129" s="6">
        <v>-27104</v>
      </c>
      <c r="B129" s="2" t="s">
        <v>310</v>
      </c>
      <c r="C129" s="2" t="s">
        <v>8455</v>
      </c>
      <c r="D129" s="3">
        <v>4</v>
      </c>
      <c r="E129" s="3">
        <v>24</v>
      </c>
      <c r="F129" s="3" t="str">
        <f>HYPERLINK("https://www.boe.es/gazeta/dias/1825/10/15/pdfs/GMD-1825-125.pdf","Abrir PDF")</f>
        <v>Abrir PDF</v>
      </c>
    </row>
    <row r="130" spans="1:6" ht="30.95" customHeight="1">
      <c r="A130" s="6">
        <v>-27101</v>
      </c>
      <c r="B130" s="2" t="s">
        <v>83</v>
      </c>
      <c r="C130" s="2" t="s">
        <v>8456</v>
      </c>
      <c r="D130" s="3">
        <v>4</v>
      </c>
      <c r="E130" s="3">
        <v>27</v>
      </c>
      <c r="F130" s="3" t="str">
        <f>HYPERLINK("https://www.boe.es/gazeta/dias/1825/10/18/pdfs/GMD-1825-126.pdf","Abrir PDF")</f>
        <v>Abrir PDF</v>
      </c>
    </row>
    <row r="131" spans="1:6" ht="30.95" customHeight="1">
      <c r="A131" s="6">
        <v>-27099</v>
      </c>
      <c r="B131" s="2" t="s">
        <v>431</v>
      </c>
      <c r="C131" s="2" t="s">
        <v>8457</v>
      </c>
      <c r="D131" s="3">
        <v>4</v>
      </c>
      <c r="E131" s="3">
        <v>10</v>
      </c>
      <c r="F131" s="3" t="str">
        <f>HYPERLINK("https://www.boe.es/gazeta/dias/1825/10/20/pdfs/GMD-1825-127.pdf","Abrir PDF")</f>
        <v>Abrir PDF</v>
      </c>
    </row>
    <row r="132" spans="1:6" ht="30.95" customHeight="1">
      <c r="A132" s="6">
        <v>-27097</v>
      </c>
      <c r="B132" s="2" t="s">
        <v>2388</v>
      </c>
      <c r="C132" s="2" t="s">
        <v>8458</v>
      </c>
      <c r="D132" s="3">
        <v>4</v>
      </c>
      <c r="E132" s="3">
        <v>8</v>
      </c>
      <c r="F132" s="3" t="str">
        <f>HYPERLINK("https://www.boe.es/gazeta/dias/1825/10/22/pdfs/GMD-1825-128.pdf","Abrir PDF")</f>
        <v>Abrir PDF</v>
      </c>
    </row>
    <row r="133" spans="1:6" ht="30.95" customHeight="1">
      <c r="A133" s="6">
        <v>-27094</v>
      </c>
      <c r="B133" s="2" t="s">
        <v>763</v>
      </c>
      <c r="C133" s="2" t="s">
        <v>8459</v>
      </c>
      <c r="D133" s="3">
        <v>4</v>
      </c>
      <c r="E133" s="3">
        <v>17</v>
      </c>
      <c r="F133" s="3" t="str">
        <f>HYPERLINK("https://www.boe.es/gazeta/dias/1825/10/25/pdfs/GMD-1825-129.pdf","Abrir PDF")</f>
        <v>Abrir PDF</v>
      </c>
    </row>
    <row r="134" spans="1:6" ht="30.95" customHeight="1">
      <c r="A134" s="6">
        <v>-27092</v>
      </c>
      <c r="B134" s="2" t="s">
        <v>324</v>
      </c>
      <c r="C134" s="2" t="s">
        <v>8460</v>
      </c>
      <c r="D134" s="3">
        <v>4</v>
      </c>
      <c r="E134" s="3">
        <v>14</v>
      </c>
      <c r="F134" s="3" t="str">
        <f>HYPERLINK("https://www.boe.es/gazeta/dias/1825/10/27/pdfs/GMD-1825-130.pdf","Abrir PDF")</f>
        <v>Abrir PDF</v>
      </c>
    </row>
    <row r="135" spans="1:6" ht="30.95" customHeight="1">
      <c r="A135" s="6">
        <v>-27090</v>
      </c>
      <c r="B135" s="2" t="s">
        <v>189</v>
      </c>
      <c r="C135" s="2" t="s">
        <v>8461</v>
      </c>
      <c r="D135" s="3">
        <v>4</v>
      </c>
      <c r="E135" s="3">
        <v>34</v>
      </c>
      <c r="F135" s="3" t="str">
        <f>HYPERLINK("https://www.boe.es/gazeta/dias/1825/10/29/pdfs/GMD-1825-131.pdf","Abrir PDF")</f>
        <v>Abrir PDF</v>
      </c>
    </row>
    <row r="136" spans="1:6" ht="30.95" customHeight="1">
      <c r="A136" s="6">
        <v>-27087</v>
      </c>
      <c r="B136" s="2" t="s">
        <v>2848</v>
      </c>
      <c r="C136" s="2" t="s">
        <v>8462</v>
      </c>
      <c r="D136" s="3">
        <v>4</v>
      </c>
      <c r="E136" s="3">
        <v>7</v>
      </c>
      <c r="F136" s="3" t="str">
        <f>HYPERLINK("https://www.boe.es/gazeta/dias/1825/11/01/pdfs/GMD-1825-132.pdf","Abrir PDF")</f>
        <v>Abrir PDF</v>
      </c>
    </row>
    <row r="137" spans="1:6" ht="30.95" customHeight="1">
      <c r="A137" s="6">
        <v>-27085</v>
      </c>
      <c r="B137" s="2" t="s">
        <v>215</v>
      </c>
      <c r="C137" s="2" t="s">
        <v>8463</v>
      </c>
      <c r="D137" s="3">
        <v>4</v>
      </c>
      <c r="E137" s="3">
        <v>47</v>
      </c>
      <c r="F137" s="3" t="str">
        <f>HYPERLINK("https://www.boe.es/gazeta/dias/1825/11/03/pdfs/GMD-1825-133.pdf","Abrir PDF")</f>
        <v>Abrir PDF</v>
      </c>
    </row>
    <row r="138" spans="1:6" ht="30.95" customHeight="1">
      <c r="A138" s="6">
        <v>-27083</v>
      </c>
      <c r="B138" s="2" t="s">
        <v>333</v>
      </c>
      <c r="C138" s="2" t="s">
        <v>8464</v>
      </c>
      <c r="D138" s="3">
        <v>4</v>
      </c>
      <c r="E138" s="3">
        <v>12</v>
      </c>
      <c r="F138" s="3" t="str">
        <f>HYPERLINK("https://www.boe.es/gazeta/dias/1825/11/05/pdfs/GMD-1825-134.pdf","Abrir PDF")</f>
        <v>Abrir PDF</v>
      </c>
    </row>
    <row r="139" spans="1:6" ht="30.95" customHeight="1">
      <c r="A139" s="6">
        <v>-27080</v>
      </c>
      <c r="B139" s="2" t="s">
        <v>2218</v>
      </c>
      <c r="C139" s="2" t="s">
        <v>8465</v>
      </c>
      <c r="D139" s="3">
        <v>4</v>
      </c>
      <c r="E139" s="3">
        <v>7</v>
      </c>
      <c r="F139" s="3" t="str">
        <f>HYPERLINK("https://www.boe.es/gazeta/dias/1825/11/08/pdfs/GMD-1825-135.pdf","Abrir PDF")</f>
        <v>Abrir PDF</v>
      </c>
    </row>
    <row r="140" spans="1:6" ht="30.95" customHeight="1">
      <c r="A140" s="6">
        <v>-27078</v>
      </c>
      <c r="B140" s="2" t="s">
        <v>3937</v>
      </c>
      <c r="C140" s="2" t="s">
        <v>8466</v>
      </c>
      <c r="D140" s="3">
        <v>4</v>
      </c>
      <c r="E140" s="3">
        <v>6</v>
      </c>
      <c r="F140" s="3" t="str">
        <f>HYPERLINK("https://www.boe.es/gazeta/dias/1825/11/10/pdfs/GMD-1825-136.pdf","Abrir PDF")</f>
        <v>Abrir PDF</v>
      </c>
    </row>
    <row r="141" spans="1:6" ht="30.95" customHeight="1">
      <c r="A141" s="6">
        <v>-27076</v>
      </c>
      <c r="B141" s="2" t="s">
        <v>416</v>
      </c>
      <c r="C141" s="2" t="s">
        <v>8467</v>
      </c>
      <c r="D141" s="3">
        <v>4</v>
      </c>
      <c r="E141" s="3">
        <v>10</v>
      </c>
      <c r="F141" s="3" t="str">
        <f>HYPERLINK("https://www.boe.es/gazeta/dias/1825/11/12/pdfs/GMD-1825-137.pdf","Abrir PDF")</f>
        <v>Abrir PDF</v>
      </c>
    </row>
    <row r="142" spans="1:6" ht="30.95" customHeight="1">
      <c r="A142" s="6">
        <v>-27073</v>
      </c>
      <c r="B142" s="2" t="s">
        <v>270</v>
      </c>
      <c r="C142" s="2" t="s">
        <v>8468</v>
      </c>
      <c r="D142" s="3">
        <v>4</v>
      </c>
      <c r="E142" s="3">
        <v>14</v>
      </c>
      <c r="F142" s="3" t="str">
        <f>HYPERLINK("https://www.boe.es/gazeta/dias/1825/11/15/pdfs/GMD-1825-138.pdf","Abrir PDF")</f>
        <v>Abrir PDF</v>
      </c>
    </row>
    <row r="143" spans="1:6" ht="30.95" customHeight="1">
      <c r="A143" s="6">
        <v>-27071</v>
      </c>
      <c r="B143" s="2" t="s">
        <v>2392</v>
      </c>
      <c r="C143" s="2" t="s">
        <v>8469</v>
      </c>
      <c r="D143" s="3">
        <v>4</v>
      </c>
      <c r="E143" s="3">
        <v>15</v>
      </c>
      <c r="F143" s="3" t="str">
        <f>HYPERLINK("https://www.boe.es/gazeta/dias/1825/11/17/pdfs/GMD-1825-139.pdf","Abrir PDF")</f>
        <v>Abrir PDF</v>
      </c>
    </row>
    <row r="144" spans="1:6" ht="30.95" customHeight="1">
      <c r="A144" s="6">
        <v>-27069</v>
      </c>
      <c r="B144" s="2" t="s">
        <v>73</v>
      </c>
      <c r="C144" s="2" t="s">
        <v>8470</v>
      </c>
      <c r="D144" s="3">
        <v>4</v>
      </c>
      <c r="E144" s="3">
        <v>34</v>
      </c>
      <c r="F144" s="3" t="str">
        <f>HYPERLINK("https://www.boe.es/gazeta/dias/1825/11/19/pdfs/GMD-1825-140.pdf","Abrir PDF")</f>
        <v>Abrir PDF</v>
      </c>
    </row>
    <row r="145" spans="1:6" ht="30.95" customHeight="1">
      <c r="A145" s="6">
        <v>-27066</v>
      </c>
      <c r="B145" s="2" t="s">
        <v>185</v>
      </c>
      <c r="C145" s="2" t="s">
        <v>8471</v>
      </c>
      <c r="D145" s="3">
        <v>4</v>
      </c>
      <c r="E145" s="3">
        <v>5</v>
      </c>
      <c r="F145" s="3" t="str">
        <f>HYPERLINK("https://www.boe.es/gazeta/dias/1825/11/22/pdfs/GMD-1825-141.pdf","Abrir PDF")</f>
        <v>Abrir PDF</v>
      </c>
    </row>
    <row r="146" spans="1:6" ht="30.95" customHeight="1">
      <c r="A146" s="6">
        <v>-27064</v>
      </c>
      <c r="B146" s="2" t="s">
        <v>253</v>
      </c>
      <c r="C146" s="2" t="s">
        <v>8472</v>
      </c>
      <c r="D146" s="3">
        <v>4</v>
      </c>
      <c r="E146" s="3">
        <v>9</v>
      </c>
      <c r="F146" s="3" t="str">
        <f>HYPERLINK("https://www.boe.es/gazeta/dias/1825/11/24/pdfs/GMD-1825-142.pdf","Abrir PDF")</f>
        <v>Abrir PDF</v>
      </c>
    </row>
    <row r="147" spans="1:6" ht="30.95" customHeight="1">
      <c r="A147" s="6">
        <v>-27062</v>
      </c>
      <c r="B147" s="2" t="s">
        <v>694</v>
      </c>
      <c r="C147" s="2" t="s">
        <v>8473</v>
      </c>
      <c r="D147" s="3">
        <v>4</v>
      </c>
      <c r="E147" s="3">
        <v>10</v>
      </c>
      <c r="F147" s="3" t="str">
        <f>HYPERLINK("https://www.boe.es/gazeta/dias/1825/11/26/pdfs/GMD-1825-143.pdf","Abrir PDF")</f>
        <v>Abrir PDF</v>
      </c>
    </row>
    <row r="148" spans="1:6" ht="30.95" customHeight="1">
      <c r="A148" s="6">
        <v>-27059</v>
      </c>
      <c r="B148" s="2" t="s">
        <v>567</v>
      </c>
      <c r="C148" s="2" t="s">
        <v>8474</v>
      </c>
      <c r="D148" s="3">
        <v>4</v>
      </c>
      <c r="E148" s="3">
        <v>17</v>
      </c>
      <c r="F148" s="3" t="str">
        <f>HYPERLINK("https://www.boe.es/gazeta/dias/1825/11/29/pdfs/GMD-1825-144.pdf","Abrir PDF")</f>
        <v>Abrir PDF</v>
      </c>
    </row>
    <row r="149" spans="1:6" ht="30.95" customHeight="1">
      <c r="A149" s="6">
        <v>-27057</v>
      </c>
      <c r="B149" s="2" t="s">
        <v>726</v>
      </c>
      <c r="C149" s="2" t="s">
        <v>8475</v>
      </c>
      <c r="D149" s="3">
        <v>4</v>
      </c>
      <c r="E149" s="3">
        <v>4</v>
      </c>
      <c r="F149" s="3" t="str">
        <f>HYPERLINK("https://www.boe.es/gazeta/dias/1825/12/01/pdfs/GMD-1825-145.pdf","Abrir PDF")</f>
        <v>Abrir PDF</v>
      </c>
    </row>
    <row r="150" spans="1:6" ht="30.95" customHeight="1">
      <c r="A150" s="6">
        <v>-27055</v>
      </c>
      <c r="B150" s="2" t="s">
        <v>1246</v>
      </c>
      <c r="C150" s="2" t="s">
        <v>8476</v>
      </c>
      <c r="D150" s="3">
        <v>4</v>
      </c>
      <c r="E150" s="3">
        <v>7</v>
      </c>
      <c r="F150" s="3" t="str">
        <f>HYPERLINK("https://www.boe.es/gazeta/dias/1825/12/03/pdfs/GMD-1825-146.pdf","Abrir PDF")</f>
        <v>Abrir PDF</v>
      </c>
    </row>
    <row r="151" spans="1:6" ht="30.95" customHeight="1">
      <c r="A151" s="6">
        <v>-27052</v>
      </c>
      <c r="B151" s="2" t="s">
        <v>163</v>
      </c>
      <c r="C151" s="2" t="s">
        <v>8477</v>
      </c>
      <c r="D151" s="3">
        <v>4</v>
      </c>
      <c r="E151" s="3">
        <v>9</v>
      </c>
      <c r="F151" s="3" t="str">
        <f>HYPERLINK("https://www.boe.es/gazeta/dias/1825/12/06/pdfs/GMD-1825-147.pdf","Abrir PDF")</f>
        <v>Abrir PDF</v>
      </c>
    </row>
    <row r="152" spans="1:6" ht="30.95" customHeight="1">
      <c r="A152" s="6">
        <v>-27050</v>
      </c>
      <c r="B152" s="2" t="s">
        <v>4171</v>
      </c>
      <c r="C152" s="2" t="s">
        <v>8478</v>
      </c>
      <c r="D152" s="3">
        <v>4</v>
      </c>
      <c r="E152" s="3">
        <v>4</v>
      </c>
      <c r="F152" s="3" t="str">
        <f>HYPERLINK("https://www.boe.es/gazeta/dias/1825/12/08/pdfs/GMD-1825-148.pdf","Abrir PDF")</f>
        <v>Abrir PDF</v>
      </c>
    </row>
    <row r="153" spans="1:6" ht="30.95" customHeight="1">
      <c r="A153" s="6">
        <v>-27048</v>
      </c>
      <c r="B153" s="2" t="s">
        <v>787</v>
      </c>
      <c r="C153" s="2" t="s">
        <v>8479</v>
      </c>
      <c r="D153" s="3">
        <v>4</v>
      </c>
      <c r="E153" s="3">
        <v>6</v>
      </c>
      <c r="F153" s="3" t="str">
        <f>HYPERLINK("https://www.boe.es/gazeta/dias/1825/12/10/pdfs/GMD-1825-149.pdf","Abrir PDF")</f>
        <v>Abrir PDF</v>
      </c>
    </row>
    <row r="154" spans="1:6" ht="30.95" customHeight="1">
      <c r="A154" s="6">
        <v>-27045</v>
      </c>
      <c r="B154" s="2" t="s">
        <v>34</v>
      </c>
      <c r="C154" s="2" t="s">
        <v>8480</v>
      </c>
      <c r="D154" s="3">
        <v>4</v>
      </c>
      <c r="E154" s="3">
        <v>11</v>
      </c>
      <c r="F154" s="3" t="str">
        <f>HYPERLINK("https://www.boe.es/gazeta/dias/1825/12/13/pdfs/GMD-1825-150.pdf","Abrir PDF")</f>
        <v>Abrir PDF</v>
      </c>
    </row>
    <row r="155" spans="1:6" ht="30.95" customHeight="1">
      <c r="A155" s="6">
        <v>-27043</v>
      </c>
      <c r="B155" s="2" t="s">
        <v>1225</v>
      </c>
      <c r="C155" s="2" t="s">
        <v>8481</v>
      </c>
      <c r="D155" s="3">
        <v>4</v>
      </c>
      <c r="E155" s="3">
        <v>4</v>
      </c>
      <c r="F155" s="3" t="str">
        <f>HYPERLINK("https://www.boe.es/gazeta/dias/1825/12/15/pdfs/GMD-1825-151.pdf","Abrir PDF")</f>
        <v>Abrir PDF</v>
      </c>
    </row>
    <row r="156" spans="1:6" ht="30.95" customHeight="1">
      <c r="A156" s="6">
        <v>-27041</v>
      </c>
      <c r="B156" s="2" t="s">
        <v>2150</v>
      </c>
      <c r="C156" s="2" t="s">
        <v>8482</v>
      </c>
      <c r="D156" s="3">
        <v>4</v>
      </c>
      <c r="E156" s="3">
        <v>6</v>
      </c>
      <c r="F156" s="3" t="str">
        <f>HYPERLINK("https://www.boe.es/gazeta/dias/1825/12/17/pdfs/GMD-1825-152.pdf","Abrir PDF")</f>
        <v>Abrir PDF</v>
      </c>
    </row>
    <row r="157" spans="1:6" ht="30.95" customHeight="1">
      <c r="A157" s="6">
        <v>-27038</v>
      </c>
      <c r="B157" s="2" t="s">
        <v>486</v>
      </c>
      <c r="C157" s="2" t="s">
        <v>8483</v>
      </c>
      <c r="D157" s="3">
        <v>4</v>
      </c>
      <c r="E157" s="3">
        <v>23</v>
      </c>
      <c r="F157" s="3" t="str">
        <f>HYPERLINK("https://www.boe.es/gazeta/dias/1825/12/20/pdfs/GMD-1825-153.pdf","Abrir PDF")</f>
        <v>Abrir PDF</v>
      </c>
    </row>
    <row r="158" spans="1:6" ht="30.95" customHeight="1">
      <c r="A158" s="6">
        <v>-27036</v>
      </c>
      <c r="B158" s="2" t="s">
        <v>373</v>
      </c>
      <c r="C158" s="2" t="s">
        <v>8484</v>
      </c>
      <c r="D158" s="3">
        <v>4</v>
      </c>
      <c r="E158" s="3">
        <v>21</v>
      </c>
      <c r="F158" s="3" t="str">
        <f>HYPERLINK("https://www.boe.es/gazeta/dias/1825/12/22/pdfs/GMD-1825-154.pdf","Abrir PDF")</f>
        <v>Abrir PDF</v>
      </c>
    </row>
    <row r="159" spans="1:6" ht="30.95" customHeight="1">
      <c r="A159" s="6">
        <v>-27034</v>
      </c>
      <c r="B159" s="2" t="s">
        <v>526</v>
      </c>
      <c r="C159" s="2" t="s">
        <v>8485</v>
      </c>
      <c r="D159" s="3">
        <v>4</v>
      </c>
      <c r="E159" s="3">
        <v>21</v>
      </c>
      <c r="F159" s="3" t="str">
        <f>HYPERLINK("https://www.boe.es/gazeta/dias/1825/12/24/pdfs/GMD-1825-155.pdf","Abrir PDF")</f>
        <v>Abrir PDF</v>
      </c>
    </row>
    <row r="160" spans="1:6" ht="30.95" customHeight="1">
      <c r="A160" s="6">
        <v>-27031</v>
      </c>
      <c r="B160" s="2" t="s">
        <v>1558</v>
      </c>
      <c r="C160" s="2" t="s">
        <v>8486</v>
      </c>
      <c r="D160" s="3">
        <v>4</v>
      </c>
      <c r="E160" s="3">
        <v>6</v>
      </c>
      <c r="F160" s="3" t="str">
        <f>HYPERLINK("https://www.boe.es/gazeta/dias/1825/12/27/pdfs/GMD-1825-156.pdf","Abrir PDF")</f>
        <v>Abrir PDF</v>
      </c>
    </row>
    <row r="161" spans="1:6" ht="30.95" customHeight="1">
      <c r="A161" s="6">
        <v>-27029</v>
      </c>
      <c r="B161" s="2" t="s">
        <v>571</v>
      </c>
      <c r="C161" s="2" t="s">
        <v>8487</v>
      </c>
      <c r="D161" s="3">
        <v>4</v>
      </c>
      <c r="E161" s="3">
        <v>8</v>
      </c>
      <c r="F161" s="3" t="str">
        <f>HYPERLINK("https://www.boe.es/gazeta/dias/1825/12/29/pdfs/GMD-1825-157.pdf","Abrir PDF")</f>
        <v>Abrir PDF</v>
      </c>
    </row>
    <row r="162" spans="1:6" ht="30.95" customHeight="1">
      <c r="A162" s="6">
        <v>-27027</v>
      </c>
      <c r="B162" s="2" t="s">
        <v>181</v>
      </c>
      <c r="C162" s="2" t="s">
        <v>8488</v>
      </c>
      <c r="D162" s="3">
        <v>4</v>
      </c>
      <c r="E162" s="3">
        <v>18</v>
      </c>
      <c r="F162" s="3" t="str">
        <f>HYPERLINK("https://www.boe.es/gazeta/dias/1825/12/31/pdfs/GMD-1825-158.pdf","Abrir PDF")</f>
        <v>Abrir PDF</v>
      </c>
    </row>
    <row r="163" spans="1:6" ht="30.95" customHeight="1">
      <c r="A163" s="4"/>
      <c r="B163" s="2"/>
      <c r="C163" s="2"/>
      <c r="D163" s="3"/>
      <c r="E163" s="3"/>
      <c r="F163" s="3"/>
    </row>
    <row r="164" spans="1:6" ht="30.95" customHeight="1">
      <c r="A164" s="4"/>
      <c r="B164" s="2"/>
      <c r="C164" s="2"/>
      <c r="D164" s="3"/>
      <c r="E164" s="3"/>
      <c r="F164" s="3"/>
    </row>
    <row r="165" spans="1:6" ht="24" customHeight="1">
      <c r="A165" s="13" t="s">
        <v>8489</v>
      </c>
      <c r="B165" s="14"/>
      <c r="C165" s="14"/>
      <c r="D165" s="15"/>
      <c r="E165" s="15"/>
      <c r="F165" s="16"/>
    </row>
    <row r="166" spans="1:6" ht="42" customHeight="1">
      <c r="A166" s="7" t="s">
        <v>8490</v>
      </c>
      <c r="B166" s="17" t="s">
        <v>8491</v>
      </c>
      <c r="C166" s="17"/>
      <c r="D166" s="18"/>
      <c r="E166" s="18"/>
      <c r="F166" s="18"/>
    </row>
    <row r="167" spans="1:6" ht="42" customHeight="1">
      <c r="A167" s="7" t="s">
        <v>8492</v>
      </c>
      <c r="B167" s="17" t="s">
        <v>8493</v>
      </c>
      <c r="C167" s="17"/>
      <c r="D167" s="18"/>
      <c r="E167" s="18"/>
      <c r="F167" s="18"/>
    </row>
    <row r="168" spans="1:6" ht="42" customHeight="1">
      <c r="A168" s="7" t="s">
        <v>8494</v>
      </c>
      <c r="B168" s="17" t="s">
        <v>8495</v>
      </c>
      <c r="C168" s="17"/>
      <c r="D168" s="18"/>
      <c r="E168" s="18"/>
      <c r="F168" s="18"/>
    </row>
    <row r="169" spans="1:6" ht="42" customHeight="1">
      <c r="A169" s="7" t="s">
        <v>8496</v>
      </c>
      <c r="B169" s="17" t="s">
        <v>8497</v>
      </c>
      <c r="C169" s="17"/>
      <c r="D169" s="18"/>
      <c r="E169" s="18"/>
      <c r="F169" s="18"/>
    </row>
    <row r="170" spans="1:6" ht="42" customHeight="1">
      <c r="A170" s="7" t="s">
        <v>8498</v>
      </c>
      <c r="B170" s="17" t="s">
        <v>8499</v>
      </c>
      <c r="C170" s="17"/>
      <c r="D170" s="18"/>
      <c r="E170" s="18"/>
      <c r="F170" s="18"/>
    </row>
    <row r="171" spans="1:6" ht="42" customHeight="1">
      <c r="A171" s="7" t="s">
        <v>10</v>
      </c>
      <c r="B171" s="17" t="s">
        <v>8500</v>
      </c>
      <c r="C171" s="17"/>
      <c r="D171" s="18"/>
      <c r="E171" s="18"/>
      <c r="F171" s="18"/>
    </row>
    <row r="172" spans="1:6" ht="42" customHeight="1">
      <c r="A172" s="7" t="s">
        <v>8501</v>
      </c>
      <c r="B172" s="17" t="s">
        <v>8502</v>
      </c>
      <c r="C172" s="17"/>
      <c r="D172" s="18"/>
      <c r="E172" s="18"/>
      <c r="F172" s="18"/>
    </row>
    <row r="173" spans="1:6" ht="42" customHeight="1">
      <c r="A173" s="7" t="s">
        <v>8503</v>
      </c>
      <c r="B173" s="17" t="s">
        <v>8504</v>
      </c>
      <c r="C173" s="17"/>
      <c r="D173" s="18"/>
      <c r="E173" s="18"/>
      <c r="F173" s="18"/>
    </row>
    <row r="174" spans="1:6" ht="42" customHeight="1">
      <c r="A174" s="7" t="s">
        <v>8505</v>
      </c>
      <c r="B174" s="17" t="s">
        <v>8506</v>
      </c>
      <c r="C174" s="17"/>
      <c r="D174" s="18"/>
      <c r="E174" s="18"/>
      <c r="F174" s="18"/>
    </row>
    <row r="175" spans="1:6" ht="30.95" customHeight="1"/>
    <row r="176" spans="1:6" ht="30.95" customHeight="1"/>
    <row r="177" ht="30.95" customHeight="1"/>
    <row r="178" ht="30.95" customHeight="1"/>
    <row r="179" ht="30.95" customHeight="1"/>
    <row r="180" ht="30.95" customHeight="1"/>
    <row r="181" ht="30.95" customHeight="1"/>
    <row r="182" ht="30.95" customHeight="1"/>
    <row r="183" ht="30.95" customHeight="1"/>
    <row r="184" ht="30.95" customHeight="1"/>
    <row r="185" ht="30.95" customHeight="1"/>
    <row r="186" ht="30.95" customHeight="1"/>
    <row r="187" ht="30.95" customHeight="1"/>
    <row r="188" ht="30.95" customHeight="1"/>
    <row r="189" ht="30.95" customHeight="1"/>
    <row r="190" ht="30.95" customHeight="1"/>
    <row r="191" ht="30.95" customHeight="1"/>
    <row r="192" ht="30.95" customHeight="1"/>
    <row r="193" ht="30.95" customHeight="1"/>
    <row r="194" ht="30.95" customHeight="1"/>
    <row r="195" ht="30.95" customHeight="1"/>
    <row r="196" ht="30.95" customHeight="1"/>
    <row r="197" ht="30.95" customHeight="1"/>
    <row r="198" ht="30.95" customHeight="1"/>
    <row r="199" ht="30.95" customHeight="1"/>
    <row r="200" ht="30.95" customHeight="1"/>
    <row r="201" ht="30.95" customHeight="1"/>
    <row r="202" ht="30.95" customHeight="1"/>
    <row r="203" ht="30.95" customHeight="1"/>
    <row r="204" ht="30.95" customHeight="1"/>
    <row r="205" ht="30.95" customHeight="1"/>
    <row r="206" ht="30.95" customHeight="1"/>
    <row r="207" ht="30.95" customHeight="1"/>
    <row r="208" ht="30.95" customHeight="1"/>
    <row r="209" ht="30.95" customHeight="1"/>
    <row r="210" ht="30.95" customHeight="1"/>
    <row r="211" ht="30.95" customHeight="1"/>
    <row r="212" ht="30.95" customHeight="1"/>
    <row r="213" ht="30.95" customHeight="1"/>
    <row r="214" ht="30.95" customHeight="1"/>
    <row r="215" ht="30.95" customHeight="1"/>
    <row r="216" ht="30.95" customHeight="1"/>
    <row r="217" ht="30.95" customHeight="1"/>
    <row r="218" ht="30.95" customHeight="1"/>
    <row r="219" ht="30.95" customHeight="1"/>
    <row r="220" ht="30.95" customHeight="1"/>
    <row r="221" ht="30.95" customHeight="1"/>
    <row r="222" ht="30.95" customHeight="1"/>
    <row r="223" ht="30.95" customHeight="1"/>
    <row r="224" ht="30.95" customHeight="1"/>
    <row r="225" ht="30.95" customHeight="1"/>
    <row r="226" ht="30.95" customHeight="1"/>
    <row r="227" ht="30.95" customHeight="1"/>
    <row r="228" ht="30.95" customHeight="1"/>
    <row r="229" ht="30.95" customHeight="1"/>
    <row r="230" ht="30.95" customHeight="1"/>
    <row r="231" ht="30.95" customHeight="1"/>
    <row r="232" ht="30.95" customHeight="1"/>
    <row r="233" ht="30.95" customHeight="1"/>
    <row r="234" ht="30.95" customHeight="1"/>
    <row r="235" ht="30.95" customHeight="1"/>
    <row r="236" ht="30.95" customHeight="1"/>
    <row r="237" ht="30.95" customHeight="1"/>
    <row r="238" ht="30.95" customHeight="1"/>
    <row r="239" ht="30.95" customHeight="1"/>
    <row r="240" ht="30.95" customHeight="1"/>
    <row r="241" ht="30.95" customHeight="1"/>
    <row r="242" ht="30.95" customHeight="1"/>
    <row r="243" ht="30.95" customHeight="1"/>
    <row r="244" ht="30.95" customHeight="1"/>
    <row r="245" ht="30.95" customHeight="1"/>
    <row r="246" ht="30.95" customHeight="1"/>
    <row r="247" ht="30.95" customHeight="1"/>
    <row r="248" ht="30.95" customHeight="1"/>
    <row r="249" ht="30.95" customHeight="1"/>
    <row r="250" ht="30.95" customHeight="1"/>
    <row r="251" ht="30.95" customHeight="1"/>
    <row r="252" ht="30.95" customHeight="1"/>
    <row r="253" ht="30.95" customHeight="1"/>
    <row r="254" ht="30.95" customHeight="1"/>
    <row r="255" ht="30.95" customHeight="1"/>
    <row r="256" ht="30.95" customHeight="1"/>
    <row r="257" ht="30.95" customHeight="1"/>
    <row r="258" ht="30.95" customHeight="1"/>
    <row r="259" ht="30.95" customHeight="1"/>
    <row r="260" ht="30.95" customHeight="1"/>
    <row r="261" ht="30.95" customHeight="1"/>
    <row r="262" ht="30.95" customHeight="1"/>
    <row r="263" ht="30.95" customHeight="1"/>
    <row r="264" ht="30.95" customHeight="1"/>
    <row r="265" ht="30.95" customHeight="1"/>
    <row r="266" ht="30.95" customHeight="1"/>
    <row r="267" ht="30.95" customHeight="1"/>
    <row r="268" ht="30.95" customHeight="1"/>
    <row r="269" ht="30.95" customHeight="1"/>
    <row r="270" ht="30.95" customHeight="1"/>
    <row r="271" ht="30.95" customHeight="1"/>
    <row r="272" ht="30.95" customHeight="1"/>
    <row r="273" ht="30.95" customHeight="1"/>
    <row r="274" ht="30.95" customHeight="1"/>
    <row r="275" ht="30.95" customHeight="1"/>
    <row r="276" ht="30.95" customHeight="1"/>
    <row r="277" ht="30.95" customHeight="1"/>
    <row r="278" ht="30.95" customHeight="1"/>
    <row r="279" ht="30.95" customHeight="1"/>
    <row r="280" ht="30.95" customHeight="1"/>
    <row r="281" ht="30.95" customHeight="1"/>
    <row r="282" ht="30.95" customHeight="1"/>
    <row r="283" ht="30.95" customHeight="1"/>
    <row r="284" ht="30.95" customHeight="1"/>
    <row r="285" ht="30.95" customHeight="1"/>
    <row r="286" ht="30.95" customHeight="1"/>
    <row r="287" ht="30.95" customHeight="1"/>
    <row r="288" ht="30.95" customHeight="1"/>
    <row r="289" ht="30.95" customHeight="1"/>
    <row r="290" ht="30.95" customHeight="1"/>
    <row r="291" ht="30.95" customHeight="1"/>
    <row r="292" ht="30.95" customHeight="1"/>
    <row r="293" ht="30.95" customHeight="1"/>
    <row r="294" ht="30.95" customHeight="1"/>
    <row r="295" ht="30.95" customHeight="1"/>
    <row r="296" ht="30.95" customHeight="1"/>
    <row r="297" ht="30.95" customHeight="1"/>
    <row r="298" ht="30.95" customHeight="1"/>
    <row r="299" ht="30.95" customHeight="1"/>
    <row r="300" ht="30.95" customHeight="1"/>
    <row r="301" ht="30.95" customHeight="1"/>
    <row r="302" ht="30.95" customHeight="1"/>
    <row r="303" ht="30.95" customHeight="1"/>
    <row r="304" ht="30.95" customHeight="1"/>
    <row r="305" ht="30.95" customHeight="1"/>
    <row r="306" ht="30.95" customHeight="1"/>
    <row r="307" ht="30.95" customHeight="1"/>
    <row r="308" ht="30.95" customHeight="1"/>
    <row r="309" ht="30.95" customHeight="1"/>
    <row r="310" ht="30.95" customHeight="1"/>
    <row r="311" ht="30.95" customHeight="1"/>
    <row r="312" ht="30.95" customHeight="1"/>
    <row r="313" ht="30.95" customHeight="1"/>
    <row r="314" ht="30.95" customHeight="1"/>
    <row r="315" ht="30.95" customHeight="1"/>
    <row r="316" ht="30.95" customHeight="1"/>
    <row r="317" ht="30.95" customHeight="1"/>
    <row r="318" ht="30.95" customHeight="1"/>
    <row r="319" ht="30.95" customHeight="1"/>
    <row r="320" ht="30.95" customHeight="1"/>
    <row r="321" ht="30.95" customHeight="1"/>
    <row r="322" ht="30.95" customHeight="1"/>
    <row r="323" ht="30.95" customHeight="1"/>
    <row r="324" ht="30.95" customHeight="1"/>
    <row r="325" ht="30.95" customHeight="1"/>
    <row r="326" ht="30.95" customHeight="1"/>
    <row r="327" ht="30.95" customHeight="1"/>
    <row r="328" ht="30.95" customHeight="1"/>
    <row r="329" ht="30.95" customHeight="1"/>
    <row r="330" ht="30.95" customHeight="1"/>
    <row r="331" ht="30.95" customHeight="1"/>
    <row r="332" ht="30.95" customHeight="1"/>
    <row r="333" ht="30.95" customHeight="1"/>
    <row r="334" ht="30.95" customHeight="1"/>
    <row r="335" ht="30.95" customHeight="1"/>
    <row r="336" ht="30.95" customHeight="1"/>
    <row r="337" ht="30.95" customHeight="1"/>
    <row r="338" ht="30.95" customHeight="1"/>
    <row r="339" ht="30.95" customHeight="1"/>
    <row r="340" ht="30.95" customHeight="1"/>
    <row r="341" ht="30.95" customHeight="1"/>
    <row r="342" ht="30.95" customHeight="1"/>
    <row r="343" ht="30.95" customHeight="1"/>
    <row r="344" ht="30.95" customHeight="1"/>
    <row r="345" ht="30.95" customHeight="1"/>
    <row r="346" ht="30.95" customHeight="1"/>
    <row r="347" ht="30.95" customHeight="1"/>
    <row r="348" ht="30.95" customHeight="1"/>
    <row r="349" ht="30.95" customHeight="1"/>
    <row r="350" ht="30.95" customHeight="1"/>
    <row r="351" ht="30.95" customHeight="1"/>
    <row r="352" ht="30.95" customHeight="1"/>
    <row r="353" ht="30.95" customHeight="1"/>
    <row r="354" ht="30.95" customHeight="1"/>
    <row r="355" ht="30.95" customHeight="1"/>
    <row r="356" ht="30.95" customHeight="1"/>
    <row r="357" ht="30.95" customHeight="1"/>
    <row r="358" ht="30.95" customHeight="1"/>
    <row r="359" ht="30.95" customHeight="1"/>
    <row r="360" ht="30.95" customHeight="1"/>
    <row r="361" ht="30.95" customHeight="1"/>
    <row r="362" ht="30.95" customHeight="1"/>
    <row r="363" ht="30.95" customHeight="1"/>
    <row r="364" ht="30.95" customHeight="1"/>
    <row r="365" ht="30.95" customHeight="1"/>
    <row r="366" ht="30.95" customHeight="1"/>
    <row r="367" ht="30.95" customHeight="1"/>
    <row r="368" ht="30.95" customHeight="1"/>
    <row r="369" ht="30.95" customHeight="1"/>
    <row r="370" ht="30.95" customHeight="1"/>
    <row r="371" ht="30.95" customHeight="1"/>
    <row r="372" ht="30.95" customHeight="1"/>
    <row r="373" ht="30.95" customHeight="1"/>
    <row r="374" ht="30.95" customHeight="1"/>
    <row r="375" ht="30.95" customHeight="1"/>
    <row r="376" ht="30.95" customHeight="1"/>
    <row r="377" ht="30.95" customHeight="1"/>
    <row r="378" ht="30.95" customHeight="1"/>
    <row r="379" ht="30.95" customHeight="1"/>
    <row r="380" ht="30.95" customHeight="1"/>
    <row r="381" ht="30.95" customHeight="1"/>
    <row r="382" ht="30.95" customHeight="1"/>
    <row r="383" ht="30.95" customHeight="1"/>
    <row r="384" ht="30.95" customHeight="1"/>
    <row r="385" ht="30.95" customHeight="1"/>
    <row r="386" ht="30.95" customHeight="1"/>
    <row r="387" ht="30.95" customHeight="1"/>
    <row r="388" ht="30.95" customHeight="1"/>
    <row r="389" ht="30.95" customHeight="1"/>
    <row r="390" ht="30.95" customHeight="1"/>
    <row r="391" ht="30.95" customHeight="1"/>
    <row r="392" ht="30.95" customHeight="1"/>
    <row r="393" ht="30.95" customHeight="1"/>
    <row r="394" ht="30.95" customHeight="1"/>
    <row r="395" ht="30.95" customHeight="1"/>
    <row r="396" ht="30.95" customHeight="1"/>
    <row r="397" ht="30.95" customHeight="1"/>
    <row r="398" ht="30.95" customHeight="1"/>
    <row r="399" ht="30.95" customHeight="1"/>
    <row r="400" ht="30.95" customHeight="1"/>
    <row r="401" ht="30.95" customHeight="1"/>
    <row r="402" ht="30.95" customHeight="1"/>
    <row r="403" ht="30.95" customHeight="1"/>
    <row r="404" ht="30.95" customHeight="1"/>
    <row r="405" ht="30.95" customHeight="1"/>
    <row r="406" ht="30.95" customHeight="1"/>
    <row r="407" ht="30.95" customHeight="1"/>
    <row r="408" ht="30.95" customHeight="1"/>
    <row r="409" ht="30.95" customHeight="1"/>
    <row r="410" ht="30.95" customHeight="1"/>
    <row r="411" ht="30.95" customHeight="1"/>
    <row r="412" ht="30.95" customHeight="1"/>
    <row r="413" ht="30.95" customHeight="1"/>
    <row r="414" ht="30.95" customHeight="1"/>
    <row r="415" ht="30.95" customHeight="1"/>
    <row r="416" ht="30.95" customHeight="1"/>
    <row r="417" ht="30.95" customHeight="1"/>
    <row r="418" ht="30.95" customHeight="1"/>
    <row r="419" ht="30.95" customHeight="1"/>
    <row r="420" ht="30.95" customHeight="1"/>
    <row r="421" ht="30.95" customHeight="1"/>
    <row r="422" ht="30.95" customHeight="1"/>
    <row r="423" ht="30.95" customHeight="1"/>
    <row r="424" ht="30.95" customHeight="1"/>
    <row r="425" ht="30.95" customHeight="1"/>
    <row r="426" ht="30.95" customHeight="1"/>
    <row r="427" ht="30.95" customHeight="1"/>
    <row r="428" ht="30.95" customHeight="1"/>
    <row r="429" ht="30.95" customHeight="1"/>
    <row r="430" ht="30.95" customHeight="1"/>
    <row r="431" ht="30.95" customHeight="1"/>
    <row r="432" ht="30.95" customHeight="1"/>
    <row r="433" ht="30.95" customHeight="1"/>
    <row r="434" ht="30.95" customHeight="1"/>
    <row r="435" ht="30.95" customHeight="1"/>
    <row r="436" ht="30.95" customHeight="1"/>
    <row r="437" ht="30.95" customHeight="1"/>
    <row r="438" ht="30.95" customHeight="1"/>
    <row r="439" ht="30.95" customHeight="1"/>
    <row r="440" ht="30.95" customHeight="1"/>
    <row r="441" ht="30.95" customHeight="1"/>
    <row r="442" ht="30.95" customHeight="1"/>
    <row r="443" ht="30.95" customHeight="1"/>
    <row r="444" ht="30.95" customHeight="1"/>
    <row r="445" ht="30.95" customHeight="1"/>
    <row r="446" ht="30.95" customHeight="1"/>
    <row r="447" ht="30.95" customHeight="1"/>
    <row r="448" ht="30.95" customHeight="1"/>
    <row r="449" ht="30.95" customHeight="1"/>
    <row r="450" ht="30.95" customHeight="1"/>
    <row r="451" ht="30.95" customHeight="1"/>
    <row r="452" ht="30.95" customHeight="1"/>
    <row r="453" ht="30.95" customHeight="1"/>
    <row r="454" ht="30.95" customHeight="1"/>
    <row r="455" ht="30.95" customHeight="1"/>
    <row r="456" ht="30.95" customHeight="1"/>
    <row r="457" ht="30.95" customHeight="1"/>
    <row r="458" ht="30.95" customHeight="1"/>
    <row r="459" ht="30.95" customHeight="1"/>
    <row r="460" ht="30.95" customHeight="1"/>
    <row r="461" ht="30.95" customHeight="1"/>
    <row r="462" ht="30.95" customHeight="1"/>
    <row r="463" ht="30.95" customHeight="1"/>
    <row r="464" ht="30.95" customHeight="1"/>
    <row r="465" ht="30.95" customHeight="1"/>
    <row r="466" ht="30.95" customHeight="1"/>
    <row r="467" ht="30.95" customHeight="1"/>
    <row r="468" ht="30.95" customHeight="1"/>
    <row r="469" ht="30.95" customHeight="1"/>
    <row r="470" ht="30.95" customHeight="1"/>
    <row r="471" ht="30.95" customHeight="1"/>
    <row r="472" ht="30.95" customHeight="1"/>
    <row r="473" ht="30.95" customHeight="1"/>
    <row r="474" ht="30.95" customHeight="1"/>
    <row r="475" ht="30.95" customHeight="1"/>
    <row r="476" ht="30.95" customHeight="1"/>
    <row r="477" ht="30.95" customHeight="1"/>
    <row r="478" ht="30.95" customHeight="1"/>
    <row r="479" ht="30.95" customHeight="1"/>
    <row r="480" ht="30.95" customHeight="1"/>
    <row r="481" ht="30.95" customHeight="1"/>
    <row r="482" ht="30.95" customHeight="1"/>
    <row r="483" ht="30.95" customHeight="1"/>
    <row r="484" ht="30.95" customHeight="1"/>
    <row r="485" ht="30.95" customHeight="1"/>
    <row r="486" ht="30.95" customHeight="1"/>
    <row r="487" ht="30.95" customHeight="1"/>
    <row r="488" ht="30.95" customHeight="1"/>
    <row r="489" ht="30.95" customHeight="1"/>
    <row r="490" ht="30.95" customHeight="1"/>
    <row r="491" ht="30.95" customHeight="1"/>
    <row r="492" ht="30.95" customHeight="1"/>
    <row r="495" ht="24" customHeight="1"/>
    <row r="496" ht="42" customHeight="1"/>
    <row r="497" ht="42" customHeight="1"/>
    <row r="498" ht="42" customHeight="1"/>
    <row r="499" ht="42" customHeight="1"/>
    <row r="500" ht="42" customHeight="1"/>
    <row r="501" ht="42" customHeight="1"/>
    <row r="502" ht="42" customHeight="1"/>
    <row r="503" ht="42" customHeight="1"/>
    <row r="504" ht="42" customHeight="1"/>
  </sheetData>
  <mergeCells count="12">
    <mergeCell ref="B173:F173"/>
    <mergeCell ref="B174:F174"/>
    <mergeCell ref="B168:F168"/>
    <mergeCell ref="B169:F169"/>
    <mergeCell ref="B170:F170"/>
    <mergeCell ref="B171:F171"/>
    <mergeCell ref="B172:F172"/>
    <mergeCell ref="A1:F1"/>
    <mergeCell ref="A2:F2"/>
    <mergeCell ref="A165:F165"/>
    <mergeCell ref="B166:F166"/>
    <mergeCell ref="B167:F167"/>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Índice anual</vt:lpstr>
      <vt:lpstr>Fuentes y criterio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Ignacio Koblischek</cp:lastModifiedBy>
  <dcterms:created xsi:type="dcterms:W3CDTF">2026-09-29T15:01:46Z</dcterms:created>
  <dcterms:modified xsi:type="dcterms:W3CDTF">2026-09-29T15:01:46Z</dcterms:modified>
</cp:coreProperties>
</file>