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2A44E312-8591-4B21-A34C-E3520087E896}"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1" i="2" l="1"/>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<sst xmlns="http://schemas.openxmlformats.org/spreadsheetml/2006/main" count="21227" uniqueCount="5652">
  <si>
    <t>Índice onomástico anual · Gacetas oficiales de 1826</t>
  </si>
  <si>
    <t>Del 1 de enero al 31 de diciembre de 1826 · Gaceta de Madrid</t>
  </si>
  <si>
    <t>Aviso: índice generado a partir del OCR de facsímiles históricos. Las grafías y lecturas dudosas deben cotejarse con la página enlazada.</t>
  </si>
  <si>
    <t>2319 menciones · 157 archivos oficiales · 625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</si>
  <si>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</si>
  <si>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</si>
  <si>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</si>
  <si>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</si>
  <si>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</si>
  <si>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</si>
  <si>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</si>
  <si>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</si>
  <si>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</si>
  <si>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</si>
  <si>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</si>
  <si>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Comisario</t>
  </si>
  <si>
    <t>Comisario A</t>
  </si>
  <si>
    <t>Operaciones o servicios militares</t>
  </si>
  <si>
    <t>Noticias militares</t>
  </si>
  <si>
    <t>Gaceta de Madrid n.º 35</t>
  </si>
  <si>
    <t>PDF p. 3</t>
  </si>
  <si>
    <t>Lectura automática dudosa; cotejar el facsímil</t>
  </si>
  <si>
    <t>…e su cautividad en Francia , con una ex Soberano, ioo3. presión correspondiente á los piadosos deseos de SS. MM. y á su ALCALA. paternal compasión para con los infelices, el limo. Sr. Comisario A la junta general de caridad de esta corte se han librado da apostólico general de la Santa Cruzada ha venido en aplicar la los productos de esta administración , 363775. cantidad de medio millón y pico de reales (que ya se hallan dis Al colegio ó casa de niño…</t>
  </si>
  <si>
    <t>Revisar OCR</t>
  </si>
  <si>
    <t>A., J.</t>
  </si>
  <si>
    <t>J. A.</t>
  </si>
  <si>
    <t>Publicación o actividad intelectual</t>
  </si>
  <si>
    <t>Noticias y disposiciones</t>
  </si>
  <si>
    <t>Gaceta de Madrid n.º 101</t>
  </si>
  <si>
    <t>PDF p. 4</t>
  </si>
  <si>
    <t>…de los compradores, en 15 secciones de á 50 números. y en particular para los que cobran y pagan rentas decimales, Según va expresado, el sorteo se hará por secciones de á 50 por D. J. A. D. y Vegas. Se vende en las librerías de Perez. y jlúmeros cada una , por manera que los 16$7711 vales de á 406 Sanz, calle de Carretas; Novillo , calle de la Concepción, y Vi pesos serán representados por 336 secciones, las 335 de 50 nú- lla , plazuela de Santo Domingo…</t>
  </si>
  <si>
    <t>Abad</t>
  </si>
  <si>
    <t>Actividad económica o mercantil</t>
  </si>
  <si>
    <t>Gaceta de Madrid n.º 93</t>
  </si>
  <si>
    <t>Nombre detectado automáticamente; cotejar si se va a citar</t>
  </si>
  <si>
    <t>…Otro de 189235 rs. 10 mrs.,y -aguardando varios convidados, y reunidos todos se dirigieron 547 2 mrs. de rédito á favor de Martin de Aviia.=ri5. Otro de á las mismas alamedas. EI Sr. Abad recorrió y aun probó los 179647 rs. 2 mrs., y 529 14 mrs. de rédito- á favor de Don ranchos ^recomendando al mismo tiempo la cordialidad y ale Francisco y Dona María Sandoval. =16. Otro de 79168 rs. 28 gría que debía reinar entre ellos, especialmente aquel di…</t>
  </si>
  <si>
    <t>Lectura OCR</t>
  </si>
  <si>
    <t>Gaceta de Madrid n.º 151</t>
  </si>
  <si>
    <t>…bofe ridades civiles y militares’, y un numeroso concurso de habitan tón que se dió en la Puerta del Sol al editor del Diario nuevo. Se tes de esta ciudad. La bendición la hizo el Sr. Abad de la‘Santa vende á 6 cuartos en la librería de Cuesta, frente á S. Felipe el iglesia magistral , y el canónigo D. Josef Lato pronunció un Real.' ' ' ‘ ' elocuente sermón: el comandante D. Josef María Landero , y se Nueva colección de muestras grabadas de let…</t>
  </si>
  <si>
    <t>Abadía, General</t>
  </si>
  <si>
    <t>General Abadía</t>
  </si>
  <si>
    <t>Gaceta de Madrid n.º 73</t>
  </si>
  <si>
    <t>…............ 1 2 120 En id. id. [A D. Juan Bautista. Berenge! y Ronda, en- Valencia............................ 816 En 15 de Julio y 10 de Setiembre de id. Churriana de Málaga. Al Sr. General Abadía....................................... 2 8 460 En 10 dé Abrid de id. 'A D. Josef Ruiz para la huerta de S. FranMálaaa...........................1t. 2 gil En 21 de Julio de id. ^A las Madres de Santa Clara............................ 2 2 180 En 11 de Agosto de…</t>
  </si>
  <si>
    <t>Abalinski</t>
  </si>
  <si>
    <t>Gaceta de Madrid n.º 21</t>
  </si>
  <si>
    <t>PDF p. 1</t>
  </si>
  <si>
    <t>…ular á lo* contra los autores y cabezas de la sedición del dia 26. También servicios del difunto gobernador general militar de S. Petersbur- aseguran que se han cogido en casa del príncipe Abalinski, quien gó, general de infantería conde Miloradowitsch, nombramos k quitó la vida al tiempo que iban á prenderlo, papeles impor consejero de Estado al que lo es del Colegio Miloradowitsch , su tantes que dan alguna luz sobre las ramificaciones de esta horri pa…</t>
  </si>
  <si>
    <t>Abaurre, Migvtel de</t>
  </si>
  <si>
    <t>Migvtel de Abaurre</t>
  </si>
  <si>
    <t>Fallecimiento, herencia o memoria</t>
  </si>
  <si>
    <t>Gaceta de Madrid n.º 116</t>
  </si>
  <si>
    <t>…gar, que la j crocodilos, de que los habitantes hacen excelentes vainas para sus son: la testamentaría de la condesa de Villaverde; Doña Mencí» j puñales y sus sables. de Guarnan; D. Migvtel de Abaurre; el convento de S. Agustín jj El comercio se hace principalmente por cambios: los vende de la villa de Carbajales; el convento de S. Agustín calzado ¿t ¡ dores reciben también en pago de sus mercaderías pedazos de la ciudad de Valladolid; D- Francisco Da vi l…</t>
  </si>
  <si>
    <t>Abendaño, Hilario</t>
  </si>
  <si>
    <t>Hilario Abendaño</t>
  </si>
  <si>
    <t>Gaceta de Madrid n.º 141</t>
  </si>
  <si>
    <t>…las Cartas sobre la Gruía , no de corregidor de esta villa, por la escribanía de Gaona y Loe-añadiremos las nuestras; solo nos contentaremos antes de con ches, se cita y emplaza á D. Hilario Abendaño, vecino que fuecluir este ligero análisis,'con hacer el homenage que debemos á de esta corte, ó á sus herederos, para que dentro del término de la delicadeza rÜe'su entendimiento, á la moderación y á la gene Ocho dias comparezcan al citado juzgado, con el fin…</t>
  </si>
  <si>
    <t>Abrahamsohn</t>
  </si>
  <si>
    <t>Gaceta de Madrid n.º 44</t>
  </si>
  <si>
    <t>…redenciales. Concluidas estas audiencias, el Príncipe de W'ittgenstein BerNOTICIAS EXTRANGERAS. Iemburgo, Enviado extraordinario de S. A. R. el Gran Duque de Hesse-Darmstadt, y el coronel Abrahamsohn, ayudante de SCSI A. campo del Rey de Dinamarca , fueron presentados al Empera Petersburgo 8 de Marzo. dor y á la Kmperatiz madre para despedirse. Ha corrido la voz que los dos regimientos de la guardia im _EI gremio de armeros de Tula ha hecho patente por un…</t>
  </si>
  <si>
    <t>Abrahatnson</t>
  </si>
  <si>
    <t>…como Ministro del Emperadot Emperatriz Alejandrina. La afabilidad con que el Emperador se Nicolás. dignó dirigir la palabra á algunos de ellos, puso el colmo del en Se cree que el general Abrahatnson, del estado mayor del tusiasmo que produjo la visita de nuestro onuy amado Monarca Rey, debe ir á S. Petersburgo para felicitar al Emperador da y de su augusta Esposa. Rusia. ifc.El vizconde de Saint-Priest, teniente general de los ejército* ÍRUSIA. de S. M.…</t>
  </si>
  <si>
    <t>Abrat</t>
  </si>
  <si>
    <t>Mención en noticia o disposición</t>
  </si>
  <si>
    <t>Gaceta de Madrid n.º 41</t>
  </si>
  <si>
    <t>PDF p. 2</t>
  </si>
  <si>
    <t>…griegas de Missolonghi.” estado todo el dia de 77Í á f, y se han cerrado á este valor con demanda. . Besfuesta. _E1 30 de Setiembre por la tarde llegaron á Nembeuzick. los „ Señor comandante Abrat: Por la presente tenemos el ho comisarios ingleses encargados de negociar con los birmanes, ai nor de contestar á vuestra apreciable carta del 15 del corriente, donde hallaron preparado el lugar correspondiente para acampar por la que teneis la bondad de comu…</t>
  </si>
  <si>
    <t>Abril, Pedro Simón</t>
  </si>
  <si>
    <t>Pedro Simón Abril</t>
  </si>
  <si>
    <t>Gaceta de Madrid n.º 53</t>
  </si>
  <si>
    <t>110</t>
  </si>
  <si>
    <t>…e.. —Apuntamientos de cómo se deben reformar las doctrinas, y I* CAMBIOS DEL DIA 1.a. manera de enseñarlas para reducirlas á la antigua entereza y fiC" fcccion , hechos-por el Dr. D. Pedro Simón Abril, y dirigid’5 Lóndres............................................................ g&lt;5|. á la Mag-.st id de Felipe it. Véndete á 4 rs. en las librerías de P¿" Parts.......................................................... 15 14. rez, Collado y Razóla. EN LA IM…</t>
  </si>
  <si>
    <t>Abuin, Andrés Ramón de</t>
  </si>
  <si>
    <t>Andrés Ramón de Abuin</t>
  </si>
  <si>
    <t>Actuación administrativa o judicial</t>
  </si>
  <si>
    <t>Gaceta de Madrid n.º 109</t>
  </si>
  <si>
    <t>…versión parafrástica de los salmos ds Dav.d, parezcan en dicho supremo tribunal, por la escribanía de Cáma cánticos de Moisés , de otros cánticos , y algunas oraciones cb la ra de D. Andrés Ramón de Abuin, por medio de procurador, Iglesia en verso castellano, á fin de que los puedan cantar, para á contestar al traslado que les está conferido de la solicitud in uso de los que no saben latín: por el autor del Evangelio en troducida por D. Tomas Bayona, armador d…</t>
  </si>
  <si>
    <t>Abulos, Juan Francisco</t>
  </si>
  <si>
    <t>Juan Francisco Abulos</t>
  </si>
  <si>
    <t>Gaceta de Madrid n.º 59</t>
  </si>
  <si>
    <t>…tar al tiempo de entrar ért la junta, D. Manuel Moreno y D. Ramón Láfarga, acreedores al con para que cotejadas estas esquelas con la lista impresa que se for curso del presbítero D. Juan Francisco Abulos, capellán que fue me desde el lunes 12 del mismo mes de Junio, se asegure la legi de las Monjas de Pinto, radicado en' la vicaría eclesiástica da timidad de la representación de cada individuo. esta corte en el año de 1801 , acudirán á la calle, de Juanelo, E…</t>
  </si>
  <si>
    <t>Accurti</t>
  </si>
  <si>
    <t>Gaceta de Madrid n.º 5</t>
  </si>
  <si>
    <t>…á •dos, aguardan á pie firme 39 griegos á nías de 309 turcos se bordo de la fragata del contralmirante Rigny. dientos de sangre y de venganza. Dentro de ocho ó diez dias á _i_ El coronel Accurti, comandante de las fuerzas navales del Jo mas, aparecerán en nuestras aguas los enemigos de la cruz, y Emperador de Austria, ha remitido aquí el aviso siguiente: nosotros vamos á ser testigos insensibles de un combate homici„L» escuadra otomana ha entrado en…</t>
  </si>
  <si>
    <t>Acevedo, Josef de Soto y</t>
  </si>
  <si>
    <t>Josef de Soto y Acevedo</t>
  </si>
  <si>
    <t>Nombramiento o servicio público</t>
  </si>
  <si>
    <t>España</t>
  </si>
  <si>
    <t>Gaceta de Madrid n.º 45</t>
  </si>
  <si>
    <t>178</t>
  </si>
  <si>
    <t>…El juzgado de Astsses en París, según alcalde del crimen de la audiencia de Zaragoza, vacante por fa la Estrella del 23 de Marzo, acababa de condenar á seis años de llecimiento de D. Josef de Soto y Acevedo: para el empleo, de trabajos públicos con un grillete al pie á un relojero llamado Pe juez de Diez de la ciudad y reino de Valencia, por impurificación dro Faraut, convencido de quiebra simple y fraudulenta. die D. Antonio María García Alcaraz, á D. Vicente M…</t>
  </si>
  <si>
    <t>Achmed-bajá</t>
  </si>
  <si>
    <t>Gaceta de Madrid n.º 84</t>
  </si>
  <si>
    <t>…e las causas que han retardado ta «1 número de las tropas que manda Ibrahim: este ha confiado el salida de los comisarios Hadi é Ibrahim-effendi para las fron mando de Patrás á su teniente Achmed-bajá. Se asegura que los teras rusas. Lo que se dice con mas verosimilitud es que la Puer habitantes de Calabrita han enviado diputados con su sumisión, ta habrá suspendido hasta ahora su viage, porque no; se le habia que ha aceptado Ibrahim. También deben haber i…</t>
  </si>
  <si>
    <t>Acuña, Pedro Mariño y</t>
  </si>
  <si>
    <t>Pedro Mariño y Acuña</t>
  </si>
  <si>
    <t>Gaceta de Madrid n.º 51</t>
  </si>
  <si>
    <t>…cualesquiera circunstancias los importantes ser tribunal para dos plazas dé oidor de la Real audiencia de Ma vicios que este distinguido cuerpo habia hecho en las mas apu llorca á D. Pedro Mariño y Acuña y á D. Ventura de Coisa radas. y Pando. El mariscal comandante en gefe al desempeñar una obliga— Exposicionts dirigidas á S. M. cían tañí satisfactoria , te felicita de ser el conducto para maniftstar á l« guardia nacional un testimonio tan honorífico, y que…</t>
  </si>
  <si>
    <t>Ádams</t>
  </si>
  <si>
    <t>Gaceta de Madrid n.º 49</t>
  </si>
  <si>
    <t>…s adquiridos en una buena parroquia , donde se le babia enarbolado'pabellón británico la guarnición de Missolon paga muy bien porque vomite calumnias contra los católicos. ghi. El general Ádams se embarcó inmediatamente en esta fraga —Mr. Peel anunció en la Cámara de los Comunes que en los sei* ta con dirección á la ciudad sitiada, y es probable que Misso o siete aros últimos se habían puesto presas personas por longhi haya capitulado el dia 10. con…</t>
  </si>
  <si>
    <t>Adrian, Jorge</t>
  </si>
  <si>
    <t>Jorge Adrian</t>
  </si>
  <si>
    <t>Gaceta de Madrid n.º 63</t>
  </si>
  <si>
    <t>…o de D. Vicente Ortiz, Don . Salvador Calvo y D. Francisco González,.á ;D- Juan Antonio. a/ -;V • ANUNCIOS. : Estevez ,"D. Bernardo González , D.; Lorenzo; Cano , D, InocencioOca, D. Jorge Adrian y D. FaustinoNevreda: pata una Por proyidencia del Sr. ’ (jalando, teniente de corregidor 'de canongía subdiaconal de la , catedral de Ciudad-Rodrigo, por esta villa, y por Ja cscríbaqíade Vázquez,,sé, ha señalado para" muerte de D. Andrés Jerez, á D. Francisco Sánchez: para otra…</t>
  </si>
  <si>
    <t>Aenlle, Lorenzo</t>
  </si>
  <si>
    <t>Lorenzo Aenlle</t>
  </si>
  <si>
    <t>…ua antes de UegaT al sitio imperial se colocó la co cargo de V. E. D. Hermenegildo Gordoncillo, y al capitán gra rona sobre el féretro, que fue recibido y acompañado por las duado D. Lorenzo Aenlle, subteniente del mismo, acerca de su personas que estaban nombradas al efecto. conducta militar y política entre los disidentes de Nueva Espa El acompañamiento del viage siguió en el mismo orden que ña, y también de los testimonios que posteriormente dirigió…</t>
  </si>
  <si>
    <t>Af</t>
  </si>
  <si>
    <t>…e ladrones que andan en la misma capital. De que puedo asegurar que la existencia de esta isla no corre peligro aquí puede inferirse cuál será el estado de las provincias. alguno (D. Af. de C.). El Ministro de Hacienda se ve precisado á confesar, que ea medio de todos sus esfuerzos no ha podido conseguir otra cosa Casa la Reina (Rioja) i.° de Setiembre. que el haber circulado vanamente una infinidad de decretos. Los 52 diputados que firmaron…</t>
  </si>
  <si>
    <t>Afro, Lorenzo</t>
  </si>
  <si>
    <t>Lorenzo Afro</t>
  </si>
  <si>
    <t>Gaceta de Madrid n.º 3</t>
  </si>
  <si>
    <t>…de infantería! Ei 7, después de haber censo de L_). Manuel Ramírez de la Piscina á canongía de la de asistido á los divinos oficios á las 8 de la mañana, partió- para Patencia, á D. Lorenzo Afro - o: para otra de la de Lúdela, por la costa meridional ; hiro noche en'Yoursoutf, y d 8 , después promoción de D. Melchor Gonzalo del Rio á canongía de ia de haber hallado Su comitiva y equipaje en la aldea" de Batdar, misma, y renuncia de D. Félix Alonso Lu…</t>
  </si>
  <si>
    <t>Agraihonte, Jacinto de</t>
  </si>
  <si>
    <t>Jacinto de Agraihonte</t>
  </si>
  <si>
    <t>…vió por las listas ser los mismos que se habían re depósito de los ■ 5© rs. hecho en la misma por el apoderado de unido aquel dia en la plaza de Isaac,A excepción de 300 soldados, D. Jacinto de Agraihonte, y en virtud de providencia del tri que por aparecer mas delincuentes, aguardan el fallo, presos ea bunal supremo de Justicia, y á su disposición, recogiendo, la la fortaleza. carta de pago que dió, y otorgando otra nueva por. la que quede S. A. I. dirigiéndo…</t>
  </si>
  <si>
    <t>Agramóme, Jacinto de</t>
  </si>
  <si>
    <t>Jacinto de Agramóme</t>
  </si>
  <si>
    <t>…vamente á los soldados lo mucho que los ticia con fecha 28 de Febrero último me dice lo siguiente: Ex apreciaba el Emperador: al mismo tiempo S. A. I., recordándo celentísimo Sr.: D. Jacinto de Agramóme, vecino de Puerto- les por la primera vez los tristes acontecimientos que S. M. que Príncipe , en la isla de Cuba, ha hecho presente en el Consejo ría olvidar para siempre, les dijo que por lo mismo que «1 Sobe de Indias por medio de apoderado^ que la tesorer…</t>
  </si>
  <si>
    <t>Agua, Luis de</t>
  </si>
  <si>
    <t>Luis de Agua</t>
  </si>
  <si>
    <t>Gaceta de Madrid n.º 137</t>
  </si>
  <si>
    <t>…a Potencia. cito del general conde de Cartagena. Su albacea, el capitán gra 6.° Todos los prisioneros que se hallaren actualmente en po duado de teniente coronel de la misma arma, D. Luis de Agua der de ambas partes, tanto los que hayan sido hechos en acción do y Melendez (ilimitado en Valladolid), tiene en su poder do de guerra como en sus hogares, ya sean cristianos, ya de cual cumentos y otros efectos de aquel Capitán para entregarlos á di quier ot…</t>
  </si>
  <si>
    <t>Agúiar, Manuel Verea y</t>
  </si>
  <si>
    <t>Manuel Verea y Agúiar</t>
  </si>
  <si>
    <t>Gaceta de Madrid n.º 100</t>
  </si>
  <si>
    <t>…...... 13 á 2 6. D.. Ventura Rodríguez, D. Ramón Santos y D. Manuel Mo Idem no consolidados.................................. 9 ¿Sírado ; y en navegación los cuatro mencionados, y D. Manuel Verea y Agúiar; habiendo merecido la aplicación dé todos y sus ANUNCIOS. adelantamientos, no solo en las materias sobre que fueron exa E! nuevo Reglamento para los cuerpos de voluntarios Realis minados , sino también por varios dibujos que presentaron, y'representaban edifi…</t>
  </si>
  <si>
    <t>Aguiriano, Josef Díaz</t>
  </si>
  <si>
    <t>Josef Díaz Aguiriano</t>
  </si>
  <si>
    <t>Noticia política o diplomática</t>
  </si>
  <si>
    <t>Gaceta de Madrid n.º 156</t>
  </si>
  <si>
    <t>…rtido del Gobierno.” (para la dignidad,de Maestrescuela de la catedral.de Sango Qomin- Ep Ja carta iVt se explica as¡: ,,A pesar detodos los obstácugo de la Calzada, por muerte de D. Josef Díaz Aguiriano,/! Gobierno civil ha ..hecho, y hará grandes progresos en iO. RamonjAguiriaao^AlJtqn**.. de Tejada., o.’ . ; • ( i este a&amp;o.;.Se htt.mtahlec¡dc, ja publicidad.¡xl esbíritu;monárquico I: r. r.c¡ei:*..h e¡ --í.íÍj 5: ib &gt;•••.;—/&amp; im-i-bcn í-^í: thi'jUn y aristo…</t>
  </si>
  <si>
    <t>Agus</t>
  </si>
  <si>
    <t>Gaceta de Madrid n.º 80</t>
  </si>
  <si>
    <t>…bla de Cazalla á D. Bonifacio Isidro Sanzr para la del Carpió de ndo en la rada de Hydra con cuatro goletas griegas que habia de Montalvan á D. Mariano Paiau: para !a de Montijo á D. Agus tenido en el mar, y las puso en libertad luego que se efectuó tín josef Corchero: para la de Huercal-obera á D. Manuel Es el pago. teban Balmaseda; y para la primera de Córdoba á D. Pedro MiUn capitán que llegó de Ñapóles de Romanía refiere tam ría Sanchoyert…</t>
  </si>
  <si>
    <t>Agustín</t>
  </si>
  <si>
    <t>Gaceta de Madrid n.º 67</t>
  </si>
  <si>
    <t>…re e¡ gra hescolía de la de Avila; por muerte de D. Juan Bautista Arana, do 43 y 46 es de 105 , y entre el 51 y el do es de 161. y.no. haber tenido efecto el nombramiento hecho en D. Agustín En igualdad de circunstancias locales cae mas lluvia en los Urresola,.á D. Joaquín Jacinto.de Don Pablo:.para.una ración países'montuosos que en los llanos; asi es que la cantidad anual de! la; misma , por-promoción de D. Manuel Vicente García media de lluvia en…</t>
  </si>
  <si>
    <t>Agustín, Gerónimo</t>
  </si>
  <si>
    <t>Gerónimo Agustín</t>
  </si>
  <si>
    <t>Gaceta de Madrid n.º 71</t>
  </si>
  <si>
    <t>…sde donde se dirigieron í la iglesia catedral, unacanongía vacante en la catedral de Teruel, por fallecimien y allí se celebró una solemne misa que cantó el chantre de ella* to de D. Gerónimo Agustín , á D. Pelegrin López, cura párro Los oficiales y tropa dél batállOtl de infantería y tercio de Caba co d? la villa de,Xea, en la misma diócesis. llería de voluntarios* Realistas,uniformados con el mayor gustó, Asimismo se: ha servido presentar á D. Manuel Mo…</t>
  </si>
  <si>
    <t>AH-bajá</t>
  </si>
  <si>
    <t>Gaceta de Madrid n.º 120</t>
  </si>
  <si>
    <t>…un se había tomado lativo á esta medida, y el dia siguiente partió para Lepanto,a por la Cuerea necesitaba tener algunos individuos muertos, y pa fin de entregar la misma orden al gobernador AH-bajá. ra ello mandó decapitar á tj infelices ansarios ó sirios, Los griegos de Corfú y sus partidarios esperan con impacien .Vaya otro lance que sin duda alguna hará que esta nación cia al lord Cochrane con su expedición ; pero aseguran que el tome desde luego las…</t>
  </si>
  <si>
    <t>AI</t>
  </si>
  <si>
    <t>Gaceta de Madrid n.º 148</t>
  </si>
  <si>
    <t>589</t>
  </si>
  <si>
    <t>…bligado á -defenderte en Ja Cá los Comunes: jo que asi se acordó. mara. Mr.;Bessan propuso después que se votase .el dar gracias al gl coronel Davies es del misino-dictamen que el lord AI— lord -Sommers, y Mr. Canning dijo que aprobaba esta proposi thorp;,y .'añade que jamas se ha visto emplearse el soborno tan ción ,aunque no admirase la política general del Lord. Por ejem á ¡a» ciaras como en las últimas elecciones. plo , haciendo alusión á…</t>
  </si>
  <si>
    <t>Aichet, Juan Bautista</t>
  </si>
  <si>
    <t>Juan Bautista Aichet</t>
  </si>
  <si>
    <t>Gaceta de Madrid n.º 68</t>
  </si>
  <si>
    <t>…nte de Sa lamanca para que devuelva á, sus dueños las partidas de las ex Lóndres 20 de Mayo. presadas piedras que tengan detenidas. Y en cuanto á las recla maciones del mencionado D. Juan Bautista Aichet, ha tenido á VAR.LAMENTO. : bisa S. M. declarar igualmente que según ladoctrinasentada, no .......... Cámara de los Comunes. debe concedérsele la facultad exclusiva del disfrute del referido Sir R. Inglés presenta una exposición de una parroquia del mineral e…</t>
  </si>
  <si>
    <t>AÍIer, Josef</t>
  </si>
  <si>
    <t>Josef AÍIer</t>
  </si>
  <si>
    <t>…Manuel cual poder ha de venir legalizado por el Embajador, Ministro Ó Eguía, D. Francisco Rozas, D. Juan Bautista Salerni, D. An Cónsul de España mas inmediato. ~ , tonio Maimir, D. Josef AÍIer, D. Manuel Evaristo Velasco, En el acto de exhibir las acciones y entregar los poderes y D. Juan de Soria, D. Antonio Sesma, D. Andrés. Quintana, testimonios, se dará á cada vocal una esquela rubricada por «1 D- Tomas Cuento , D. Antonio Lerin, E&gt;. Josef Muga…</t>
  </si>
  <si>
    <t>Albertos, Angela</t>
  </si>
  <si>
    <t>Angela Albertos</t>
  </si>
  <si>
    <t>Gaceta de Madrid n.º 20</t>
  </si>
  <si>
    <t>…n las Oficinas de Cuenta y Razón de las-.Provincias en Enterado el Rey nuestro Señor de una instancia que ha he que se hallen cobrando sus pensiones los interesados, la corres cho Doña Angela Albertos, huérfana de D. Cristóbal, capitán pondiente certificación de cese, sin expresa Real orden de S. M., de carros que fue de Artillería, solicitando que se le continúe en conformidad de lo prevenido terminantemente por el men pagando por esa Tesorería general la…</t>
  </si>
  <si>
    <t>Alcalá, Joaquín Andrés y</t>
  </si>
  <si>
    <t>Joaquín Andrés y Alcalá</t>
  </si>
  <si>
    <t>Gaceta de Madrid n.º 4</t>
  </si>
  <si>
    <t>…IOOO............... ...Ídem. res montes, y otros puptqs mas elevados que, en todo el globo se - 29,810.... IOOO.......................... Idem.. conocen :&amp;c. &amp;c., por ^‘presbítero.D. Joaquín Andrés y Alcalá : 31,920.... IOOO........................ ... Idem. . de ■’ un tomo, en 8-°, su precio. 12 reales.' Se halla en las librerías 2,776..., tooo..................... .. San Sebastian. de Rodriguez, calle de Carretas; Novillo, calle de la Concepción, _ •• 4,652...…</t>
  </si>
  <si>
    <t>Alcántara, Pedro</t>
  </si>
  <si>
    <t>Pedro Alcántara</t>
  </si>
  <si>
    <t>…o convento (pro-ra una capellanía de SS. Reyes nuevos de la ciudad de Toledo, pió por su localidad para hacer una.de las mejores posadas de la por muerte de D. Casimiro Tercero, á D. Pedro Alcántara - carrera de Madrid á Francia), que hoy se, halla reunido al de Sanz: para la mayor de la Real capilla de S. Fernando de la Sta. Clara de. la ciudad de Valladolid, y todo, sé vende," coi» la ciudad de Sevilla, por la de D. Manuel María Rodríguez, al correspon…</t>
  </si>
  <si>
    <t>Alcántarí, Pedro'</t>
  </si>
  <si>
    <t>Pedro' Alcántarí</t>
  </si>
  <si>
    <t>Gaceta de Madrid n.º 114</t>
  </si>
  <si>
    <t>…ue aunque en España, asi como en.todas partes, ocurran algunos excesos in y escribanía de Rodríguez de Moya, se cita y emplaza á todos los acreedores contra los bienes del difunto D. Pedro' Alcántarí evitables , nunca llegamos á ver las sangrientas escenas que leeAceituno y Cortés, vecino que fue de dicha villa de Taíavera, mo-. impresas en los papeles extrangeros, hablando de su propio para que. en el término de 30 dias, contados desde el .siguiente a! p…</t>
  </si>
  <si>
    <t>Alcaraz, Antonio María García</t>
  </si>
  <si>
    <t>Antonio María García Alcaraz</t>
  </si>
  <si>
    <t>…licos con un grillete al pie á un relojero llamado Pe juez de Diez de la ciudad y reino de Valencia, por impurificación dro Faraut, convencido de quiebra simple y fraudulenta. die D. Antonio María García Alcaraz, á D. Vicente María Bo- Cual sea la causa de esta general desmoralización; en el co nct; y, para la vara de alcalde mayor de la villa de Igualada, va mercio, seria trabajoso el determinarla con exactitud. Entre tan cante por traslación de D. Agustín Pelaez, á…</t>
  </si>
  <si>
    <t>Aldasoro, Juan María</t>
  </si>
  <si>
    <t>Juan María Aldasoro</t>
  </si>
  <si>
    <t>Gaceta de Madrid n.º 127</t>
  </si>
  <si>
    <t>…ecundidad para llenar el enorme va-" Beratazrechea: pina otra canongía de la misma por el de Don cío que debía resultar de su aplicación á la medicina y á las ar Benito Zavalza, á D. Juan María Aldasoro: para una media tes. Tan cierto es esto que repetidas veces se han contado i§8oi ración de la metropolitana de Granada, por muerte de D.Josef y mas huevecillos debajo de cada Conchita ó madre; ni es Un» Larena , y no haber tenido efecto el nombramiento hecho…</t>
  </si>
  <si>
    <t>Aldasoro, Ramón de</t>
  </si>
  <si>
    <t>Ramón de Aldasoro</t>
  </si>
  <si>
    <t>Gaceta de Madrid n.º 9</t>
  </si>
  <si>
    <t>…te, para que en el término de 15 dias, Intendente; á cuyo fin se ha dignado S. M. nombrar al que lo contados desde la publicación de este anuncio, se presenten á de es de Ejército D. Ramón de Aldasoro, en atención á sus méri ducirlo en el juzgado del Sr. Diez-de Prado, teniente corregidor tos y servicios. de Madrid, y escribanía de Baro; y de no hacerlo les parará el AVISOS. perjuicio que haya lugar. En virtud de orden de la superioridad se saca á pública…</t>
  </si>
  <si>
    <t>Alegre, Josef Moya y</t>
  </si>
  <si>
    <t>Josef Moya y Alegre</t>
  </si>
  <si>
    <t>Gaceta de Madrid n.º 133</t>
  </si>
  <si>
    <t>…j, nada sabe está mas próximo á la yerdadque aquel cuyo espíritu vacante en esta misma iglesia por fallecimiento de D. Vicente está lleno de mentiras y de errores. Ruiz Valiejo, á D. Josef Moya y Alegre,, % „Podria un redactor principiar la. reforma, de la imprenta Asimismo se ha servido S. M. nombrar, á consulta del pro dividiendo, s.u periódico en cuatro capítulos, con loa títulossi- pio,Tribunal , para la regencia de la Real (audiencia de Va lene guientes…</t>
  </si>
  <si>
    <t>Alejan</t>
  </si>
  <si>
    <t>Donativo, suscripción o relación nominal</t>
  </si>
  <si>
    <t>Gaceta de Madrid n.º 16</t>
  </si>
  <si>
    <t>…Siguen las Jirmas.') apoderados, á perjuicio suyo si no lo hicieren. —Los suscriptores á la Rossiniana ó veladas de Terp&amp;ícore, pasa* El Rey nuestro Señor se ha servido conceder á D. Alejan rán á recoger la primera entrega del primer trimestre: contiene dro Aguado, banquero de Paris, la facultad de comprar por su una tanda de rigodones con sus figuras. Continúa la suscripción, cuenta y poner en circulación en la bolsa de Francia y otras y se dar…</t>
  </si>
  <si>
    <t>Alejandro</t>
  </si>
  <si>
    <t>Gaceta de Madrid n.º 102</t>
  </si>
  <si>
    <t>…as en seis volúmenes. , ; rillas: el tercero asistió á las maniobras la Emperatriz en una .El 9 del corriente subió el termómetro de Reaumur ¿32 gra carretela descubierta. El gran duque Alejandro, heredero del tro dos en la sombra. no, de ocho años de edad, se halló el mismo dia al frente.de su A1EMANIA. partida ó compañía del regimiento de infantería Paulowslci, don Carlsruhe 3 de Agosto.de tiene plaza de subteniente. La Emperatriz, que por la tarde…</t>
  </si>
  <si>
    <t>Aletinsky</t>
  </si>
  <si>
    <t>Gaceta de Madrid n.º 23</t>
  </si>
  <si>
    <t>…de la Religión. : que el Emperador Nicolás,1 con quién se ha' educando. Luego que ,.V. M1. se propone fijar nuestra meditación sobre una de lar lo fue, viajó bajo la direcion del general Aletinsky. A su vuelta principió a servir como General, recibiendo el mando de una di visión de la guardia, y dedicándose sobre todo á la artillería. Se casó con la' Gran Duquesa Elena , Princesa de Wurtemberg, ___ por ____ ... xitorial, y las consecuencias que podían…</t>
  </si>
  <si>
    <t>Alfaro, Isidro Sainz de</t>
  </si>
  <si>
    <t>Isidro Sainz de Alfaro</t>
  </si>
  <si>
    <t>…rse con arreglo á Reales órdenes la pla ,,Señor: Nuestros hermanos D. Gabriel Hevia y Noriega, za reunida de maestro de primeras letras y fie) de fechos de las D. Cayetano Campos, D. Isidro Sainz de Alfaro y D. Bonifa Reales minas de cobre de Riotinto, reino de Sevilla, con la do cio Tosantos, que puestos 4 los pies de V. M. entregarán en sus tación por ambos conceptos de 400 ducados anuales; los asp¡Reales manos esta, manifestarán el reconocimiento con que pirantes presentarán e…</t>
  </si>
  <si>
    <t>Aliaga, Duque de</t>
  </si>
  <si>
    <t>Duque de Aliaga</t>
  </si>
  <si>
    <t>Gaceta de Madrid n.º 24</t>
  </si>
  <si>
    <t>…uz, á la Santísinia Vírgen, al Santó Año de 1803. Oración de D. Josef Luis Munarriz. ' ' Angel de la Guarda, al de su nombre, á S.Josef, ¿S.’Antómó Año dt r8&amp;g. Oración del Excmo. Sr. Duque de Aliaga. de Padua , y al Señor en las cuarenta horas; la versión de la Igualmente se venden los dos cuadernos de ia preciosa coleé*: Santa Misa, misterios deirosario, Corona de'Márík'Santísima «ion de antigüedades árabes dé Granada y Córdoba, traducid» y de losí-Dolo…</t>
  </si>
  <si>
    <t>Alieigualdad, Manuel de</t>
  </si>
  <si>
    <t>Manuel de Alieigualdad</t>
  </si>
  <si>
    <t>Gaceta de Madrid n.º 139</t>
  </si>
  <si>
    <t>…o de San—, otras, personas que se consideren con. derecho, á los bienes y cré to Domingo, en tierra suficientemente abonada. En casp de, ditos que han quedado por fallecimiento de D. Manuel de Alieigualdad de número ganará el premio el que tuviese los nopales ra, acaecido abintestato en esta corte á.15 de Diciembre d* mas lozanos y con mayor número de pencas¡:y-se satisfará etv 1823 ; resultando ser natural.del lugar de Solórzano, uno de lo» el acto de estar an…</t>
  </si>
  <si>
    <t>Alient</t>
  </si>
  <si>
    <t>Gaceta de Madrid n.º 144</t>
  </si>
  <si>
    <t>…tros Secretarios de'Estado,el extrajeron: duque de Ragusa, el vizconde Martignac, el marques Lauriston Telas de algodón lisas............. 19.4239918. yardas. y el de Pastoret, el caballero Alient y el vizconde de Caux, con Idem pintadas ó estampadas....... 36.4969266. ídem. sejeros de Estado. ' Algodón hilado........... -............. 6.0299915. libras. __Segun los éstados'que se han formado por el conde de ChaAdema* de estos estados que ha publicado…</t>
  </si>
  <si>
    <t>AllendelaPor, Josef de Velaico y</t>
  </si>
  <si>
    <t>Josef de Velaico y AllendelaPor</t>
  </si>
  <si>
    <t>Gaceta de Madrid n.º 90</t>
  </si>
  <si>
    <t>…0 dias al ayuntamiento de dicha villa , y luego se propeerá por oposición, . —.Compendio dt Grograjta, arreglado para instrucción de los ni ANUNCIOS. ños en sus primeros años, por D. Josef de Velaico y AllendelaPor providencia del alcalde primero de la villa de Balazote, gua: un cuadcrnito en 8.°, útil para, diaponer y aficionar á los provincia de Cuenca, se cita y emplaza' á todos los acreedores niños á que aprendan mas por menor esta interesante ciencia. Se de la test…</t>
  </si>
  <si>
    <t>Almazan</t>
  </si>
  <si>
    <t>Gaceta de Madrid n.º 42</t>
  </si>
  <si>
    <t>…reales, y en renta 129674 rs. Quien quisiere hacer posturas á las de hacer felices á sus vasallos, Consejeros escogidos y probados dos posesiones juntas ó separadas, acuda ante el Sr. Almazan, por su lealtad, conocimientos y méritos relevantes, que justa por la escribanía de Casado, que se le admitirán siendo arregla mente inspiran la confianza general del acierto en la ardua em das; bajo el concepto de que conforme á dicha Real facultad se presa…</t>
  </si>
  <si>
    <t>Gaceta de Madrid n.º 54</t>
  </si>
  <si>
    <t>…elegidos por V. M; en el perjuicio que haya lugar conforme á las leyes de Mostrencos. el memorable decreto de 28 de Diciembre último, son el preludio A- virtud de providencia del Sr. Almazan ,-del Consejo Real, cierto de la reparación de los males que afligen la España, río y por la escribanía de Albóniga, se ha señalado el dia 28 deMaadmite duda. La ciudad de Betanzos, capital de la provincia de su -yo.próximo á las nueve de su mañana para celeb…</t>
  </si>
  <si>
    <t>Gaceta de Madrid n.º 152</t>
  </si>
  <si>
    <t>…sde está publicación al alcalde ordinario de la trarió, que sostiene la doctrina moderna de la declaración de los. misma villa. derechos.*’ «_.En virtud de providencia dada por el Sr. Almazan, del Con „Desde 1783, dice un publicista, hasta 1798 , no ha habido sejo de S. M. en el Supremo de Castilla, irefrendada-del escribano ' en los Estados-Unidos con respecto á su población, á la masa de provincia Herrera, se sacan á pública subasta por el térmi…</t>
  </si>
  <si>
    <t>Álmazan, Joaquín de</t>
  </si>
  <si>
    <t>Joaquín de Álmazan</t>
  </si>
  <si>
    <t>Gaceta de Madrid n.º 115</t>
  </si>
  <si>
    <t>…tado, se logra mejorar ANUNCIOS. considerablemente'la‘calidad de los vinos, aumentar la canti dad sin que se tuerzan, como sucede generalmente, de que ya se Por providencia del Sr.D. Joaquín de Álmazan 'del Consejo habló én la Gaceta de '13 de Junio último. Se vende á 2 rs. en la de S. M. &amp;c., se saca á pública subasta por término de 15 dias, librería de Cuesta, frente á las Covachuelas , en Cádiz en la de que principiarán á correr y contarse desde la fecha…</t>
  </si>
  <si>
    <t>Almodovar, Duque de</t>
  </si>
  <si>
    <t>Duque de Almodovar</t>
  </si>
  <si>
    <t>…á recoger el tercero y último tomo en la librería D. Francisco Gregorio de Salas. de Escamiíla , calle de Carretas; en ramplona, en la de LongaV, Año de 1787. Oración del Exento. Sr. Duque de Almodovar, Valladolid, en la de Santander-; Salamanca, en la de Barco; Se r varias poésías da jos Señóres Marques de Ureña , D. Juan Me* endez Valdés, D. Ignacio Nuñez Gaona, D. Manuel Josef villa , en la de Caro; Vitoria, en (a de la viuda de Larumbe; Ca ! lahorra , e…</t>
  </si>
  <si>
    <t>Alonso</t>
  </si>
  <si>
    <t>Gaceta de Madrid n.º 74</t>
  </si>
  <si>
    <t>…el mes próximo ¿ S. A.R. el Du tad para con sus legítimos Reyes, :le merecieron el renombre de que de Lúea con su familia. Este Príncipe acaba de hacer una leal, con&gt; que el Rey. D. Alonso undécimo le concedió se apelli visita á su hermana la Princesa esposa de S. A. R. el Príncipe dara, los actuales moradores de elia no liau desmentido ser des Maximiliano. El Príncipe Federico y la Archiduquesa'Carolina cendientes de aquellos leales, y en toda…</t>
  </si>
  <si>
    <t>Althorp</t>
  </si>
  <si>
    <t>…utado, y bricas. que Tas diputaciones que les corresponden se repartan entre los ,,Todo el distrito se halla tumultuado(ufroar). Se han re condados. Esta mocion fue apoyada por el lord Althorp. Mr. D&lt;¡unido la legión de Craven, la de Bolton y la milicia. Yo creo nison habló contra ella creyéndola intempestiva é inútil, y des que muy pronto perderemos enteramente la tranquilidad," pués de dar varias razones en su comprobación, y de hablar otros Idem…</t>
  </si>
  <si>
    <t>588</t>
  </si>
  <si>
    <t>…rjudicar los intereses dé-ninguna Habiendo la Cámara concluido sus operaciones preliminares, dase. • ■ '• ■ • r. ¡ como son el nombramiento de Jas principales comisiones de re- El lord Althorp opina que el estado de agitación en que se ligion, quejas, privilegios y comercio, se levantó el honorable encuentran todas las clases, de resultas de las especies quécorren Mr. Ltddell para proponer la contestación. Después de haber de sobre hacer una innova…</t>
  </si>
  <si>
    <t>…os políticos, S. S. habló de nivela Mr..Peel y Mr. Scarlet hablaron en contra de las resolucio dores y jacobinos que ahora hacen papel. „Yo quisiera que ea nes, por cuyo motivo el.lord Althorp retiró-su proposición. lugar He las palabras niveladores y jacobinos se sustituyesen es EJ presidente leyó después una carta del doctor Southey, en tas: hombres de bien y buenos reformadores.” £ Movimientos dt la que decía que habia sido elegido diputado sin…</t>
  </si>
  <si>
    <t>Alvarcz, Diego Moreno</t>
  </si>
  <si>
    <t>Diego Moreno Alvarcz</t>
  </si>
  <si>
    <t>…uvia es mayor que en las demás Stndez, á D. Diego Mosquera: para la chantría de da oolegial provincias, la cantidad media anual en el resto de la Península de Soria, por muerte de D. Diego Moreno Alvarcz , á D. To- es de 26 á 28 pulgadas. **s Martin: para la canongía de la misma, por muerte de Don Según las observaciones hechas en el Real observatorio de Fdix Baltasar González, á D. Felipe Ramón Catatan : para las S. Fernando en estos últimos años la cantidad…</t>
  </si>
  <si>
    <t>Alvares, Josef</t>
  </si>
  <si>
    <t>Josef Alvares</t>
  </si>
  <si>
    <t>…primeros ensayos que en-dos de escultura que ejecutó años pasados en Roma el primer es» oposiciones diferentes á premios de estímulo, ha conseguido en cultor de Cámara del Rey N. Sr. D. Josef Alvares. En los dia ambas academias de Roma la primera palma; una hace ahora rios de Madrid núms. 75 y 164 del año 1819 se hizo mención1 tre* años por lá pintura, y la otra en Octubre de 1824; jpor la de esta obra, que mereció en aquel tiempo los elogios de los pro e…</t>
  </si>
  <si>
    <t>Alvares, Juan</t>
  </si>
  <si>
    <t>Juan Alvares</t>
  </si>
  <si>
    <t>Gaceta de Madrid n.º 15</t>
  </si>
  <si>
    <t>…......................... soluciones que no pudieron comprender los antiguos comenta Cádiz............................................................. 00ipor too daño, dores. Por D. Juan Alvares? Posadilla, fiscal del crimen de la Sevilla................................... ....................... f Real audiencia de Valencia: tercera impresión: un tomo en 4,* Málaga......................................................... Se vende en la librería de M…</t>
  </si>
  <si>
    <t>Alvarez, Francisco Javier</t>
  </si>
  <si>
    <t>Francisco Javier Alvarez</t>
  </si>
  <si>
    <t>…cuda al oficio de Julián Lópezes mas antiguo de los once capellanes de su dotación; para esta re cribirlo de dicha ciudad de Valladolid; advirtiendo que hay un sulta al presbítero D. Francisco Javier Alvarez:para la dignidad postor que da 403 rs. por dicho solar. de chantre de la iglesia colegial de Vitoria, por muerte de Don —Ensayo político sobre el reinodeNuevá-Espáñ.a, extractado del Marcos Josef de Sandoval, á D. Diego María López de Uralde; que escribió en…</t>
  </si>
  <si>
    <t>Alvarez, J.</t>
  </si>
  <si>
    <t>J. Alvarez</t>
  </si>
  <si>
    <t>Gaceta de Madrid n.º 153</t>
  </si>
  <si>
    <t>…ral, granos de ambar , dos piezas de telas de lana,. 10 geográfico y estadístico de España que «e está publicando. Por colmillos de elefantes, 4 cuernos de rinoceronte, maderas de D. J. Alvarez. Se hallará en la librería de Barco, calle de Car olor , drogas, esencia de rosa &amp;c.; y i la Emperatriz ofrecieron retas , á 10 cuartos: puede ir en carta.' un collar de coral, un espejo grande, granos.de ambar, esencia __ Se cita y emplaza al P. Fr. Sebastia…</t>
  </si>
  <si>
    <t>Gaceta de Madrid n.º 154</t>
  </si>
  <si>
    <t>…e la Luna, he hecho .Contestación del autor del Diccionario geográfico y estadístico za corrección sustraes iva de 2" por inflexión. Ademas he res de España á las Observaciones de D. J. Alvarez, 36 paginas en 8.° tado if/ de dicha suma para representar el principio, y 1" para Se vende en la librería de Sojo, calle de Carretas, á 20 cuartos.representar el fin del eclipse. .Diario general de las ciencias mídicass periódico que se publi Con estos datos…</t>
  </si>
  <si>
    <t>Álvarez, Josef</t>
  </si>
  <si>
    <t>Josef Álvarez</t>
  </si>
  <si>
    <t>…, míiérto en él campo del honor. ligentesen las bellas-artes aquel grupo qqe expuesto al público CAMBIOS DKLDIAIO. en yeso algunos años atrás, se ve hoy ejecutado en marmol por el caballero Josef Álvarez, primer escultor de Cantara de»Si M. Lóndtes....................................................i... á Católica, que ha sido el genio inventor de él. Anunciado enton París ................ ..................i...... ................... t g 14 á.15 15. ces aleg…</t>
  </si>
  <si>
    <t>Alvarez, Pedro</t>
  </si>
  <si>
    <t>Pedro Alvarez</t>
  </si>
  <si>
    <t>…nocimientos, se ha visto claramente que ei la dignidad de chantre de la iglesia catedral de Plasencia, por kermes del comercio es un verdadero insecto, el cual nace, cre muerte de D. Pedro Alvarez, a D. Juan Antonio Lucio. ce, se reproduce y muere sobre una encina pequeña, conocid* Asimismo se ha servido S. M presentar para una canongía entre los españoles con el nombre vulgar de coscoja y carrasca de la Sta. iglesia primada de Toledo, por fallecimient…</t>
  </si>
  <si>
    <t>Ama</t>
  </si>
  <si>
    <t>Gaceta de Madrid n.º 119</t>
  </si>
  <si>
    <t>…cuerpo de artillería, fueron obsequiados con vistosos fuegos de terminar el tiempo por medio de alturas del sol ; y por lo qué ilUminacion que habia dispuesto el mariscal de campo D. Ama hace á instrumentos un buen reloxÓ péndulo de segundos, y un deo déSilva, subinspector 'de este departamento. anteojo montado cn-su pie, á cuyo ocular'.se aplique un vidrio •’ '&lt;?■■ S. Lorenzo 29 de Setiembre*, : ahumado para que el sol no ofenda la vista. La…</t>
  </si>
  <si>
    <t>Ambro, Juan</t>
  </si>
  <si>
    <t>Juan Ambro</t>
  </si>
  <si>
    <t>…37- 50 ........... *&gt;**4........................ 23 — ot. 5 ejército de Costa-firme. La conjunción aparente por ¡as tablas á las 21^ j8' oov Asimismo.se ha dignado S. M. admitir á D. Juan Ambro del péndulo. sio Melgarejo, capellán de la fortaleza de S. Fernando de ¡a pla 5.». iih .. 3pú. 15"......— 25........ 23'.. 01,'T za de Alicante, la cesión que ha hecho á favor del Real Erario 6 a....................40... 2ó ................. 2,223............…</t>
  </si>
  <si>
    <t>Ametller, Blas</t>
  </si>
  <si>
    <t>Blas Ametller</t>
  </si>
  <si>
    <t>…3325 rs., y en renta 99 rs. y 25 mrs. Otra id. id. — Estampa de S. Bernardo, en pliego de marca mayor, graba de 9 fanegas, 3 celemines y 11 estadales, en venta 2784 rs., y da por D. Blas Ametller, grabador de Cámara de S. M. Se veaen renta 83 rs. y 17 mrs. Otra id. id. de 3 fanegas y un celemín, de en ef convento de S. Bernardo de esta corte i 10 rs. EN LA IMPRENTA REAL.</t>
  </si>
  <si>
    <t>Amhersi</t>
  </si>
  <si>
    <t>Gaceta de Madrid n.º 58</t>
  </si>
  <si>
    <t>…es, y el otro salió de Si la dulzura del lenguage y la elegancia de los modales cons Ava con ío0 de los mejores soldados birmanes. Se cree en la tituyesen á un hombre político, el lord Amhersi seria induda corte que los ingleses han resuelto replegarse sobre Rangon: las blemente uno de los mejores gobernadores que la Inglaterra ha mismas voces corrian en Calcuta. enviado á la India; pero sus talentos para brillar en las tertulia* {Pero hay segurida…</t>
  </si>
  <si>
    <t>Amherst</t>
  </si>
  <si>
    <t>Gaceta de Madrid n.º 88</t>
  </si>
  <si>
    <t>…y de _Los dos plenipotenciarios nombrados por la Puerta para ¡as los birmanes, fue muerto cu la acción que hubo. negociaciones de Ack.erm.in , salieron antes de ayer de esta ca El lord Amherst parte para las provincias del Norte, y el pital con una numerosa comitiva. Poco antes de su partida tes lord Cótnbermerc vuelve para reemplazar provisionalmente hizo una visita amistosa en su casa Mr. Minciaky, Embajador á S. E. de Rusia. TURQUIA. Idem 18. Es…</t>
  </si>
  <si>
    <t>Amó, Pedro</t>
  </si>
  <si>
    <t>Pedro Amó</t>
  </si>
  <si>
    <t>Gaceta de Madrid n.º 128</t>
  </si>
  <si>
    <t>….......................................... 1,500. — Por el presente se cita y emplaza á D. Antonio Gilman, Ai Párroco y Ayuntamiento de la Torre de Juan Abad D. Joaquin Cataleñas, D. Pedro Amó, D. Pió Gómez , Don para el mismo objeto................................................. ... 1,000. Joaquín Campos , D. Miguel Baona, D. Antonio Saiazar, Don Al Párroco y Ayuntamiento de la villa de Ciruelos Pablo Catalina Zaragoza, D. Juan Artaola, D. Anton…</t>
  </si>
  <si>
    <t>Amoc</t>
  </si>
  <si>
    <t>…Emperador de Ava. Lo que puedo asegurar es que durante un chistoso juego de palabras; pues se le llama comunmente el mi permanencia en Sumatra , el Sultán de Achem tenia noticias lord Amoc, que en lengua de Bengala significa idiota. Hasta aho de la insurrección premeditada; algunos gefes de los malayos me ra nada se le ha visto trabajar ni continuar en grande: acudir á hablaron de ella: no me ocultaron que estaban á punto de pasar las necesidad…</t>
  </si>
  <si>
    <t>An</t>
  </si>
  <si>
    <t>Gaceta de Madrid n.º 7</t>
  </si>
  <si>
    <t>…or de En cumplimiento de un auto de los Sres. del Real y supremo esta -errónea teoría; pero parece que la habia copiado palabra Consejo de Castilla, y en virtud de providencia del Sr. D. An por palabra de ¡os escritos de Paracelso, Vanhelmont, Kircher, tonio Josef Galindo, del Consejo de S. M-, teniente primero de Santanelli, y en particular de Maxwel, según se puede ver en corregidor de esta villa, refrendada del escribano de número de las inve…</t>
  </si>
  <si>
    <t>Gaceta de Madrid n.º 62</t>
  </si>
  <si>
    <t>…ado su .marido: los que se crean con derecho á la indicada y del atnor al buen orden, que ellos mismos aborrecen en el secreto sucesión, acudirán por sí ó por medio de apoderado á D. An de su corazón. No há mucho tiempo que empezaron á levantar tonio Nadal y Vicent, del comercio de la ciudad de Barcelona, la cabeza algunos de esta clase: perseguidos por el zelo y acti dentro de un mes, contadero desde la publicación de este aviso, vidad del…</t>
  </si>
  <si>
    <t>Gaceta de Madrid n.º 107</t>
  </si>
  <si>
    <t>…ca, sin contar con los emolumentos. Los que aspiren á ella , trincada ciencia de la guerra: y S. M., satisfecho de sus servi dirigirán sus memoriales antes del dia 10 de Octubre á D. An cios , sensible á sus padecimientos, y poseído su Real ánimo de tonio Vallejo, notario del patronato, expresando su edad, años una gratitud paternal, se lia servido disponer se publique en la que hayan ejercido la profesión, y parroquias donde hayan Gaceta; c…</t>
  </si>
  <si>
    <t>An, Josef</t>
  </si>
  <si>
    <t>Josef An</t>
  </si>
  <si>
    <t>…a D. Josef Robledo y otros, sobre sucesión de una capellanía de la tos de los perversos que intentasen su trastorno, para que se parroquial de S. Nicolás de la ciudad de Ubeda, i. D. Josef An mantenga el esplendor de nuestra Santa Religión católica apos tonio de Salas y D. Rodrigo Euceño . residentes en esta corte, tólica romana. Estos son los votos y anhelos de esta villa, y los se les avisó por el diario de esta capital de JO de Marzo del corde…</t>
  </si>
  <si>
    <t>Gaceta de Madrid n.º 81</t>
  </si>
  <si>
    <t>311</t>
  </si>
  <si>
    <t>…y N.Sr. presentar para una ración de la iglesia colegial de Talaye|ée Ñipóles si se lo permite su salud; y par3 principios de Agosra, arzobispado dé Toledo , vacante por muerte de D. Josef An|to ya estarán los Duques de vuelta en Neuilli. tonio Montemayor, á D. Manuel Beltran: para una canongía de laI-.EI Príncipe Carlos, hijo del Rey de Prusia, pasará á la corte I ¡fe Rusia en calidad de Embajador extraordinario para asistir á iglesia catedral de…</t>
  </si>
  <si>
    <t>An, Juan</t>
  </si>
  <si>
    <t>Juan An</t>
  </si>
  <si>
    <t>…Observaciones dirigida! á la Real Junta de Fomento de la riqueza se á realizarse , prestaria muy poca utilidad. Ante todas cosas del Reino por los profesores de ciencias naturales D. Juan An debe tenerse presente que ningún comerciante querrá ■ enviar sus tonio Melón y D. Antonio Sandalia de Arias, acerca del insecto naves 4'Bengala ó 4 la China por este camino; porque el seguro llamado kermes. que se paga en los buques que no van mas que hasta l…</t>
  </si>
  <si>
    <t>An, Luis</t>
  </si>
  <si>
    <t>Luis An</t>
  </si>
  <si>
    <t>…China. gusta Soberana, ha cumplimentado en la noche de la víspera 17 Extracto de una carta de Buenot-Airet fecha del 1.® de Enero. en su Real nombre al Sr, gobernador de la plaza D. Luis An tonio Rueda, con una música marcial, intermediada de volado „E1 año nuevo ha principiado para nosotros bajo malot res de mucho gusto: al día siguiente hubo besamanos que recibió auspicio?, y temo mucho que los naturales, de este pais lleguen el mismo Gobernad…</t>
  </si>
  <si>
    <t>An, Manuel</t>
  </si>
  <si>
    <t>Manuel An</t>
  </si>
  <si>
    <t>…años há el piperino &amp;c. &amp;c., por M. A. Richard, doctor en medicina, que los Virginios amenazaron armarse, caso de no quererse ad-. traducida del francés con algunas adiciones pór D. Manuel An mitir el Estado de Missouri en la Union , bajo el pretexto de selmo Rodríguez , licenciado en farmacia. Esta obra es intere— que su constitución autorizaba la esclavitud.. Los Estados-Unidos santísima á todos los profesores del arte de curar para ponerse han…</t>
  </si>
  <si>
    <t>An-</t>
  </si>
  <si>
    <t>Gaceta de Madrid n.º 64</t>
  </si>
  <si>
    <t>…dad de Paris, aumentado y publicado por Javier Bi'chaí, su dis go de la Calzada á 6 de Marzo de 1826.” (Siguen las Jtrmas,') cípulo, y traducido al castellano con notas por el Dr. D. An-. ionio Alfaro, ayudante de embarco de la Real Armada. En esta ,.Señor: El Obispo de Zamora no ha podido menos de sor obra verá el lector expuestas las doctrinas de Desault con un prenderse al recibir él y otras personas de esta ciudad variascar- método claro;…</t>
  </si>
  <si>
    <t>Ana</t>
  </si>
  <si>
    <t>Gaceta de Madrid n.º 48</t>
  </si>
  <si>
    <t>…de la inspección gen.-ral, tfc Doña Luisa y Doña Gregoria López, de D. Felipe del Mas como igualmente las demas obras en papel y por mayor. A l°s y Doña Isabel Cisneros , y las de Doña Ana y Doña Francisca que tomen una ó.mas resmas del silabario en papel, se les arre'Corso: V se citan para que dentro de 20 dias, contados desde piará i razón de 140 rs. resma; y á los que tomen 250 ejempl»' este anuncio ,Rhagan constar ser tales al Párroco de S. Miguel y Ves ó m…</t>
  </si>
  <si>
    <t>Anda, Francisco Javier de</t>
  </si>
  <si>
    <t>Francisco Javier de Anda</t>
  </si>
  <si>
    <t>Gaceta de Madrid n.º 82</t>
  </si>
  <si>
    <t>…ha sido reclamado por parte de D. Josef Victoriano de Olaeta , como marido de Doña Leocadia Anda de Olaeta, hija y Estando mandado por Real orden de 16 4* Mayo ultimo heredera de D. Francisco Javier de Anda , para que en el.lérmi* se taque á pública subasta el beneficio de los terreros, relaves y no de 20 días comparezcan por sí ó sus herederos , si hubiesen escoriales existentes en las Reales minas y fabricas de plomo de fallecido, al juzgado del Sr. Rubio, alc…</t>
  </si>
  <si>
    <t>Andrade, Martin</t>
  </si>
  <si>
    <t>Martin Andrade</t>
  </si>
  <si>
    <t>…iez de la mañana siguiente saber: i.° Un capital de 259647 rs. 2 mrs. vn-, y 769 y 14 mrs. te reunió el batallón en la gran plaza de Palacio , desde donde se de réditos á favor de D. Martin Andrade.= 2.° Otro de 309470 dirigió formado á la iglesia de nuestra Señora del Rosario, ele rs. 20 mrs., y 914 4 mrs. de rédito á favor del mismosÁndragida al efecto por su capacidad y buena disposición. de.=3-° Otro de 1109294 rs. 4 mrs., y 39308 y 28 mrs. de El li…</t>
  </si>
  <si>
    <t>Andrea</t>
  </si>
  <si>
    <t>Gaceta de Madrid n.º 130</t>
  </si>
  <si>
    <t>…or. 13,511».. 1000..................... Idem. ^Dejinitiones, et epitome doctrmae, quae in Institutionibus ele 3,618.... 1000..................... Sevilla. mentaras Philosophiae, d D. Andrea deGuevara editit, continen*3*3 97-- 500..................... Valladolíd. tur: Matriti: ex typographia L. Amarita, 1826. Un v oí órnen en 3*431 — 500..................... Madrid. 8.° y en rústica, que se hallará de venta en Madrid, á 12 rs. vn. 13,661..» 5°o..…</t>
  </si>
  <si>
    <t>Andrés</t>
  </si>
  <si>
    <t>…propias de que acuda después de dicho dia 6 de Mayo, cualesquiera que sean berán hacerlo constar en la secretaría del banco al cargo de las causas de la demora en su presentación. D. Andrés de la Cuesta, exhibiendo las mismas acciones, ó en Nota. La Junta de gobierno deseosa de evitar gastos á los ac tregando testimonio suficiente que acredite su pertenencia, y los cionistas, y atendiendo al corto tiempo que ha mediado desde la números que compr…</t>
  </si>
  <si>
    <t>Gaceta de Madrid n.º 106</t>
  </si>
  <si>
    <t>…o tenencia de un libramiento de 293381 rs. contra tesorería ge el nombramiento hecho en D. Alejandro Martínez Rubio, i neral, expedido á favor de D. Fernando Herrera, apoderado d» D. Andrés. Miguel Gasquez. aquéllos, el que por su muerte cedieron á D. Josef Saavedra; con apercibimiento que pasado sin hacerlo se sustanciarán los El Rey N. Sr. ha tenido á bien admitir á Fr. Martin Fuen autos en los estrados del tribunal en su ausencia y rebeldía,…</t>
  </si>
  <si>
    <t>Andrés, Josef</t>
  </si>
  <si>
    <t>Josef Andrés</t>
  </si>
  <si>
    <t>…ó antes en la escribanía de millones de diente, parándoles el perjuicio que haya lugar. aquella ciudad. —.Por providencia del juez civil de la ciudad de Cádiz se llama y emplaza á D. Josef Andrés de la Muela, para que dentro del término de 60 días, contados desde el i6 de Octubre, haga (Q Existe en efecto, como dice el coronel Voutier, alguna constar en aquel juzgado por sí ó por medio de quien legítima irritación entre los griegos cismáticos y los ca…</t>
  </si>
  <si>
    <t>Anduaga, Joaquín de</t>
  </si>
  <si>
    <t>Joaquín de Anduaga</t>
  </si>
  <si>
    <t>517</t>
  </si>
  <si>
    <t>…tante les de Santo Domingo: ¿oo de ellos están encerrados en la for talud en el Real Sitio de S. Lorenzo. taleza. A. ESPAÑA. En atención á los méritos y servicios que concurren en Don Joaquín de Anduaga, Enviado extraordinario y Ministro pleni Algorras i8 de Octubre. potenciario del Rey N. S. en los Paises-Bajos, ha venido S. M. Los últimos números del Gibraltar Chronicle contienen lo* en concederle los honores y preeminencias del Consejo de Estado. edictos…</t>
  </si>
  <si>
    <t>Angel, Inocencio de</t>
  </si>
  <si>
    <t>Inocencio de Angel</t>
  </si>
  <si>
    <t>…es hasta el día 15 del próximo administrador de su Real sitio y casa de Campo, encargando la mes de Octubre; en concepto de que pasado dicho término se' ejecución de todo al mismo alcalde D. Inocencio de Angel, citará á junta general de regantes para enterarse de las que s* quien ha cumplido su soberana Real voluntad. hubiesen hecho, y no habiéndolas determinar se verifiquen las Madrid 23 de Agosto. obras por administración. Los que quieran hacer postura acudi Ante…</t>
  </si>
  <si>
    <t>Angulema, Duque de</t>
  </si>
  <si>
    <t>Duque de Angulema</t>
  </si>
  <si>
    <t>Gaceta de Madrid n.º 57</t>
  </si>
  <si>
    <t>…en; fin un monumento de expiación , votado verdad una gran diferencia, comparadas con los gastos de la por las Cámaras hace algunos años, en memoria de la víctima - Ocupación del Sr. Duque de Angulema. Real que las pasiones delirantes arrancaron á nuestro amor. , Se . Mr.. Perrier dice que Mr. Benjamin Constant ha tocado ¡a elevará en ésa plaza misma donde se vió tanta calma al lado de. cuestion en su verdadero punto, y pregunta ¡cómo es que los tinta agit…</t>
  </si>
  <si>
    <t>Angulo, Ventura de Bustos y</t>
  </si>
  <si>
    <t>Ventura de Bustos y Angulo</t>
  </si>
  <si>
    <t>Gaceta de Madrid n.º 131</t>
  </si>
  <si>
    <t>…orca..................................... 3.395- — El Conservador de La dentadura y de los niños en la dentición,Al hospicio de Córdoba................................. 7.975&lt; por D. Ventura de Bustos y Angulo, cirujano dentista.que fueIdem al de Valladolid.................................... *7.974Al hospicio y casa de Expósitos de Astorga. 19,000. en esta corte: cuarta edición. Se da una breve idea de la preciosa 2,865. estructura de los dientes y muelas, y de su…</t>
  </si>
  <si>
    <t>Anto</t>
  </si>
  <si>
    <t>…il para dos canonjías de la iglesia colegial de Sta. María la Real de Diciembre aun.se ignoraba en Vicna ei fallecimiento del Em del Sar de la ciudad de Santiago, por promoción de D. Anto perador Alejandro* Este se hallaba ei á de Noviembre en Simphe- nio Sánchez Seijas á la dignidad de tesorero de la iglesia cate xopol, donde había llegado á las cinco de la tarde, apeándote en dral de Orense, y de D. Alonso de Castro á canongía de la mis lá i…</t>
  </si>
  <si>
    <t>Gaceta de Madrid n.º 26</t>
  </si>
  <si>
    <t>…ento de V. E. por extraordinario , que á las cinco y media da uniéndoseme en el camino, pues que yo salía en el acto con el ba la tarde de ayer cayó en mis manos el revolucionario D. Anto tallón y compañía de caballería de Ori^uela , pidiendo ademas nio Fernandez Bazan y su hermano, únicos que restaban de to al comandante de las armas de Murcia un escuadrón del primer da su facción, excepto el perverso Arquetes, á quien salvó la regimiento de…</t>
  </si>
  <si>
    <t>…cio de que si algún descendiente solicítase la continuación de del cuarzo, y que las mas limpias y trasparentes son verdaderos esta gracia, concedida en 17 de Diciembre de 1705 á D. Anto cristales de roca, susceptibles de un buen pulimento, y de ser nio Marino y Andrade , se \« conceda con las formalidades pre tallados y,aplicados á la joyería. Por Real orden de 16 del cor venidas por las leyes. riente ha tenido á bien el Rey nuestro Señor de…</t>
  </si>
  <si>
    <t>Anto, Juan</t>
  </si>
  <si>
    <t>Juan Anto</t>
  </si>
  <si>
    <t>…ltad Iglesia triunfante de los errores del siglo , ó argumentos ,di de leyes por un examinador nombrado al efecto por la Inspec la fisolofia y razones de la disciplina, por el Dr. D. Juan Anto ción general. nio Asensio y Santa María, cura párroco de la villa de Alberite , diócesis de Calahorra. Esta obra , escrita en forma de diálo En el dia 19 de este mes el juez interventor y los directores go, presenta con originalidad los puntos principales sob…</t>
  </si>
  <si>
    <t>AntoniaRourcyPaez.que, María</t>
  </si>
  <si>
    <t>María AntoniaRourcyPaez.que</t>
  </si>
  <si>
    <t>Gaceta de Madrid n.º 46</t>
  </si>
  <si>
    <t>…ereyen Nueva-España: para otra de la de Ca Por término de 10 días sé cita* y empííza á los parientes mas lahorra, por ascenso de D. Juan Miguel Echavarríá á canongía inmediatos dé Doña María AntoniaRourcyPaez.que murió de burgos, á D. Pedro Antonio Cordobés: para otra de la dé intestada, para. que.acudan á. usar .del-, derecho - qóe les - conjpe- Almería , por la'de' D. Benito Perez IJinojosa á Canongía de la ta en la demanda'puesta por . Teresa Mata, Teresa Roure y m…</t>
  </si>
  <si>
    <t>Antonio</t>
  </si>
  <si>
    <t>Gaceta de Madrid n.º 18</t>
  </si>
  <si>
    <t>…............ ... Idem. truir un modelo de invpuente colgante de cadenas, proyectado 24’,3 21... 500..................... ... Idem, rel coronel de? ejército capital» de ingenieros, D. Antonio 2,9x6.... 500........................... Idetn. ontenegro’. el cual reune i la sericillez y elegancia de sús for 2,634..» 500........................... Idem,K mas la'íirmezadesu Construcción. ~ - f' -! ! *5&gt;443— 500.................... ... Idem. Esrt puente…</t>
  </si>
  <si>
    <t>…des Drbats ) colar de clínica interna , con un discurso inaugural en castellano, __Según escriben de Francfort con fecha del 18 parece que des que leerá á las diez de la mañana el catedrático D. Antonio pués de la llegada de Mr. de Metternich á Johanisberg, se han Hernández Morejon. Los discípulos de las universidades que alojado en Geiscinheim Mr. de Bernstorff, Ministro de Prusia, quieran matricularse en clase de alumnos deberán presentar al y Mr. de Caram…</t>
  </si>
  <si>
    <t>Añtonió'Parodi</t>
  </si>
  <si>
    <t>Gaceta de Madrid n.º 83</t>
  </si>
  <si>
    <t>…és leyó Mr. Fresnel, por sí, yá nombre de Mr. Dulong, Por Real orden .de 6 de Mayo último se ha servido S. M&gt; informe sobre una carta que el Dr. Mr. lroliie, medico del conceder á D. Añtonió'Parodi , vecino y propietario de Medihospital de León, dirigió á la academia cori motivo de otro in— nasidonia, privilegio exclusivo por 10 años pata fabricar en el torme del mismo Fresnel sobre los paragranizo». remo los molinos de viento de su invención; y en su c…</t>
  </si>
  <si>
    <t>Antonio, Antolin</t>
  </si>
  <si>
    <t>Antolin Antonio</t>
  </si>
  <si>
    <t>…strará justi para una ración de la de Belmonte, por - ascenso- de D. Tomas cia; con apercibimiento de quéno lo haciendo íes parará el 'per-' Ramos á canongía de ella y renuncia de D. Antolin Antonio juicio que haya Jugar. González, á D. Josef Antonio Montero: para otra de la de Ta-: —Quien quisiere hacer postura al sitio solar dónde existía él con Javera , por ascenso de D. Domingo Sánchez Gijon á canongía vento deS. Antonio, monjas de Sta. Clara de la v…</t>
  </si>
  <si>
    <t>Antonio, Josef</t>
  </si>
  <si>
    <t>Josef Antonio</t>
  </si>
  <si>
    <t>…'..."................................ 4 á J daño. León, y traslación de D. Manuel González, á D. Eustaquio1* Bilbao......................................... i beneficio. Adrados y D. Josef Antonio del-Pinó: pata otra dé ia metro Coruña..... 1........................... -| á fdaño. politana de Granada, por fallecimiento de D: Fraíticiscó Oalvo Deuda consolidada con ínteres. 27 á 274 valor. Ruiperez; á D. Jorge Antonio Mira: paVá 'ühí cánongía de la Vale…</t>
  </si>
  <si>
    <t>Antonio, Juan</t>
  </si>
  <si>
    <t>Juan Antonio</t>
  </si>
  <si>
    <t>…y lealtad á la Extremadura "á D. Miguel Lerin Bracamonte,;y para una plaza Real Persona de V. M. y de su augusta Familia, añade, pos de alcalde del crimen-de la citada audiencia á D. Juan Antonio trada á sus Reales pies , la presente, en obsequio y agradeci Almagro. miento de la creación del Consejo de Estado permanente. Esta Asimismo se há Servido nombrar S. M. para el corregimien determinación tan magnánima, efecto de su paternal corazón á to de let…</t>
  </si>
  <si>
    <t>Gaceta de Madrid n.º 104</t>
  </si>
  <si>
    <t>…n dando inmediatamente á En Manila fue acogido el pabellón Real y los oficiales con sus comitentes un pleno conocimiento de la comunicación que la mayor cordialidad por el capitán general D. Juan Antonio debe á S. E. el barón de Ansttet.” v Martínez , como también por un gran número de los habitantes __A principios de este mes comunicó Mr. Larrey á la academia de primer orden de esta Colonia española. El 24 de Octubre se de medicina la curación de un aneurism…</t>
  </si>
  <si>
    <t>Antonio, Quirico</t>
  </si>
  <si>
    <t>Quirico Antonio</t>
  </si>
  <si>
    <t>Gaceta de Madrid n.º 157</t>
  </si>
  <si>
    <t>…das manos. Por Javier Romero. Para el corregimiento de Viüoa á D. Agustín Ja:tarde quisieron1 algunos*volver*^la* mina para ver si, ardía Ventura Rodríguez: para el de Betanzos á D. Quirico Antonio aun; mas' apenas habianpeñetrado'á la profundidad de 20 toe- Egaña: para el de Montoro á D. Juan Manuel Caro y Mosquera. sas; cuando el fuego se encendió con tan gran vivacidad, que la Para la vara de alcalde mayor primero de.la ciudad de Córdoba explosión se…</t>
  </si>
  <si>
    <t>ANUNCIOS</t>
  </si>
  <si>
    <t>Gaceta de Madrid n.º 87</t>
  </si>
  <si>
    <t>…rudencia, y cuyo nombre no era menos glorioso en los fastos de la virtud que en los de la ciencia y de la literatura; y este es el ministerio que desempeña en el dia el Excmo. Sr. conde ANUNCIOS. de Frayssinous para bien y gloria de la religión, de la Francia y de su Rey. Quien quisiere hacer postura á una casa de labor en la villa Esta obra clásica que anunciamos dél mas célebre délos apo de Brúñete, calle alta que llaman de Madrid, con bodega, cuev…</t>
  </si>
  <si>
    <t>Gaceta de Madrid n.º 99</t>
  </si>
  <si>
    <t>…lidados........................................... 9 á 94. afabilidad que forma el carácter de SS. MM. Hubo en la tarde del mismo dia corrida de novillos , á que asistió el Rey N. Sr. ANUNCIOS. desde las casas de ayuntamiento, concluyéndose aquella con va Está vacante la plaza de cirujano de la villa de Barrado, en I3 rios fuegos artificiales dispuestos con el mejor gusto. provincia de Extremadura, dotada con 300 ducados anuales, y En las tres noch…</t>
  </si>
  <si>
    <t>ANUNCIOS, Sub</t>
  </si>
  <si>
    <t>Sub ANUNCIOS</t>
  </si>
  <si>
    <t>Gaceta de Madrid n.º 124</t>
  </si>
  <si>
    <t>…población y su calle de Carnicería, las cuales están valuadas en 175)033 rs., y señalado su remate para el dia 10 de Noviem bre próximo venidero; el cual se ha de celebrar ante el Sr. Sub ANUNCIOS. delegado de Rentas, alcalde mayor de dicha ciudad , por la esc»' bania de la misma subdelegacion. Mercurio de España: Setiembre de 1826. Véndese ü 10 rs. en — Sé halla vacante el partido de médico titular de la villa di el despacho de la imprenta Reai. Se su…</t>
  </si>
  <si>
    <t>Aparici, Gaspar</t>
  </si>
  <si>
    <t>Gaspar Aparici</t>
  </si>
  <si>
    <t>…ponían la legación, y regaló al Embajador viuda, á Salvador Sanahuja, á Andrés Sibers, de nación fran 70 piezas de seda y 100 taheles (2); al que le seguía 18 piezas cesa y al Dr. D. Gaspar Aparici, acreedores de D. Pascual de seda y 50 taheles, y á cada uno de tos 19 criados 10 piezas Marin, notados en el inventario que te formó por su viuda Doñs de seda y 10 taheles. En el año 50.0 del reinado de este Empe Mariana Candado, que aunque comparecieron en…</t>
  </si>
  <si>
    <t>Apellan</t>
  </si>
  <si>
    <t>Gaceta de Madrid n.º 105</t>
  </si>
  <si>
    <t>…15980, ambos inclusive. cia ; y director que fuo del Crédito público, que falleció en el Desde el núm. 16431 al 1648o , id. año último, para que acudan á deducirlo al juzgado del señor Apellan», alcalde decano de Casa y Corté, y escribanía de IbaDe 300 pesos. be, dentro 'de 30 dias, contados desdé él presente; apercibidos Desde el núm. 26965 al 27014, ambos inclusive. quéde nó verificarlo, les parará el perjiiieion que haya lugar. 30510, el josis,-…</t>
  </si>
  <si>
    <t>Apellante</t>
  </si>
  <si>
    <t>…rios y 40 horas, y el Tesoro de utilidades que se ganan en celebrar y oir misa: lleva ANUNCIOS. una estampa con el corazón de-.Jesus. Se vende á 8 rs. en pasta Por providencia del Señor Apellante, alcalde decano de la Real 6 en rústica en la librería de Sauz, calle de Carretas, y en ToCasa y Corte, se cita y emplaza á todos los pariente* y dema* Íredo en la de Hernández. EN LA IMPRENTA REAL</t>
  </si>
  <si>
    <t>Apostólico, Comisario</t>
  </si>
  <si>
    <t>Comisario Apostólico</t>
  </si>
  <si>
    <t>…uatro pueblos pe* Distribución de la cantidad de los 8o9 rs. tu. hecha á las parro queños, cuya mayor distancia es una legua de dicha villa. Los quias de Madrid de orden del limo. Sr. Comisario Apostólico pretendiente» dirigirán sus memoriales á D. Isidoro Ramón di general de la Santa Cruzada, en proporción del mayor 6 menor Alcázar, ó á D. Sebastian Codcs. número de pobrer que se suponen en cada una, y con el plausible ■— Está vacante el partido de cirujano l…</t>
  </si>
  <si>
    <t>Ar</t>
  </si>
  <si>
    <t>…ra la parte contraria, Al socorro de algunas otras que sean muy urgentes, en el caso de que con tales buques armados se intentase hacer uu sometiéndolas al conocimiento del Excmo. Sr. Ar punto de reunión en este puerto. — Gibraltar 12 de Octubre zobispo de Búrgos......................................................... SjSóp. de 1816. 24,009. 2.0 Por cuanto se ha hecho presente al Gobierno de S. M. Británica que algunas naves pertenecientes á…</t>
  </si>
  <si>
    <t>AraktschneifF</t>
  </si>
  <si>
    <t>Gaceta de Madrid n.º 17</t>
  </si>
  <si>
    <t>…hablan en particular con' la Polonia. La primera está concebida U lia impreso ya el informe oficial sobre las colonias milita- en estos términos: ■Ses.queha dado su gobernador' el conde AraktschneifF. De él „ Nicolás 1 por la gracia de Dios Emperador de todas !a» •resulta que no se han sacado tudas las ventajas que se prometían Rusias, Rey de Polonia ikc.: hacemos saber á quienes corres ¡cu indo se creó esta institución. Todos esperaban que tales esta pon…</t>
  </si>
  <si>
    <t>Arambarri, Manuel de</t>
  </si>
  <si>
    <t>Manuel de Arambarri</t>
  </si>
  <si>
    <t>Gaceta de Madrid n.º 77</t>
  </si>
  <si>
    <t>…res.que aumentaron ios ejérci él modelo construido por D. Miguel Pizarro, que tienen los ac tos para destruir los del, opresor, si a descansar hasta volver á ver tuales asentistas D. Manuel de Arambarri y compañía, de cabida séntado á?V. M. en.su-Real Irono.. . para tres arrobas de azogue por lo meno*(supucsto el vacío regular . Ojalá, Señor /.que hubiera .podida, hacer otrq tanto „eu la. que ha de quedarles para prevenir la dilatación del azogue en es-</t>
  </si>
  <si>
    <t>Arana, Josef</t>
  </si>
  <si>
    <t>Josef Arana</t>
  </si>
  <si>
    <t>…nte á sus herederos Francisco, María el término de un año, y bajo las mismas condiciones de la con y Francisca de Rama, ó sus representantes legítimos, vecinos, testa anterior con D. Josef Arana. Los que quieran hacer pos según parece , de dicho lugar de S. Andrés, para queen el térmi turas acuditán i la intendencia de Galicia, sita en Sant-Iago, no de 15 dias, contados desde la fecha de este anuncio eb la Ga donde se hará el remate el ip de Diciembr…</t>
  </si>
  <si>
    <t>Arana, Juan Bautista</t>
  </si>
  <si>
    <t>Juan Bautista Arana</t>
  </si>
  <si>
    <t>…12 y el 43 *n D.' Josef Flores Estrada, á D. -Pedro Dutarí: para la trises- latitud norte el número de dias lluviosos es de 78. Entre e¡ gra hescolía de la de Avila; por muerte de D. Juan Bautista Arana, do 43 y 46 es de 105 , y entre el 51 y el do es de 161. y.no. haber tenido efecto el nombramiento hecho en D. Agustín En igualdad de circunstancias locales cae mas lluvia en los Urresola,.á D. Joaquín Jacinto.de Don Pablo:.para.una ración países'montuosos qu…</t>
  </si>
  <si>
    <t>Aranda, Josefa Mateu y</t>
  </si>
  <si>
    <t>Josefa Mateu y Aranda</t>
  </si>
  <si>
    <t>Gaceta de Madrid n.º 108</t>
  </si>
  <si>
    <t>…andro, porque este joven le había regalado una obra, titulada; Indagaciones sobre el culto que se daba ¿ Bsco. ■ enagenacion por ante el escribano Sauz. _Quien sepa el paradero de Doña Josefa Mateu y Aranda, ve ■ESPAÑA. cina que fue de S. Francisco de Quito, en el Perú, ó si tiene en la Península persona que la represente, se servirá comunicarlo Madrid 6 de Setiembre. al marques de Quintanar, calle.de Atocha, núm. 2 , frente á la fonda de S. Sebastian, quien tie…</t>
  </si>
  <si>
    <t>Aransay, Andrés</t>
  </si>
  <si>
    <t>Andrés Aransay</t>
  </si>
  <si>
    <t>Gaceta de Madrid n.º 98</t>
  </si>
  <si>
    <t>…aciones que se han hecho para suscri 6 de Diciembre de 1814, cuando se nombró colector general al birse en favor de los griegos han sido falsamente interpretadas «apellan de honor D. Andrés Aransay ; y en consecuencia es por el público y aun por algunas autoridades, dando- á entender igualmente la soberana voluntad de S. M. que los libros, escri que el Gobierno habia abandonado su sistema político, tran turas, títulos de pertenencia , y documentos relat…</t>
  </si>
  <si>
    <t>Araos, Gregorio</t>
  </si>
  <si>
    <t>Gregorio Araos</t>
  </si>
  <si>
    <t>…y'plan de\ Atlas é» ocurridos por la deposición , del gobernador Javier López y M. A. Lésage (conde de las Casas), y el mas propio para formar elevación á la silla del gobierno de D. Gregorio Araos de la el complemento de esta obra. 1 ■ • • ■ • ' - . &gt; Madrid, autor de la revolución efectuada al misino tiempo que ¿¿.Lá contusión de aduanas , de'acuerdo eón ; el Gobierno, h* se hallaba;encargado per el gobierno general de conducir al ejér •propuesto qiié…</t>
  </si>
  <si>
    <t>Arcos, Jorge de</t>
  </si>
  <si>
    <t>Jorge de Arcos</t>
  </si>
  <si>
    <t>Gaceta de Madrid n.º 136</t>
  </si>
  <si>
    <t>…27,020.... s°°............................... Madrid. rónimo. 39.4*5-- 500............................... Barcelona. —Se cita y emplaza á todos y cada uno de los hijos del difunto D. Jorge de Arcos, contador interino de hospitales que era en CAMBIOS DEL DIA 10. 1812, para que dentro de un mes se presenten , por sí ó por Londres.................. — 35* procurador, al Sr. Intendente de Madrid, por la escribanía de París........ !.............. *5 3* Renta…</t>
  </si>
  <si>
    <t>Arditi</t>
  </si>
  <si>
    <t>…manifestado afablemente su entera esta parte. El Infante D. Miguel ha recibido recientemente pa satisfacción por' las excavaciones ya dichas al mencionado señot peles de su corte. caballero Arditi y á los demas empleados, se restituyeron cerca Corre por cierto que el consejero áulico de Gentz, que goza de las dos de la tarde al Real sitio de Portici. la mayor confianza del Príncipe de Metternich, está encargado 2.0 Apenas partieron de Pompeya el dia 29…</t>
  </si>
  <si>
    <t>Arenaza, Juan Higinio de</t>
  </si>
  <si>
    <t>Juan Higinio de Arenaza</t>
  </si>
  <si>
    <t>…mente después del consejo del 12 varios correos con pliegos para lo que demuestra la siguiente tabla, como último resultado del S. Petersburgo, Viena y París. 1 análisis hecho por D. Juan Higinio de Arenaza, licenciado en « El Monitor del 17 contiene dos decretos del Rey con fecha Farmacia, cuya operación ha sido aprobada por la Real Junra del 12 de este mes. Por el primero nombra para ayo del Duque superior gubernativa de Farmacia en 19 de Enero último. de Burd…</t>
  </si>
  <si>
    <t>Arguello, Santiago Alaría</t>
  </si>
  <si>
    <t>Santiago Alaría Arguello</t>
  </si>
  <si>
    <t>….... ...................... 1.haber tenido efecto el nombramiento hecho en D.. Pedro Fer— - Valensia.......................................... .......... 1. ; nandez de Córdoba, á D. Santiago Alaría Arguello: para una: Murcia...,...-................... 1 S i4. capellanía Real de Granada;;por promoción, de D. Joaquín Vi- . Barcelona á pesos fuertes...... 4 beneficio. ‘ cente López Bravo, y renuncia de D. Manuel Perez Suarez, á Zaragoza............. .......... ....…</t>
  </si>
  <si>
    <t>Aria, Bernardino</t>
  </si>
  <si>
    <t>Bernardino Aria</t>
  </si>
  <si>
    <t>…. por el 5.° que se halla en prensa, en Madrid á 1* S. Pedro........................... ..................stnn .................... a,vv* librería de Calleja, en Logroño á casa de D. Bernardino Aria» S. Salvador................ .................... 1400. de Castro, y en las demas ciudades de provincia á les punto* S. Justo».............. ........ donde se hubieren suscrito. EN LA IMPRENTA REAL.</t>
  </si>
  <si>
    <t>Arias, Antonio Sandalia de</t>
  </si>
  <si>
    <t>Antonio Sandalia de Arias</t>
  </si>
  <si>
    <t>…ia muy poca utilidad. Ante todas cosas del Reino por los profesores de ciencias naturales D. Juan An debe tenerse presente que ningún comerciante querrá ■ enviar sus tonio Melón y D. Antonio Sandalia de Arias, acerca del insecto naves 4'Bengala ó 4 la China por este camino; porque el seguro llamado kermes. que se paga en los buques que no van mas que hasta las costas de la América central,, donde debería abrirse el canal, es dupli El kermes remitido por el Capitán…</t>
  </si>
  <si>
    <t>Arias, Bernardino</t>
  </si>
  <si>
    <t>Bernardino Arias</t>
  </si>
  <si>
    <t>Gaceta de Madrid n.º 38</t>
  </si>
  <si>
    <t>…Calleja, calle de . TUGO. Carretas, y en las provincias á los puntos donde se hubieren sus Sobre los productos de este obispado se han librado á favor crito, y en Logroño casa de D. Bernardino Arias: la suscripción del Rector y Consiliarios del colegio mayor de Fonseca de la continúa abierta en los mismos puntos..ciudad de Santiago, con -destino á la reparación de su fábrica, por — Reflexiones sobre, la llamada constitución política de la mo la utilidad…</t>
  </si>
  <si>
    <t>Arino, Pedro</t>
  </si>
  <si>
    <t>Pedro Arino</t>
  </si>
  <si>
    <t>Gaceta de Madrid n.º 143</t>
  </si>
  <si>
    <t>…sta el 20 del próximo Diciembre en que se ha llena de tristeza al caminante.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enteramente D. Juan Francisco Casasus y D. Joaquín…</t>
  </si>
  <si>
    <t>Arizmcndi</t>
  </si>
  <si>
    <t>Gaceta de Madrid n.º 126</t>
  </si>
  <si>
    <t>…UNCIOS. de Moya y de Pedro Diez, tasado en 11^427 rs. y 6 mrs. vn. Lossuscriptores á la nueva edicion de tas Conversaciones de un Quien quisiere hacer postura acuda al juzgado del Sr. Arizmcndi, fadre con sus hijos sobre lá historia natural, acudirán á recoger alcalde de Corte, y escribanía de Albóniga , dentro de 30 dias, el tomo a.® y adelantar cl impoite del 3.0, que está en prensa, y contados desde hoy. ... ■ .... 1:; ,.'■■! !... i- ■ I,, , EN L…</t>
  </si>
  <si>
    <t>Arizmendi</t>
  </si>
  <si>
    <t>…de Diciembre. Entre los encallados anoche se ha les concede , comparezcan personalmente, ó representados por llan los siguientes: procurador, á deducir el qiie les asista ante el Sr. Arizmendi, ,,Americanos: Bergantín Flight, que llegó de Nueva-Yorck. Alcalde de Casa y Corte , por la escribanía de Albóniaa; pues ,,Bereantin Colombia, de Nueva-Yorck. de no hacerlo, sin mas citarles ni emplazarles, se dará á"los au ,,Balandra James Moore, de Boston,…</t>
  </si>
  <si>
    <t>Gaceta de Madrid n.º 22</t>
  </si>
  <si>
    <t>88</t>
  </si>
  <si>
    <t>…erdam................................. 00 ría y fragua, obra forjada y fierro viejo: quien quisiere hacer Hamburgo................................. 00 postura acuda al juzgado del Sr. Arizmendi, alcalde de corte,y Cádiz.......................................... par á 4 daño. escribanía de Albóniga , donde se instruirá por menor de la clase Sevilla......................................... 4 idem. de efectos y sus tasaciones, de la que se hará la mism…</t>
  </si>
  <si>
    <t>…sin novedad en aguas del interino cargo de Megiar Martínez, de la ciudad de tu importante salud. Orihuela , donde se enterarán de las expresadas condiciones. — Por providencia del Sr. Arizmendi, alcalde de Casa y Corte, El batallón de voluntarios Realistas del Valle y Honor de y escribanía de Albúntga, se cita y emplaza á todas las persona* Sedaño ha verificado la bendición de bandera del cuerpo, equi que se crean con derecho á los bienes quedados p…</t>
  </si>
  <si>
    <t>…erjuicio Se dice que el duque At Wellington, que llegó á Brusela* el que haya-lugar. ti, ¡rá á Fosen desde Johanisberg, adonde pasa en derechura. ;. __En virtud de providencia del Sr. Arizmendi, alcalde de Corte, se cita y. emplaza á los que tengan que hacer alguna reclamación «__EÍ Príncipe de Polignac ha llegado 4 esta capítaL contrarios, bienes de D. Manuel de la Breña , ausente, y vecinow_El cónsul de S. M; en Tánger ha comunicado con fecha de 1…</t>
  </si>
  <si>
    <t>Gaceta de Madrid n.º 113</t>
  </si>
  <si>
    <t>…s contados des de la publicación de este aviso, se presenten á deducirla por sí ó SS; MM. y A A. continúan sin no vedad’en su importaste por medio de procurador, en-el juzgado d?l Sr. Arizmendi., al salud en el Real sitio de S. Ildefonso. , , calde de corte, y escribanía de Albóniga; con, apercibimiento que pasado dicho término, se dará á los autos el curso que corres CAMBIOS MI DIA í8. ponda , y les parará el perjuicio que .haya lugar. Lóndres.....…</t>
  </si>
  <si>
    <t>Armense, Juana Regía</t>
  </si>
  <si>
    <t>Juana Regía Armense</t>
  </si>
  <si>
    <t>Gaceta de Madrid n.º 142</t>
  </si>
  <si>
    <t>…que tuvieren dichos Coruúa................................................. f daño, - bienes. - : Déuda consolidada con 'interes........ a 7 valor. _ Por muerte de la Exenta. Sra. Doña Juana Regía Armense lian formado autos da Intereses de vales*...••••«•■ gt á-;4i " dariz, marquesa viuda de PortágOi, Vales consolidados........;.;;........................... á 15. inventario de sus bienes eií el juzgado de la: capitanía general dt Idem no consolidados...-.....…</t>
  </si>
  <si>
    <t>Arnold</t>
  </si>
  <si>
    <t>Gaceta de Madrid n.º 78</t>
  </si>
  <si>
    <t>…I. y R. Apostólica, leTia hecho el 'honor de exte rnes. El coronel Moulin , comandante de armas de la for de dirigirle en 14 de Febrero sobre la navegación del Rhin. taleza, y el capitán Arnold, director de artillería de la misma, „A fin de dar mas claridad y exactitud á la contestación que comisario nombradcOpOr-'la:Confederación germánica por una se le encarga dar á dicha nota y de facilitar su examen , le será parte, y por. la otra el mayor gener…</t>
  </si>
  <si>
    <t>Arriaza, Juan Bautista</t>
  </si>
  <si>
    <t>Juan Bautista Arriaza</t>
  </si>
  <si>
    <t>…, y se dará al tiempo el precio de cada billete a rs. vn, y las alhajas las siguientes: ofrecido. Una iinágen de nuestra Sra. del Pilar.=Doce cubiertos liso$.= _Poesias líricas de D. Juan Bautista Arriaza: tomo segundo, Doce cuchillos.=Un trinchante y cuchillo para partir.=Un cu- que contiene la continuación de las del género heroico, y las fes* charon.=Dos saleros.rcVeinte y cuatro cucharitas para cafe.~ tivaso jocosas que faltaban en la quinta edición , con…</t>
  </si>
  <si>
    <t>Arriaza, Juan Bautista de</t>
  </si>
  <si>
    <t>Juan Bautista de Arriaza</t>
  </si>
  <si>
    <t>…ciente á' la misma testamentaría, para cuyo remate hi Hallándose de servicio entre la Real comitiva en esta sazón señalado S. S. el dia 27 del corriente á las cinco de la tarde en D. Juan Bautista de Arriaza, como mayordomo de semana de su casa calle del Príncipe, esqúifta á (á de las Huertas: en la es S. M., dejó expresada por escrito su admiración á tan bello es cribanía de provincia &lt;de Ibabe se manifestará su tasación y el tablecimiento , y á la brevedad con…</t>
  </si>
  <si>
    <t>Arribas, María del Carmen Rodríguez y</t>
  </si>
  <si>
    <t>María del Carmen Rodríguez y Arribas</t>
  </si>
  <si>
    <t>…ento que tantos bienes anuncia á la Nación, y por el qué y escribanía del número de Garainendi, se cita y emplaza á espera se renueven en el reinado de V. M. los gloriosos días dé Doña María del Carmen Rodríguez y Arribas, ó sus herederos, los Fernandos y de los Carlos. El cielo,á quien' el cabildo dirige para que en el término de 30 dias comparezcan por sí ó por me incesantemente sus ruegos con este objeto, bendiga vuestras in dio dfr procurador á usar del derecho que Jes asi…</t>
  </si>
  <si>
    <t>…................... 4 á 5 beneficio. — Por providencia del Sr. Prado y escribanía de Garamendi, se Sevilla........................... ............ ■3 á 4 pérdida, cita y emplaza á Doña María del Carmen Rodríguez y Arribas, Málaga.....:.................................. par. ó sus herederos, para que dentro del término de 10 dias, que Valencia....................................... 4 daño. por tercero y último se les señala, compadezcan por sí ó por me Murcia...................…</t>
  </si>
  <si>
    <t>Arrighi, L.</t>
  </si>
  <si>
    <t>L. Arrighi</t>
  </si>
  <si>
    <t>Gaceta de Madrid n.º 19</t>
  </si>
  <si>
    <t>…tersburgo, ni en bo un Consejo pleno á que asistieron los ministros, y en seguida ningún otro punto del imperio. se despacharon varios correos para la Morea y para el virey de —El Sr. L. Arrighi acaba de publicar una elegía en verso italia Egipto. Algunos sacerdotes griegos recibieron orden de incorpo no sobre la muerte del Emperador Alejandro. Esta composición rarse con los comisarios extraordinarios Hussim-bey y Redschid- ze dará gratis á cuantos l…</t>
  </si>
  <si>
    <t>Arroyare, Matías</t>
  </si>
  <si>
    <t>Matías Arroyare</t>
  </si>
  <si>
    <t>…ue .le paga cada arzobispado de Lima: para otra igual de la de Bribiesca, arzo discípulo.Los pretendientes serdirigieán al secretario.de! referido bispado de Búrgos, por muerte de D. Matías Arroyare, á Don cabildo. . _ ... Juan Fernandez de Soto, canónigo de la' misma; y para una ca —Relación circunstanciada de la última campaña de Bónzparte, nongía de la de Antequera, obispado de Málaga, por muerte de terminada por la batalla de Mont-Saint-Jean , llamad…</t>
  </si>
  <si>
    <t>Arroyo, Josef Carrillo y</t>
  </si>
  <si>
    <t>Josef Carrillo y Arroyo</t>
  </si>
  <si>
    <t>…á Hydra el vicealmirante francés Mr. de Bajo: para la de Bcnamcjí á D. Joaquín Josef Martínez: parala Rigny, y ha exigido el importe de las pérdidas que los griegos de Montalvan á D. Josef Carrillo y Arroyo: para la de la Pue causaron á las naves mercantes de su nación; que habia entra bla de Cazalla á D. Bonifacio Isidro Sanzr para la del Carpió de ndo en la rada de Hydra con cuatro goletas griegas que habia de Montalvan á D. Mariano Paiau: para !a de Montijo á…</t>
  </si>
  <si>
    <t>Arroyo, Lorenzo</t>
  </si>
  <si>
    <t>Lorenzo Arroyo</t>
  </si>
  <si>
    <t>…s Alejandro de Humbóldt: dos tomos en 8.“ y para una capellanía de coro de la iglesia catedral de Osma, grande prolongado, á 48 rs. Este viage, tan curioso como ins por ascenso de D. Lorenzo Arroyo á ración de la misma , á tructivo, presenta la descripción de los dominios españoles en la D. Manuel Fermín Crespo. - América septentrional, y es de consiguiente muy interesante á nuestra nación, y en especial á las personas que tienen relaciones Exposición d…</t>
  </si>
  <si>
    <t>Arroyo, Manuel</t>
  </si>
  <si>
    <t>Manuel Arroyo</t>
  </si>
  <si>
    <t>…Desaparecieron para siem nio próximo á las nueve de su mañana en la posada de S. S. para pre aquellas odiosas y sacrilegas instituciones que atacaban con la junta de acreedores de D. Manuel Arroyo, del comercio de tanto descaro á la Religión y al Trono. V. M. lo ocupa digna esta corte; y se cita á todos los que se crean con derecho .'. sus mente ejerciendo en toda su plenitud la ■ soberanía que ha reci bienes, para que por sí ó por representantes concu…</t>
  </si>
  <si>
    <t>Artaola, Juan</t>
  </si>
  <si>
    <t>Juan Artaola</t>
  </si>
  <si>
    <t>…................................... ... 1,000. Joaquín Campos , D. Miguel Baona, D. Antonio Saiazar, Don Al Párroco y Ayuntamiento de la villa de Ciruelos Pablo Catalina Zaragoza, D. Juan Artaola, D. Antonio Gó para el mismo objeto................................................ . 1,000. mez, D. Juan Francisco Casasus y D. Joaquin Catalina, te Al Párroco y Ayuntamiento de la Villa de Villaher— nedores que han sido de 36 vales Reales, á saber: uno de 1…</t>
  </si>
  <si>
    <t>…man, Don ESPAÑA. Joaquín Cataleñas, D. Pedro Arino, D. Pió Gómez, D. Joa quín Campos, D. Miguel Baona, D. Antonio Salazar¿ D, Pa S. Lorenzo 26 de Noviembre, blo Catalina Zaragoza, D. Juan Artaola, D. Antonio Gómez, Los facultativos de Cámara, considerando ya enteramente D. Juan Francisco Casasus y D. Joaquín Catalina, tenedores que restablecida á la Reina Ntra. Sra., suspendieron ayer el. parte hán sido de 36 vales Reales; á saber: uno de i.° de Setie…</t>
  </si>
  <si>
    <t>Artaud</t>
  </si>
  <si>
    <t>Gaceta de Madrid n.º 94</t>
  </si>
  <si>
    <t>…ria, Ibrahii &amp;c. han obede sequio. También se presentaron las diputaciones al cardenal se cido los genízafos sin ninguna resistencia las órdenes de los go cretario de Estado, y al caballero Artaud, Encargado de Nego bernadores; y probablemente sucederá Jo mismo en Asia y en cios de S. M. Cristianísima. las demas provincias; pues en ninguna de ellas pensarán en re —.El 23 de Mayo último el Patriarca deVenecia, asistido de los sistirse, habiendo llegado…</t>
  </si>
  <si>
    <t>Arteta, Mariano Valero y</t>
  </si>
  <si>
    <t>Mariano Valero y Arteta</t>
  </si>
  <si>
    <t>…a llegado á adquirir todo su ña Aniceta Josefa Soto, quien con fecha en Cádiz á 31 de Ene crecimiento, que es decir, desde fines de Abril hasta fines de Ma ro de 1813 los endosó á D. Mariano Valero y Arteta, que re yo, seaun los climas y terrenos, en lo que puede haber Varia salta último tenedor de los cuatro vales de Setiembre; y en los ción. Entonces se halla el insecto cubierto de una especie de pol dos de Enero se sigue un endoso, que es el último de estos,…</t>
  </si>
  <si>
    <t>Arundcl</t>
  </si>
  <si>
    <t>Gaceta de Madrid n.º 147</t>
  </si>
  <si>
    <t>…por mejor decir, si no se ha concedido por la pura y li — Hace, algún tiempo que, dijo el periódico Jóóm Bult que el bre voluntad del representante de Dios, será siempre obra del lord Arundcl] de Wardotn, católico, había despedido de su pecado.” servicio á un criado antiguo de su casa porque no quería hacer El reverendo ministro se declara en seguida contra la doctri se católico. El lord Arundell demandó por querella formal 4 na de la resistencia…</t>
  </si>
  <si>
    <t>Arundell</t>
  </si>
  <si>
    <t>…atólico, había despedido de su pecado.” servicio á un criado antiguo de su casa porque no quería hacer El reverendo ministro se declara en seguida contra la doctri se católico. El lord Arundell demandó por querella formal 4 na de la resistencia armada á las autoridades en cualquier caso Mr. Eduardo ShatktU, propietario de dicho periódico, por causa que sea; condena la conducta de los barones que arrancaron la de este dicho. En el proceso de querella…</t>
  </si>
  <si>
    <t>Arzobispo</t>
  </si>
  <si>
    <t>…e por reducirlas, y disminuir las cargas que ha Luis xv se erija un monumento expiatorio á la memoria del in bían de pesar sobre la Francia. fortunado Luis xvt, con cuyo motivo el Sr. Arzobispo ha anun ¿Cómo pues han dé pedir los Ministros un MU de indemni ciado la función funeral que se celebrará- el’ día de la Invención zación cuando ningún cargo resulta contra ellos, cuando su con de la Sta. Cruz, en el sitio mismo donde ha de estar dicho mo cien…</t>
  </si>
  <si>
    <t>…. ran los nuestros.” _ Se confirma la voz de haber cesado enteramente las relaciones El Rey contestó: entre las Indias occidentales inglesas y los Estados-Unidós de ' ,,Yo 'vengo, Sr. Arzobispo, con nuevo fervor á implorar el América. Se han expedido órdenes á todos los gobernadores ¡n- dii dé hoy el socorro y protección que en todo tiempo necesitaÍtesesiiciembr*prohibiendopróximo.todi(G/cérrelaciónandconTratfiltr.')dicha Potencia desde i.* de rtiot…</t>
  </si>
  <si>
    <t>Gaceta de Madrid n.º 138</t>
  </si>
  <si>
    <t>…viese establecido en Persia , ó un persa esta bierno, á que sigue la respuesta de S. S d á la carta en que dicho blecido^ ó que acabase de llegar á Rusia , se depositará su dinero Sr. Arzobispo le comunicó tan impía y temeraria tentativa. y bienes,:muebles ó inmuebles , y se remitirán y entregarán ¿ ,,Con la nota de V. de 7 del corriente lie recibido copia de sus socios ó parientes bajo de recibo, con arreglo á las leyes. .Es las que dirigió al gefe…</t>
  </si>
  <si>
    <t>Asín, Francisco</t>
  </si>
  <si>
    <t>Francisco Asín</t>
  </si>
  <si>
    <t>Gaceta de Madrid n.º 79</t>
  </si>
  <si>
    <t>…orden prescribiendo término á los' empleados en Cor nos para presentarse í ejercer sus. destinos y dar fianzas. (Afa- Madrid jo de Junio. mero yj.) El Re» se ha servido nombrar a D. Francisco Asín para la Otra para que en campafia se abone igual sueldo á los oficia regencia de la audiencia de Galicia: para una plaza de oidor del les prácticos que á los facultativos. (2V«m. 76.) • mismo tribunal á D. Antonio Neira y Marin: para otra de ajrí Otra para qu…</t>
  </si>
  <si>
    <t>Asís, Máría Francisca de</t>
  </si>
  <si>
    <t>Máría Francisca de Asís</t>
  </si>
  <si>
    <t>…s Sermos. Duque y Duquesa 19,308— J i./ •••xveóefcve SegOvia/-’ r de Orleans, y en su nombre SS. AA. RE. los Infantes Don CAMBIOS DEI BIX 14. 1/ : . -. ;,,i Carlos -María Isidro y Doña Máría Francisca de Asís. A las nueve de esta mañana han salido SS. MM. y A A. para Par¡s..i..;..............j.v..s..t..;.......... 1515.::; el Real Sitio de Aranjuez por 'medio de la misma formación de Cádiz.................................................................... i benef…</t>
  </si>
  <si>
    <t>Astrearena, Pedro de</t>
  </si>
  <si>
    <t>Pedro de Astrearena</t>
  </si>
  <si>
    <t>…la provincia de su -yo.próximo á las nueve de su mañana para celebrar junta gene nombre, que desconoce la vil lisonja y la adulación, no puede ral íde acreedores á los bienes del Sr. D. Pedro de Astrearena, hoy enmudecer su gozo corazonal por tan oportuna y acertad* marques que fue de Murillo, en la contaduría del patronato de medida. Loor pues sea dado ante todas cosas al todopoderoso, Iturraldc, sita en el convento de Carmelitas descalzos de esta y secundaria…</t>
  </si>
  <si>
    <t>Atarcon, Juan Ruiz de</t>
  </si>
  <si>
    <t>Juan Ruiz de Atarcon</t>
  </si>
  <si>
    <t>Gaceta de Madrid n.º 135</t>
  </si>
  <si>
    <t>…aprobar sus disposiciones. importe del 6.a que se halla en prensa. Este cuaderno 5.0 con Esta fue én compendio la vida del hombre que, guiado por tiene dos comedias del licenciado D. Juan Ruiz de Atarcon y la virtud, jamas se separó de la senda que le prescribía su amor á Mendoza, tituladas: Ganar amigos y La verdad sospechosa. Con la religión, al Soberano y á su patria, y cuya pérdida lloran tinúa por ahora abierta la suscripción en las librerías de la viuda…</t>
  </si>
  <si>
    <t>ÁUúe, Antonio</t>
  </si>
  <si>
    <t>Antonio ÁUúe</t>
  </si>
  <si>
    <t>Gaceta de Madrid n.º 65</t>
  </si>
  <si>
    <t>…víctima, inseparables.de lar ideas de humani tienen pensión en ellas f de orden del &lt; Exeme.' Sr. Limosnero dad y religión que no habia. podido sofocar enteramente el espí- mayor D. Antonio ÁUúe, Patriarca de las' Indias ', y conforma tu de impiedad y libertinage. á los paternales encargos de S. M.’, lo anuncia á los interesados . AlIIegar junte al pueblo de Villarana.destacó.el comandan para que por sí ó por sus respectivos' apoderados se presenten…</t>
  </si>
  <si>
    <t>Avila, Luis de</t>
  </si>
  <si>
    <t>Luis de Avila</t>
  </si>
  <si>
    <t>…favor de D. Francisco y merlos. Doña María Sandoval. 16. Otro de 78168 rs. 28 mrs., y 215 2 ,,E1 25 echaron otro cadáver al agua, habiendo comido antes mrs. de rédito á favor del capitán Luis de Avila. 17 Otro de el higado y el corazón. Cuando murió uno de los pasageros que 888235 rs. 10 mrs., y 28647 2 mrs. de rédito á favor de Pe debía casarse con la ¡oven^que se salvó, atrancó esta de las ma dro Luis de Villaseca. 18. Otro de 158058 rs. 28 mrs., y 451 n…</t>
  </si>
  <si>
    <t>Aviles, Juan</t>
  </si>
  <si>
    <t>Juan Aviles</t>
  </si>
  <si>
    <t>…600 vecinos, inmediata á otras de bas tante número de ellos, que carecen de médico. Los facultativos Exposiciones dirigidas a S. M. aspirantes Se dirigirán hasta fin de Octubre á D. Juan Aviles, ó Señor¡ Los males que por tantos años lian afligido á la des á D. Francisco Juanes, comisionados del ayuntamiento , con los graciada España, el trastorno general de süs antiguas y sabias documentos justificativos de sus años de práctica occ.; en inteli inst…</t>
  </si>
  <si>
    <t>Ayala, Ignacio</t>
  </si>
  <si>
    <t>Ignacio Ayala</t>
  </si>
  <si>
    <t>…, y vari» sadizo de Mónserrate,cuarto bajo, dentro deun mes, que finará poesías de las Señores D. Vicente García de la Huerta, de Dos en 35 de Marzo próximo. Juan Melendez Valdés, D. Ignacio Ayala ,- D. Diego Rejos, s. Lossuscriptores á la Historia re la Iglesia y Obispos dé Pam D. Francisco Gutiérrez Vigil, D. Vicente María Santibañez, 7 plona acudirán á recoger el tercero y último tomo en la librería D. Francisco Gregorio de Salas. de Escamiíla , cal…</t>
  </si>
  <si>
    <t>Ayala, Ignacio de</t>
  </si>
  <si>
    <t>Ignacio de Ayala</t>
  </si>
  <si>
    <t>…id. ó en el de Barcelona ó Cádiz, Año de 1781. Discurso del Sr. Jovellanos, una oda de Dos y ser de buena conducta moral y política, se presentarán ó Juan Melendez Valdés, otra de D. Ignacio de Ayala, y otra del dirigirán sus memoriales franco», de porte á D. Josef Ferrer, padre Fr. Diego González.' agente de negocios en Madrid, calle del Amor de Dios, casa pa - Año de 1784. Oración de D. Ignacio Hermosilla, y vari» sadizo de Mónserrate,cuarto bajo, dentr…</t>
  </si>
  <si>
    <t>Ayala, Josef Sobejano</t>
  </si>
  <si>
    <t>Josef Sobejano Ayala</t>
  </si>
  <si>
    <t>Gaceta de Madrid n.º 76</t>
  </si>
  <si>
    <t>….... Idem. S. Felipe. 3,844.... 1000.......... ... Idem. —El Adam español, 6 lerdones metódico-progreshas de forte 16,473.... 1000.......... .... Cádiz. por el profesor armonista D. Josef Sobejano Ayala. 20,509.... 500......... .... Madrid. Íiano,rimera parte: contiene las reglas mas precisas para la buena 12,398.... 500..H--.. ... Idem. colocación del cuerpo y posición de las manos en el teclado: un 20,2 27.... 500.......... .... Burgos. suficiente número d…</t>
  </si>
  <si>
    <t>Ayala, Pedro López de</t>
  </si>
  <si>
    <t>Pedro López de Ayala</t>
  </si>
  <si>
    <t>…refiriendo día por dia las circuns María Dávalos. 27. Otro de 798143 rs. 18 mrs., y 28374 1» tancias que precedieron y acompañaron á este horrible naufra mrs. de rédito á favor de D. Pedro López de Ayala. 28. Otro gio desde el 12 de Enero que salió dicha nave del puerto de San de 118636 rs. 16, y 349 3 mrs. de rédito á favor de Doña Pe Juan. Pero si la desventurada suerte de estos infelices .inspira tronila Guerrero. 29. Otro de 88250 rs., y 247 17 mrs. de ré…</t>
  </si>
  <si>
    <t>Ayensa, Marcelo</t>
  </si>
  <si>
    <t>Marcelo Ayensa</t>
  </si>
  <si>
    <t>Gaceta de Madrid n.º 72</t>
  </si>
  <si>
    <t>…s, sacado de S. Francisco de Sales; un apéndice para ditos y acciones, de que no dispuso el Sr. barón de Tormoyé los militares , y otras cosas recomendables á todos, especialmente D. Marcelo Ayensa , que falleció en esta corte el 27 de Abril á los párrocos y confesores. Se vende en Madrid librería de Ra último, se presentará en el juzgado de esta capitanía general á de zóla , calle de la Concepción, á 11 rs. en pasta, yen Valencia ducirlo en el término…</t>
  </si>
  <si>
    <t>Ayer, Geróni</t>
  </si>
  <si>
    <t>Geróni Ayer</t>
  </si>
  <si>
    <t>Gaceta de Madrid n.º 118</t>
  </si>
  <si>
    <t>…tado. Hoy ha salido la caballería del mismo cuerpo con igual _Se venden 612 cabezas de ganado lanar fino trashumante objeto. el que quiera tratar de ajuste acudirá en esta corte á D. Geróni Ayer salió también de esta capital un regimiento de suizos mo Martínez Mazpule, administrador judicial de la intervención para el mismo Real Sitio. de los bienes de la lima. Sra. marquesa de la Hinojos» , que vive calle de la Cruz, esquina á la de la Gorguera, núm…</t>
  </si>
  <si>
    <t>Ayuntamiento, Al Párroco y</t>
  </si>
  <si>
    <t>Al Párroco y Ayuntamiento</t>
  </si>
  <si>
    <t>…Cataleñas, D. Pedro Amó, D. Pió Gómez , Don para el mismo objeto................................................. ... 1,000. Joaquín Campos , D. Miguel Baona, D. Antonio Saiazar, Don Al Párroco y Ayuntamiento de la villa de Ciruelos Pablo Catalina Zaragoza, D. Juan Artaola, D. Antonio Gó para el mismo objeto................................................ . 1,000. mez, D. Juan Francisco Casasus y D. Joaquin Catalina, te Al Párroco y Ayuntamiento de la Villa de Vil…</t>
  </si>
  <si>
    <t>Azpurua, Bartolomé</t>
  </si>
  <si>
    <t>Bartolomé Azpurua</t>
  </si>
  <si>
    <t>…lados por e! almirante brasileño Lobo. Pero'¡qué cuadro pre bergantín-goleta corsario español S. Rafael Cometa, capitán sentara esta ciudad luego que haya concluido el término con D. Bartolomé Azpurua, alférez de fragata, con cacao y añil en cedido ! .. 39 dial. Trae en su conserva la goleta colombiana la Anita, su ,,F.stá casi paralizada la comunicación con el interior, á.con comandante el de presa D. Juan Josef Batalla , con palo brasilesecuencia de las…</t>
  </si>
  <si>
    <t>Ba</t>
  </si>
  <si>
    <t>Gaceta de Madrid n.º 85</t>
  </si>
  <si>
    <t>…ro y plata por cocimiento , inventado en el Perú por Alonso drán hacerlo en esta corte á D. Josef de Fagoaga y Dutari, in Barba, y el que últimamente ha establecido en Alemania el Sr. Ba dicando al mismo tiempo la persona á quien se haya de remitir rón de Born, y también el método económico para fundir los el cajón para que satisfaga el porte. minerales de cobre y de plomo con ley de plata. Un tomo en 8.® cambios su pía 14. impreso en Méjico.…</t>
  </si>
  <si>
    <t>Bada, Bernardo Fernandez</t>
  </si>
  <si>
    <t>Bernardo Fernandez Bada</t>
  </si>
  <si>
    <t>…, en tan acertada como indispensable de este año, y por su ausencia se formó, inventario de bienes de disposición, y viva seguro deque los voluntarios Realistas de la herencia del D. Bernardo Fernandez Bada, nombrándoles por caballería de Torrejoncillo, que tengo el honor de comandar, defensor á D. Josef Fernandez Bada de Pelontre, para que den no le adulan, ni terminan á otra cosa que á conservar ilesos -los tro de un año, contado desde esta fecha j por sí ó po…</t>
  </si>
  <si>
    <t>Badajoz, Alfonso</t>
  </si>
  <si>
    <t>Alfonso Badajoz</t>
  </si>
  <si>
    <t>…as provincias para el recibo de dichos de haber fallecido, á su heredero ó sucesor. Quien pueda comu Vales , son los siguientes: nicar esta noticia tendrá la bondad de dirigirse á D. Alfonso Badajoz,................. D. Josef Chico. Herralde, calle de la Concepción Gerónima, núm. ó,cuarto se Barcelona.......... ...... D. Mariano Figueras y Pon. gundo. Bilbao....................... D. Bernardino de Ibargiicngoitia. — Por muerte del mariscal de campo D. Ra…</t>
  </si>
  <si>
    <t>Badmer, Juan Gaspar de</t>
  </si>
  <si>
    <t>Juan Gaspar de Badmer</t>
  </si>
  <si>
    <t>…astos ordinarios que hasta ahora se entrada en Europa á una Potencia nueva , que sostenida por ofi hacian. ciales franceses, viene á restablecer la esclavitud, y cuyo fin es i.° A D. Juan Gaspar de Badmer, director de las salinas del oponerse á una causa sagrada , según los principios mas amados archiducado de Badén , por haber inventado el dar movimiento í del hombre’?' toda clase de truquinas, levantar y mover pesos con sola la pre Mr. Hobhouse miraría como…</t>
  </si>
  <si>
    <t>Bahamonde, Joaquín</t>
  </si>
  <si>
    <t>Joaquín Bahamonde</t>
  </si>
  <si>
    <t>…........*... idem, á 1 ídem. examinados en aritmética D. Domingo Matesi, D. Venancio Murcia............................................................ Í Portal , D. Ramón Vivero, D. Joaquín Bahamonde, D. Ani Barcelona á pesos fuertes.............................. | beneficio. ceto Sánchez y D. Antonio Montero. En geometría el citado Zaragoza.................... ......................... .......... | daño. Matesi . D. Antonio Cepeda-y D. Josef Martínez. En…</t>
  </si>
  <si>
    <t>Baird</t>
  </si>
  <si>
    <t>…de Nueva-Yorck de 27 de Abril insertan el te, no solo pinta la marcha del ejército anglo-indiano á las ór tratado concluido entre los Estadus-Uhiidos y la tribu India de denes del general Baird/sino que trae noticias preciosas sobre el los Creeks, el cual consta de 1 2 artículos, siendo los principales: Egipto y sobre el establecimiento de las-fuerzas de la compañía el segundo, en que se estipula la cesión que los Creeks hacen de inglesa en la India…</t>
  </si>
  <si>
    <t>Bakato, Andrés</t>
  </si>
  <si>
    <t>Andrés Bakato</t>
  </si>
  <si>
    <t>Gaceta de Madrid n.º 150</t>
  </si>
  <si>
    <t>…ande con pape) fino.x Instrucción para delinear, sombrear y lavar planos Jos pies ó con cilindros de madera: se coloca el producto en ti y cartas, escrita por el teniente de navio D. Andrés Bakato, najas ú otras vasijas, con el fin de que se verifique la fermenta con 4 láminas : su precio 6 rs. á la rústica, papel común, y 7 ción vinosa, lo que suele suceder á los 10 ó 12 dias: cocido el en papel finó.tsVéndense dichas tres obras en el despacho de la m…</t>
  </si>
  <si>
    <t>Baker</t>
  </si>
  <si>
    <t>Gaceta de Madrid n.º 86</t>
  </si>
  <si>
    <t>…testaciones de un tono que le es particular, y de unas expresiones muy agenas de este acto. El ministro del Interior ha presentado al presidente de la Cá El,scherif dijo entonces: señor Baker, ¿dónde estáis? mara de los Diputados el siguiente Real decreto, que ha sido pu Este se adelanta, y el magistrado le dice: Debeis anunciar blicado en la sesión de este día. •on un mismo tono de voz el número de los votos que tenga Cirios, por la gracia de Dio…</t>
  </si>
  <si>
    <t>Bal, Antonia</t>
  </si>
  <si>
    <t>Antonia Bal</t>
  </si>
  <si>
    <t>…e que por ellos se Ies conceda la facultad indica Jio, Plácido López, Juan Antonio Maluero, Josef Fayas, yá da de votar y cobrar, cumplen con entregar testimonio legali las viudas Doña Antonia Bal trun , María de la Paz Laguna, Ma zado de que las acciones existen en poder de los mismos propie ñuela González, Teresa Magayo y Petronila Hernández, para tarios llenas á su nombre ó endosadas á su favor. que en «1 término de dos meses, contados desde la publ…</t>
  </si>
  <si>
    <t>Bal-, Josef Antonio García</t>
  </si>
  <si>
    <t>Josef Antonio García Bal-</t>
  </si>
  <si>
    <t>…ra deli nombrarle para la plaza de Ministro en el Supremo Consejo de beración. la Guerra. Asimismo se.ha dignado S. M, conferir los honores del tri bunal de la Sagrada Rota al Dr. D. Josef Antonio García Bal- , ÍS . ,,Sc ha arreglado con deseo sincero de evitar todos los gastos, salobre,méritos yGobernadorservicios. del Priorato de Uclés, en atención á sus que no sean absolutos y,necesarios á las atenciones del Estado. Exposición dirigida i S. M. ,&gt;S. M. experimen…</t>
  </si>
  <si>
    <t>Baldamo</t>
  </si>
  <si>
    <t>Gaceta de Madrid n.º 30</t>
  </si>
  <si>
    <t>…rá una razón — Escriben también de Leipsick que en esta ciudad se convirtió inficiente para excusar el ultraje que se nos ha hecho? Creo que á la fe católica el ió de Diciembre el doctor Baldamo. Ja Cámara no puede enviar al periodista ante ningun tribunal, ESPAÑA. porque entonces la Cámara de los Diputados seria mirada como una Cámara de acusación, y un simple juez podría decir á una Tortosa 28 de Febrero. de las tres potestades del Estado: ,,Vosotr…</t>
  </si>
  <si>
    <t>Baliamonde, Joaquin</t>
  </si>
  <si>
    <t>Joaquin Baliamonde</t>
  </si>
  <si>
    <t>…iten. (Núm. 41.) Filio á D. Josef González Y’uste: para la de Casares á D. Miguel Real decreto para que se haga pública exposición el dia d# Calvan y Lara: para la de Carvajales á D. Joaquin Baliamonde: S. Fernando de los productos de la industria española. (Idem.) para la de Peñafiei á D. Mariano Rojas y Moyano: para la de Real orden sobre descuento en el monte pió militar á lo* Almansa á D. Ignacio Mier y Mier, y para la de Bembibre á oficiales de artille…</t>
  </si>
  <si>
    <t>Ballesteros, Luis López</t>
  </si>
  <si>
    <t>Luis López Ballesteros</t>
  </si>
  <si>
    <t>Gaceta de Madrid n.º 40</t>
  </si>
  <si>
    <t>…S. M. una mejoría considerable, la cual continúa) bricado de la Real mano.ezslin Palacio á 17* de Marzo de 1826.= y aumenta la esperanza de ver cuanto antes restablecida la pre A D. Luis López Ballesteros. ciosa s'álud de nuestro Soberano (1). NOTICIAS EXT RÁNG ERAS. INOLATSRKA. .................. «USIA. ■ , Lóndrer ij de Marzo. Peten burgo 21 de Febrero. Todos los periódicos de la mañana dan el parte de la salud Con el Objeto de perfeccionar los trabajos de l…</t>
  </si>
  <si>
    <t>Ballesteros, Pedro Vázquez</t>
  </si>
  <si>
    <t>Pedro Vázquez Ballesteros</t>
  </si>
  <si>
    <t>…toda la compañía de granaderos. audiencia: para una plaza de oidor de la rpropia audiencia, vaPor la tarde se les dio ¿ los dos-cuerpos de voluntarios Rea- ¿aate por^promocion de D. Pedro Vázquez Ballesteros á plaza listas un abundante ranchó- y a rs. pór~plaza, que la generosidad del Concejo -Real de.las-Ordenes, á D.. Joaquin Polo, alcalde £ este Sr. Obispo y ayuntamiento les ean párgadór^c¡|bado esté del crimen mas antiguó desella; y.pasa esta resulta á D. Vic…</t>
  </si>
  <si>
    <t>Baona, Miguel</t>
  </si>
  <si>
    <t>Miguel Baona</t>
  </si>
  <si>
    <t>…o de la Torre de Juan Abad D. Joaquin Cataleñas, D. Pedro Amó, D. Pió Gómez , Don para el mismo objeto................................................. ... 1,000. Joaquín Campos , D. Miguel Baona, D. Antonio Saiazar, Don Al Párroco y Ayuntamiento de la villa de Ciruelos Pablo Catalina Zaragoza, D. Juan Artaola, D. Antonio Gó para el mismo objeto................................................ . 1,000. mez, D. Juan Francisco Casasus y D. Joaquin Catali…</t>
  </si>
  <si>
    <t>…de tristeza al caminante.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enteramente D. Juan Francisco Casasus y D. Joaquín Catalina, tenedores que restablecida á la Reina Ntr…</t>
  </si>
  <si>
    <t>Bár</t>
  </si>
  <si>
    <t>Gaceta de Madrid n.º 149</t>
  </si>
  <si>
    <t>…consolidados......................................... (ji á xo. prende al marquesado de Villareal de Buniel, sino al título con cedido en 9 de Diciembre de 1698 al que casase con Doña Bár bara Centurión, según allí se expresa. ANUNCIO. Concluyen las fincas de la Subdelegaron de Mostrencos de la REALES LOTERIAS. ciudad de Toledo. Uno de 58235 rs. 10 inrs., y 137 2 mrs. de Noticia de lot pueblos donde han cabido los premios mayores réditos á fav…</t>
  </si>
  <si>
    <t>Bar, Josef Hernando</t>
  </si>
  <si>
    <t>Josef Hernando Bar</t>
  </si>
  <si>
    <t>Gaceta de Madrid n.º 34</t>
  </si>
  <si>
    <t>….................. . Sevilla. Rey N. Sr. nombrar para una media ración de la iglesia catedral 4,011.... 500....................... . Madrid. de Cádiz, vacante por fallecimiento de D. Josef Hernando Bar— *3»536-~ 50&lt;?-...................... •••• Falencia. rio, y renuncia de D. Domingo González Villa nueva, á D. Joa 10,064.... 500...... ...................... Madrid. quín Lope/. Slvori., . , - i,2Zi.... 500..................... Barcelona. Asimismo ha sido ser…</t>
  </si>
  <si>
    <t>Barcelona</t>
  </si>
  <si>
    <t>…o, recibirán un cuaderno gratis, una magnífica Murcia............................................................... b . portada en litografía con el retrato de Rossini, el índice general Barcelona á pesos fuertes................................ eficío. de la obra, y la nota de los suscriptores. La equidad de la sus Zaragoza....................................................... i daño. cripción, la elección de las piezas, la celebridad de su autor, y !…</t>
  </si>
  <si>
    <t>Barcelona, Ani</t>
  </si>
  <si>
    <t>Ani Barcelona</t>
  </si>
  <si>
    <t>…ídem. examinados en aritmética D. Domingo Matesi, D. Venancio Murcia............................................................ Í Portal , D. Ramón Vivero, D. Joaquín Bahamonde, D. Ani Barcelona á pesos fuertes.............................. | beneficio. ceto Sánchez y D. Antonio Montero. En geometría el citado Zaragoza.................... ......................... .......... | daño. Matesi . D. Antonio Cepeda-y D. Josef Martínez. En trigono Bilbao...…</t>
  </si>
  <si>
    <t>Barcelona, Francisco de Paula Ri-</t>
  </si>
  <si>
    <t>Francisco de Paula Ri- Barcelona</t>
  </si>
  <si>
    <t>…............................... Ícatedral, y no haber tomado posesión de dicha media ración Murcia......................................... 1 á j|. D. Tomas Martínez y Mompean , á D. Francisco de Paula Ri- Barcelona á pesos fuertes........... i beneficio. poll: para la vacante por promoción de D. Juan Vila á canon- Zaragoza..................................... . ii daño. gía de la catedral de Huesca á D. Josef Saplana; y para la va -Bilbao............................ ...…</t>
  </si>
  <si>
    <t>Bardot</t>
  </si>
  <si>
    <t>Gaceta de Madrid n.º 112</t>
  </si>
  <si>
    <t>…rio, de 50 mueren las 10,469.... 500........................... Madrid. 49. Hasta ahora habia sido Tarso el límite de este azote en la parte meridional.’' CAMBIOS OBI DIA I $._ El doctor Bardot ha leído en la academia de las Ciencias una memoria muy interesante acerca de un individuo chino que vive Lóndres....................................... 35 áf. actualmente, con la particularidad de tener en la parte anterior París.............................…</t>
  </si>
  <si>
    <t>Barencargado, Josef Hernando</t>
  </si>
  <si>
    <t>Josef Hernando Barencargado</t>
  </si>
  <si>
    <t>Gaceta de Madrid n.º 11</t>
  </si>
  <si>
    <t>…de 1825. nuestro Señor presentar para una media Ración de la iglesia ca . -5.? J/Nuestro Ministro, secretario de Estado de la Guerra queda tedral de Cádiz,; vacante por muerte de D. Josef Hernando Barencargado déla ejecución del presente decreto. rio, á D. Domingo González Villanueva; y para una capellanía Dado en París el 2 de Eriero del aiío de Gracia de 1826 y el de S. Valero de la iglesia catedral de Sigüenza, por promoción segundo de nuestro reinado.=Cárlos. =…</t>
  </si>
  <si>
    <t>Barfolo-</t>
  </si>
  <si>
    <t>Gaceta de Madrid n.º 28</t>
  </si>
  <si>
    <t>…o de 40 dias, contados desde hoy , se^pj-ésenten por sí o sifS que mqy lp.s.»óteteie,.y^l,m¡snip tiempo üha produccionída améapoderádps a jSrjnar lá referida bpqsiciqn eñ xas», de D. Barfolo- na literatura, sumamente agradable á Us‘ personas de gusW'á m¿ Pinera, primer -hjédicp'de Cñmara d?/$.^M* y presidente deí quiepea encantan ios sentiniient^s bellos y sublimes. Se suscrito concursó; éñ já inteligencia.‘,.&lt;le. queAdemás efe, i°s cónqcjmien^ en…</t>
  </si>
  <si>
    <t>Barón</t>
  </si>
  <si>
    <t>…probado, ción. Esta. se compone de los individuos siguientes: el marques que tanto la antigua-legislación como li de los tiempos medios «je Flamerens, el vizconde de Hsrcourt, e! barón Barón, Calo- contrariaban la pretcnsión.de aquella inuger , sostuvo'que ei có mard delaFayette, el vizconde Donnadieu, de Fadare de.S. Jor digo civil no había alterado en nada la jurisprudencia anterior, ge, Haudry-de-Soucy, Rebaul, el barón de I.afond, Barthe- y q…</t>
  </si>
  <si>
    <t>Barra, Francisco Javier</t>
  </si>
  <si>
    <t>Francisco Javier Barra</t>
  </si>
  <si>
    <t>…las (cerca de 27'leguas) en 24 hotas sin de Memoria sobre la construcción del pavimento 6 firme de los tenerse , y efectivamente lo ha verificado en 23 horas y 43 mi- caminos: por D. Francisco Javier Barra. Impresa de orden del autos. Ahora apuesta á que andará 96 millas en el mismo tiem Rry N. Sr.: un tomo en 4.0 con 88 páginas y una lámina gran po; y también 40 millas en nueve horas. de. Se hallará en el despacho de la imprenta Real, á 6 reales. •_En un perió…</t>
  </si>
  <si>
    <t>Barreda, Segundo</t>
  </si>
  <si>
    <t>Segundo Barreda</t>
  </si>
  <si>
    <t>Gaceta de Madrid n.º 91</t>
  </si>
  <si>
    <t>…cisado á ir á pelear en la provincia de -.Se cita y emplaza á todos los que tengan derecho á los bienes Caracas, que detesta su autoridad, y tal vez no tardará mucho á del difunto D. Segundo Barreda, vecino y del comercio que fue estar bajo la de su legítimo Soberano. de esta corte * para que en el término de 15 dias, contados des Asi las sociedades tanto en el antiguo como en el Nuevo— de la publicación de este anuncio, se presenten por sí ó por me Mund…</t>
  </si>
  <si>
    <t>Barrera, Cayetano</t>
  </si>
  <si>
    <t>Cayetano Barrera</t>
  </si>
  <si>
    <t>…rse qué desde eí 31 dé Abril que co cía, D. Isaac Nuñez ; D. Joaquín Comoto, D. Leonardo Carre-menzaron á notarse se están reproduciendo 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 tercera clase por otr…</t>
  </si>
  <si>
    <t>Barrie</t>
  </si>
  <si>
    <t>33* meUTEUA. El agente de Wood (al capitán Barrie): y vos disteis ayer tarde cerveza muy fuerte á esos hombres armados, y esta maña lóndres sjde Junio. na Ies habéis pagado el desayuno. Los fondos públicos están de baja; sin embargo no hay nin El capitán Barrie; no hay tal cosa, están al sueldo de Mr gún rum…</t>
  </si>
  <si>
    <t>Barrié, Juan Francisco</t>
  </si>
  <si>
    <t>Juan Francisco Barrié</t>
  </si>
  <si>
    <t>…brero del corriente año , se haa Cananas................... D. Josef María de Herrera. formado autos de inventario de los bienes y efectos que dejó por Coruua..................... D. Juan Francisco Barrié. «1 juzgado de la Capitanía general de Castilla la Nueva, en ios Mallorca............... D. Martin Mayóle. cuales se cita y emplaza á todos los que se crean con derecho 4 Pamplona................. D. Francisco Rivet. esta testamentaría, para que en el término…</t>
  </si>
  <si>
    <t>Barrie, Juan Francisco</t>
  </si>
  <si>
    <t>Juan Francisco Barrie</t>
  </si>
  <si>
    <t>…............ 4 á 4 daño. Canarias.................... D. Josef María Herrera. Deuda consolidada con ínteres........................ 27-i á 28 valor. CoruiTa....................... D. Juan Francisco Barrie. Intereses de vale 3. . 0519609 Mallorca................. D. Martin Mayoll. Vales consolidados........... .................................. 25 á 26. Pamplona................. Viuda de Rivcd é hijo mayor. Idem no consolidados.................. ............. 9…</t>
  </si>
  <si>
    <t>Gaceta de Madrid n.º 155</t>
  </si>
  <si>
    <t>…stito Real de Espa- Cañarías.......... D. Francisco María Herrera, Santa Cruz de fia 5 2*. Tenerife. _Esta mañana ha abierto S. M. la sesión de las Cámaras con Coruua............. D. Juan Francisco Barrié. el mismo ceremonial y pompa que los años precedentes en la Mallorca.......... D. Martin Mayoll, en Palma. sala de Henrique iv en el Louvre. Menorca......... Doña Catalina Germán y Ugalde, en Mahon. — Escriben de Petersburgo.que el Emperador ha inspeccionado…</t>
  </si>
  <si>
    <t>Barriocanal, Claudio Merino</t>
  </si>
  <si>
    <t>Claudio Merino Barriocanal</t>
  </si>
  <si>
    <t>…n distintos puntos empezaron la gritería y el ti Para la vara de alcalde mayor de la villa de Nuies, en Va roteo; con esto y el aullido de los perros y eco de los referi lencia, á D. Claudio Merino Barriocanal: para la de la villa de dos instrumentos, resonaban todas aquellas vegas á'manera de Alginete, á D. Salvador Navarro y Cañete: para la de Chelba, un espantoso y continuado trueno, y quisieron huir aquellos á D. Gregorio Atance y Sacristán : para la de la vill…</t>
  </si>
  <si>
    <t>Bartolo</t>
  </si>
  <si>
    <t>…ad dcifo^S239163 reis‘(2.tfia9g8© reales) la esclavitud de Santa María de Cruces, en el arzobispado de cá loí siguientes ramos. ; Santiago, por ascenso de D: Josef María Fontela y D. Bartolo : Ett las Reales "caballerizas 2^,375,9961 reís, mandando a! mé Antonio Agurar á ia segunda del mismo santuario, al expre jnisnio tiempo que se llevasen al parque de artillería 107 caba- sado Aguiar y á D. Josef de la Torre; y para una canongía de Jlería» per…</t>
  </si>
  <si>
    <t>Bartolomé</t>
  </si>
  <si>
    <t>…se Nos dicen de Gibraltar lo siguiente: llama á Ips parientes pobre» del citado D. Francisco , ó de su .her» ,,Varias cartas recibidas de la gran Canaria , por vía de la isla mano D. Bartolomé, para que en el término de 30 dias se pre de Sa Madera, hacen mención de haberse experimentadj alli una senten en dicho juzgado; en la inteligencia que de no verificarlo dedat mas furiosas tempestades, que m habían jamas conocido.- le* parará el perjuicio que…</t>
  </si>
  <si>
    <t>Bar’abochia</t>
  </si>
  <si>
    <t>…debería usar es no volver á escribir jamas; pero quizá tendrá pudiesen acercarse á Missolonghi con mas facilidad. Ia’misma tentativa.que otro digno compatriota suyo, sacerdote El capitán Bar’abochia que ha venido de Cefalonia en lidias apóstata , y según él confiesa, impío por largo tiempo, y al pre á bordo, de la nave austríaca S. Marcos, ha declarado que una sente protestante por la gracia de la iglesia anglicana y de lo* fragata inglesa trajo i¡ esta…</t>
  </si>
  <si>
    <t>Bassos</t>
  </si>
  <si>
    <t>Gaceta de Madrid n.º 14</t>
  </si>
  <si>
    <t>…de caballería Vaynof i, comandante del cuerpo migo esperaba con impaciencia. En Bontounitza nos encontra de la guardia;: el .general de infantería Soukine 1, comandante mos con el general Bassos, quién se nos habia adebntado; y de la fortaleza .de b. .Petersburgo.; lós tenientes generales Demi- después de haber concertado con ‘nosotros sobre el pl.-n que de .doff.i, agregado ail ejército,; y' Bachoutsky, comandante de bíamos seguir . ocupamos durante…</t>
  </si>
  <si>
    <t>Batalla, Juan Josef</t>
  </si>
  <si>
    <t>Juan Josef Batalla</t>
  </si>
  <si>
    <t>…on cacao y añil en cedido ! .. 39 dial. Trae en su conserva la goleta colombiana la Anita, su ,,F.stá casi paralizada la comunicación con el interior, á.con comandante el de presa D. Juan Josef Batalla , con palo brasilesecuencia de las medidas de Bolívar, que quiere que el comercio te en ídem; apresada en su crucero sobre Costafirme con los bu del Alto Perú solo se, haga con las costas del Océano Pacífico. ques-siguientes, que vendió en Puerto-Rico: goleta…</t>
  </si>
  <si>
    <t>Bathurst</t>
  </si>
  <si>
    <t>…se pufo también en camino ayer por la tar- contiene la misma gaceta los partes que poco antes de morir di : dej se reunirá con S. M., y después seguirá su viage á Moscow, rigió el conde Bathurst, refiriendo los pormenores de una expe i deteniéndose en diferentes puntos para inspeccionar de pasó los dición contra algunos traficantes de negros, que habiendo falta diversos destacamentos de las tropas que van á aquella capital. do á su palabra y á los tr…</t>
  </si>
  <si>
    <t>Gaceta de Madrid n.º 70</t>
  </si>
  <si>
    <t>…por sus cimientos pro tarios , en el caso en que el Gobierno actual de S. M. mudase el curan envilecer á los Obispos, á estos cabezas de un cuerpo cons sistema de las colonias. El conde Bathurst manifestó en su vista tituido pof la mano divina, y que los esfuerzos de los hombres que el Gobierno del Rey no tenia intención de tomar ninguna no llegarán á destruir jamas; á estos venerables pastores que medida precipitada, ni pensaba en otras que en las y…</t>
  </si>
  <si>
    <t>…como los del nuevo mundo se han visto inundados de tal Córcega, y se cree fuese parte de la del lord Cochranc. modo, que no ha sido posible ocultar las pérdidas, ni disimular —El conde Bathurst ha dirigido la carta siguiente al marques los peligros, adonde una codicia tan general, y aun pudiera de de Hastings, gobernador de Malta. cirse imprudente, habia arrastrado insensiblemente á la Gran- Lóndres 17 de Abril de ¡826. ,,Milord: Tengo el honor da B…</t>
  </si>
  <si>
    <t>…ran que el tome desde luego las armas: general Ponsomby, que representa al lord alto comisario, ha re Un turco poseía un corto capital que según las costumbres de cibido orden del lord Bathurst para que no admita á Cochrane los orientales siempre llevaba consigo; pues hace algunos dias que en los límites de su jurisdicción, y que impida al mismo tiempo á este se le halló asesinado en el campo, y que le habían robado al Gobierno de Nauplie el levanta…</t>
  </si>
  <si>
    <t>…es. En Plimouth abrazó públicamente la re „Sir Jorge L&gt;on ¿kc. En virtud de las instrucciones que ht ligión cristiana el primer predicador de la sinagoga, á presencia recibido del conde Bathurst, Ministro de S. M., mando que se de un numeroso concurso reunido en una de las iglesias parro haga extensiva á esta plaza y su territorio, y se observe puntual quiales, y con el sacrificio que este nuevo convertido hizo de mente en lo sucesivo la Real orden d…</t>
  </si>
  <si>
    <t>Batkurst</t>
  </si>
  <si>
    <t>…lós .periódicos anuncian todos los di as que si beligerante en cuyo.poder hubiesen caído. gue mejor. 6.a Los extrangeros que cometieren el crimen de violencia Instrucciones que el conde Batkurst, secretario de Estado de las Co pública ó los-demás delitos antes especificados contra un esclavo; lonias , dirigid al. coronel Young, nombrado protector y tutor dt -yá sea en territorio de los Estados austríacos ó sobre alguna na— Jos tsclavos en la colonia…</t>
  </si>
  <si>
    <t>Bautista, Juan</t>
  </si>
  <si>
    <t>Juan Bautista</t>
  </si>
  <si>
    <t>…gusto , y con arreglo á do general de las tropas el duque de Wellington, como feld los conocimientos científicos del dia, ha sido dirigido por el ar mariscal del imperio. quitecto D. Juan Bautista de «Belaunzarán, y se halla rodeado Los extraordinarios honores que se han hecho al general in de arboledas muy amenas, paseos y galerías para los enfermos; gles desmienten suficientemente las noticias que han corrido por Tiene tres clases de baños, en las cu…</t>
  </si>
  <si>
    <t>…de id. ¡A D. Tomas Serviño, Secretario'de la Capí- Cartagena.................... [ tañía genera!......;..................................................... 1 2 120 En id. id. [A D. Juan Bautista. Berenge! y Ronda, en- Valencia............................ 816 En 15 de Julio y 10 de Setiembre de id. Churriana de Málaga. Al Sr. General Abadía....................................... 2 8 460 En 10 dé Abrid de id. 'A D. Josef Ruiz para la huerta de S. FranM…</t>
  </si>
  <si>
    <t>…bajel del Esta municarla á la Legación de S. M Sarda en esta corte. do de los escollos en que otros menos felices han fracasado y fra _Se ruega á la persona que tuviese noticia de D. Juan Bautista casan aun continuamente. Baudino, piamontes , que salió en 1807 de Gibraltar para Lima, Con todo, Señor, el mal habla progresado, y en proporción y que en 1819 existia aun en aquella ciudad , se sirva comu de los esfuerzos deV. MI eran los crueles amaños con…</t>
  </si>
  <si>
    <t>…atamente se dió principio a ciado Pedro Herrera. —7° Otro de 169603 rs. 18 mrs., y 498 la misa, que celebró de pontifical su Urna.; habiendo asistido á 3 mrs. de rédito á favor de D. Juan Bautista de ;L!beda.=:8.0 estos actos las autoridades civil y militar, los gefes y empleados Otro de 69764 rs. 24 mrs., y 222 32 mrs. de rédito á favor dependientes de la Casa Real, y varias personas distinguidas que de D. Francisco Bustamante.rrp.0 Otro de 39058 rs.…</t>
  </si>
  <si>
    <t>…le. Esta es maestrescuela y una canongía de la catedral de Tíldela, por fa casi siempre tan numerosa que no parece sino que la Naturaleza llecimiento de D. Manuel Falcon DÁvila, á D. Juan Bautista las ha dotada de la mayor fecundidad para llenar el enorme va-" Beratazrechea: pina otra canongía de la misma por el de Don cío que debía resultar de su aplicación á la medicina y á las ar Benito Zavalza, á D. Juan María Aldasoro: para una media tes. Tan cier…</t>
  </si>
  <si>
    <t>Bayona, Tomas</t>
  </si>
  <si>
    <t>Tomas Bayona</t>
  </si>
  <si>
    <t>…, á fin de que los puedan cantar, para á contestar al traslado que les está conferido de la solicitud in uso de los que no saben latín: por el autor del Evangelio en troducida por D. Tomas Bayona, armador de la bergantina Triunfo. Un tomo en 4.0. Esta obra, que como dice e! autor en corsaria nombrada T» Miguel, en los autos pendientes en gfado su prólogo , es útil á toda clase de personas, lo es mas para las re de apelación, sobre la aprehensión de ta…</t>
  </si>
  <si>
    <t>Bazan</t>
  </si>
  <si>
    <t>Edición extraordinaria</t>
  </si>
  <si>
    <t>Gaceta de Madrid n.º 25 (extraordinaria)</t>
  </si>
  <si>
    <t>…necer del dia 19.del corriente se bailó rodeada la villa de Guardamar, distante unas pocas leguas deOríhuela, por una partida de revolucionarios, que acuadrillados por el titulado coronel Bazan, habían desembarcado sin ser scntidoe durante la noche. Advertidos del peligro los voluntarios Realistas de la villa inme* diata de Rosales y los de todos aquellos alrededores por el gobernador militar de Orihuela D. Antonio Salinas, que al mismo tiempo pidió…</t>
  </si>
  <si>
    <t>Gaceta de Madrid n.º 36</t>
  </si>
  <si>
    <t>…Nunca quiso oir hablar de Ntra. Sta. Religión, quedando en poder de la tropa y voluntarios Realistas el titula ni ver eclesiásticos, especialmente frailes, y mucho menos desde do coronel Bazan y su hermano, que lo* acaudillaron, para ex las 10 de la noche en que le fué notificada la sentencia. Sin em piar su detestable crimen en el patíbulo. bargo no han faltado muchos eclesiásticos y el mismo limo. Obis ,,La provincia de Guipúzcoa toda ha mirado c…</t>
  </si>
  <si>
    <t>BazZb, Juan Fernandez</t>
  </si>
  <si>
    <t>Juan Fernandez BazZb</t>
  </si>
  <si>
    <t>…imo. ;Se ha que aun m se kan remitido en esta. , , llará en el despachó de lú Imprenta Real, a 16 rs. en rústica y D. Jdséf Pardo Figüeroa; teniente coronel efectivo. 20 en pasta. D. Juan Fernandez BazZb, capitán dte caballería. Alfonso García, paisanol . ■ Lecciones prácticas, de Ifyrqtura sagrádjt. LM* obraes una co* Pascuij Cucaralla, Soldado desertor del 7.0 delinea infantería. lfccion de los trozos mas brillantes en prosa; y verso de los ¡ni Juan Rócá ,…</t>
  </si>
  <si>
    <t>Bccker</t>
  </si>
  <si>
    <t>…de ción al escultor Mr. Contot. memoria. _ _El conde de la Borde salió últimamente de Constantinopla Islas Sandwich. Se fia aum-ntado en poco tiempo la congre con su hijp y el del general Bccker y otras varias personas. Este gación de Honoruru desde 700 á ^0 individuos; y para la co viagero animoso y distinguido no se intimida por las fatigas y modidad de este numeroso auditorio , ha dispuesto el regente Ka- peligros de un largo camino en un país muy…</t>
  </si>
  <si>
    <t>Bcllotí</t>
  </si>
  <si>
    <t>…empresa, y un landres 7 de No vitmbre feliz suceso en los asuntos que pongan bajo su responsabilidad y cuidado. Fondos públicos. Tres por 100 consolidados de 8if á 82. La casa del Sr. Bcllotí presenta, ademas de su garantía mo- ’ Hace algún tiempo que todos nuestros economistas se ocupan ral y de todos los fondos que le pertenecen, la de la respetable casi exclusivamente en examinar la cuestión tan interesante de persona de Mr. Bartolomé Samson y…</t>
  </si>
  <si>
    <t>Bcrbsgal, Juan de</t>
  </si>
  <si>
    <t>Juan de Bcrbsgal</t>
  </si>
  <si>
    <t>…so como in — Por el1 juzgado eclesiástico de la Real capilla se sacan á pú trépido galicano, acabe de recibirse csefatUer*. templario-, esto lo blica subasta los bienes que poseía D. Juan de Bcrbsgal, capeilm dicen: personas que aseguran haberlo visto en la logia con el há de honor que fue de S. M., en la villa de Brúñete, ¿ cuatro le bito brillante de templario. Si es asi, ^recordaremos que hacia el guas dé esta capital, consistentes en una casa cOn toda…</t>
  </si>
  <si>
    <t>Be</t>
  </si>
  <si>
    <t>…que comparezca en la misma y dicho juzgado, por sí ó por perso prolongado. La común y constante aceptación de esta obra excu na legítimamente autorizada, á contestar Iá demanda de D. Be sa su elogio. Se hallará en la librería de la viuda de Quiroga, cí* nito García sobre derecho á dicho vínculo; con apercibimiento He de Carretas, donde se venden también las Poesías de Osienque de no verificarlo en el término de nueve días, le parará el un to…</t>
  </si>
  <si>
    <t>…comunicó la ^guíente nota: NOTICIAS EXTRANGERAS. Oficiales alemanes y suizos.que perecieron gloriosamente tn :MUx»r longhi. TURQUIA. Él coronel de Dittmar (prusiano): el teniente .coronel Be ll ier de Lonnay (idem):.el espitan Stelrelberger (de VVurtemBucharest 11 de Noviembre. berg): ci capitán de Lubtow (prnsiano):.el cap;tan,de,IVctll. ner: el teniente Riedesel de Lauierbach.(pr,us¡ano): Jos,subte Las cartas particulares de Constantinopladicen…</t>
  </si>
  <si>
    <t>Beauvais, Juan Bautista de</t>
  </si>
  <si>
    <t>Juan Bautista de Beauvais</t>
  </si>
  <si>
    <t>Gaceta de Madrid n.º 33</t>
  </si>
  <si>
    <t>…dió ocasión la usurpación y tiranía; mas sucesos Sermones morales, panegíricos y oraciones fúnebres del limo. Jerepetidos bajo diferentes aspectos retardaron en cierto modo . ñor D. Juan Bautista de Beauvais, Obispo de Senes, predicador esta grande obra, hasta que llegó el feliz momento del Real de del Rey Cristianísimo Luis xv, cuyo elogio fúnebre predicó, J creto de a8 de Diciembre último en que se mandó formar un fue celebrado en la Europa. Este orador, que no…</t>
  </si>
  <si>
    <t>Begir.es, Antonio Heredia y</t>
  </si>
  <si>
    <t>Antonio Heredia y Begir.es</t>
  </si>
  <si>
    <t>…s, entregándose ciegamente á sus sabias y ne Ramón Rubio: para dos plazas de oidor de la chancillería de cesarias determinaciones, las que es indudable llenarán en un to Granada á D. Antonio Heredia y Begir.es y D. Antonio Gua- do las soberanas y religiosas intenciones del mejor y mas amado jardo: para otra de alcalde del crimen de dicha chancillería á de los Reyes, á quien rendidamente suplica este ayuntamiento D. Juan de Sevilla: para una plaza de oidor de la audiencia de con su p…</t>
  </si>
  <si>
    <t>Bellas-Artes</t>
  </si>
  <si>
    <t>…su autor: véase un extracto de su con de la justa causa dé la Nación, cupo erl suerte del primer extrac tenido. ■ . # _ . ' to de la de esté día á'Dafia Antonia García , hija del sargento Bellas-Artes. „ Se presenta de nuevo al juicio de los inte-, D. Francisco, míiérto en él campo del honor. ligentesen las bellas-artes aquel grupo qqe expuesto al público CAMBIOS DKLDIAIO. en yeso algunos años atrás, se ve hoy ejecutado en marmol por el caballero Josef Álv…</t>
  </si>
  <si>
    <t>BelliugsliausSen</t>
  </si>
  <si>
    <t>…rgos que han servido, y en caso cortiano ción en las costas de Italia. Estas do* nave*, a las ordene* de. c si se lian tomado las precauciones coi respondientes para asegmar p.tan comandante BelliugsliausSen y del tcnnnle s.usin, d.*r.-n ;a los intereses de la Real Hacienda. vela antes de ayer. , 7.° En las provincias en donde uo existiese comisión se uom-_ _E1 Emperador lia enviado al general r.ishew.tch, que venció</t>
  </si>
  <si>
    <t>Belloti, Cayetano</t>
  </si>
  <si>
    <t>Cayetano Belloti</t>
  </si>
  <si>
    <t>…claridad convenientes á Este establecimiento tendrá por residencia central la ciudad evitar toda interpretación 'que pueda entorpecer la marcha de de Ñapóles: será dirigido por el Sr. D. Cayetano Belloti, bien negocios tan interesantes. conocido en el Reino y fuera de él por su moralidad, y por la La correspondencia con el establecimiento podrán llevarla opinión pública de que goza largo tiempo: su experiencia y pro los propietarios en el idioma que les sea m…</t>
  </si>
  <si>
    <t>Beltran, Manuel</t>
  </si>
  <si>
    <t>Manuel Beltran</t>
  </si>
  <si>
    <t>…i se lo permite su salud; y par3 principios de Agosra, arzobispado dé Toledo , vacante por muerte de D. Josef An|to ya estarán los Duques de vuelta en Neuilli. tonio Montemayor, á D. Manuel Beltran: para una canongía de laI-.EI Príncipe Carlos, hijo del Rey de Prusia, pasará á la corte I ¡fe Rusia en calidad de Embajador extraordinario para asistir á iglesia catedral de Oviedo, vacante por fallecimiento de D.Juan Antonio Cabal, á D. Antonio María de la…</t>
  </si>
  <si>
    <t>Benavides, Antonio</t>
  </si>
  <si>
    <t>Antonio Benavides</t>
  </si>
  <si>
    <t>Gaceta de Madrid n.º 60</t>
  </si>
  <si>
    <t>…cer él' precio del segundo en las mismas casas donde se hubiesen suscrito. El editor les suplica que tengta la bondad de dispensarle latardanzade algunos diasque ha habi El Excmo. Sr. D. Antonio Benavides, caballero gran cruz do én laxptrega i ocasionada por ciertas dificultades que no pu de la Real orden militar de S. Hermenegildo, consejero del su dieron, preverse en. una imprenta recién establecida, y que rose premo de la Guerra, mariscal de campo de los Re…</t>
  </si>
  <si>
    <t>Bencomo, Josef</t>
  </si>
  <si>
    <t>Josef Bencomo</t>
  </si>
  <si>
    <t>…estable — Via-crucis ó meditaciones sobre la pasión de N, S. Jesucristo, cida» en el territorio de esta administración, se han inverti sacadas del santo evangelio, por el limo, $. D. Josef Bencomo, do 98437 r». Obispo de Astorga: tiene la contemplación, de las cinco llagas, OKTHÜHLA. y concluye con la práctica del uso del crucifijo.!$e hallará á íes! En socorro de varios cstabiccimítntoa da bensfiesneia de esta en las librerías de Pérez, de Neville y d…</t>
  </si>
  <si>
    <t>Benito</t>
  </si>
  <si>
    <t>…riano Figueras y Pon. gundo. Bilbao....................... D. Bernardino de Ibargiicngoitia. — Por muerte del mariscal de campo D. Rafael Martinengo, Cádiz......;................. D. Benito de la Piedra. ocurrida en esta corte en 10 de Febrero del corriente año , se haa Cananas................... D. Josef María de Herrera. formado autos de inventario de los bienes y efectos que dejó por Coruua..................... D. Juan Francisco Barrié. «1 ju…</t>
  </si>
  <si>
    <t>…Bilbao.................... D. Bernardino de Ibarguengoitit» Bilbao........................................................ .. ...... 3 beneficio. .Cádiz.......................... D. Benito de la Piedrá. Coruña......................................... ................... 4 á 4 daño. Canarias.................... D. Josef María Herrera. Deuda consolidada con ínteres........................ 27-i á 28 valor. CoruiTa....................... D. Juan Fr…</t>
  </si>
  <si>
    <t>Gaceta de Madrid n.º 121</t>
  </si>
  <si>
    <t>482</t>
  </si>
  <si>
    <t>…izas de oro y de plata, co á D. León González del Camino: para la de Cuitar de Baza y el trabajo corresponde al valor de la materia. Tas sortijas y á D. Juan Marchante: para la de D. Benito á D. Blas Damián los arillos ó pendientes del mismo metal son muy numerosas, y de Vega y Velasco: para la de Briones á D. Bonifacio Irisarri: nada iguala á la riqueza de los collares de oro y de plata maci para la de Zucros á D. Josef María Gazquez: para la d…</t>
  </si>
  <si>
    <t>…... D. Mariano Figueras y Pon. París zz de Diciembre. Bilbao............. D. Bernardino Ibargüengoitia. Bolsa de hoy. Cinco por 100 consolidados 99 40 Anuali Cádiz................ D. Benito de la Piedra. dades 00. Acciones del banco 2065. Empréstito Real de Espa- Cañarías.......... D. Francisco María Herrera, Santa Cruz de fia 5 2*. Tenerife. _Esta mañana ha abierto S. M. la sesión de las Cámaras con Coruua............. D. Juan Francisco Barrié.…</t>
  </si>
  <si>
    <t>Benito, Andrés</t>
  </si>
  <si>
    <t>Andrés Benito</t>
  </si>
  <si>
    <t>…vanos pasa Sár , extiamuros de la ciudad de Santiago, por promoción de ges de Plinio, asi este célebre naturalista como el vulgo, creian D. Antonio Sánchez y Seijas, y renuncia de D. Andrés Benito que el kermes, que se sacaba de España, de Portugal, de Fran Maqucira , á D. Baltasar Abollo y Cajide: para una media ra cia , de Cerdeña, del Asia, de las islas del Archipiélago &amp;c. Síc., ción de la iglesia catedral de Badajoz, por muerte de D. Nicolás era u…</t>
  </si>
  <si>
    <t>Benito, Josef Puerta y</t>
  </si>
  <si>
    <t>Josef Puerta y Benito</t>
  </si>
  <si>
    <t>…nánima, efecto de su paternal corazón á to de letras de Espera á D. Josef Sicardo Martínez; para el de favor de los vasallos, al paso que asegura la corona en las sienes Viilada á D. Josef Puerta y Benito: para el de Pruna á D. An de V. M. y de sus sucesores, anuncia la felicidad de la Monar tonio Espejo y Godoy: para el de Ginzo de Limia á D. Julián quía, y promete la tranquilidad de los pueblos, con desolación Toubes: para el de Logroño á D. Juan Antonio Rui…</t>
  </si>
  <si>
    <t>Benito, Miguel</t>
  </si>
  <si>
    <t>Miguel Benito</t>
  </si>
  <si>
    <t>249</t>
  </si>
  <si>
    <t>…as fronte- Cipriano Suarez Varela: para una canongía de la santa iglesia xas de Constantinopla, facilitándose asi los medios de establecer metropolitana'de Santiago, por muerte de D. Miguel Benito sus preparativos militares sobre una línea que proporcionará su Cantero y Grande, á D. Juan Lamas Pardo: para la dignidad marcha á la capital, no concebimos cómo la Inglaterra y el de prior , primera silla de la iglesia colegial de Santillana . obis Austria p…</t>
  </si>
  <si>
    <t>Beño, Bernardo</t>
  </si>
  <si>
    <t>Bernardo Beño</t>
  </si>
  <si>
    <t>…sidentes en países extrangeros deberán re y emplazan á cuantos se consideren acreedores á los bienes con mitir sus poderes á Madrid, con expresión dé tener legítimamen cursados de D. Bernardo Beño , de aquel qomercio, para que en te llenas á su nombre ó endosadas á su fayor las acciones , y de el término de 10 meses, que correrán desde este dia , acudan á los números que comprendan; y siendo adquiridas por endoso usar de su derecho ante la escribanía d…</t>
  </si>
  <si>
    <t>Ber, Santiago</t>
  </si>
  <si>
    <t>Santiago Ber</t>
  </si>
  <si>
    <t>…y y ün efecto contra esta villa, cuyos bienes pertenecen á las vin felicidad, derrocando en un todo las fatales reliquias del espíritu culaciones de D. Pedro Santiago deVtllota, y D. Santiago Ber innovador. Y con tan plausible objeto suplica á los 1L. P. de nardo de Villota: resultan de dicha denuncia que últimamente los V. M. se digne acoger benignamente esta humilde exposicioti, y tuvo y poseyó D. Ramón Sta. María Hoyos, vecino de la ciu recibir los…</t>
  </si>
  <si>
    <t>Berbegal, Juan de</t>
  </si>
  <si>
    <t>Juan de Berbegal</t>
  </si>
  <si>
    <t>…s doce. 8,84 6.... 500.......................... Madrid. _Para el segundo remate de las fincas que en la villa de Brúñete 33,595 — 5°o.......................... Wem- poseia el Dr. D. Juan de Berbegal, capellán de honor que fue 21.695.. .. 500.......................... Idem. de S. M., y Fiscal del tribunal de su Real capilla, á que se ha 24.768.. .. 500.......................... S. Fernando. hecho postuia en rs.cn metálico, reconociendo todas las car 11.93…</t>
  </si>
  <si>
    <t>Beresford, Jorge</t>
  </si>
  <si>
    <t>Jorge Beresford</t>
  </si>
  <si>
    <t>…s exte El Presidente anuncia que acaba de recibir varias peticiones riores. ; relativas á Jas elecciones de Irlanda. ■ &gt; Me hallo convencido, dice, de que esta Cámara cooperará El lord Jorge Beresford se queja de la elección de Watérford: siempre de un modo eficaz con S. M, para mantener la paz y Mr. Roberto Smith dé la de Westmeath;'Mr. Peter Roy y contener las hostilidades qué existen, é impedir que se interrúmpa otros de las de Kilkcnny. - . -. Ja tranq…</t>
  </si>
  <si>
    <t>Bermejo, Antonio García</t>
  </si>
  <si>
    <t>Antonio García Bermejo</t>
  </si>
  <si>
    <t>…o que ha sucedido. Unos capitulares, donde se hallan permanentemente colocados (regalo 4o cosacos habían pasado el Pruth á recoger ganados: los tur del Capellán de honor de S. M., D. Antonio García Bermejo, tos que formaban el cordon tomaron las arroas, mataron sie natural de esta villa), precedidas de una orquesta; conducidos te ú ocho cosacos, y obligaron á los demas á repasar el rio. por e! alcalde y capitán comandante de Realistas, y acompaña Los que volvie…</t>
  </si>
  <si>
    <t>Bermejo, Francisco</t>
  </si>
  <si>
    <t>Francisco Bermejo</t>
  </si>
  <si>
    <t>Gaceta de Madrid n.º 123</t>
  </si>
  <si>
    <t>…Real Junta general de Co número 17, frente á las cocheras del marqués de Perales. mercio, moneda y minas, y con la de 18 de Setiembre del pre «Se cita y emplaza í D. Mateo Ruiz , D. Francisco Bermejo, sente afío los demás individuos para la formación de la Direc D. Benito Marraci, D. Manuel Pando y Doña María Josefa do ción general con arreglo ai art. 36 del expresado Real decreto, Soto , últimos tenedores que aparecen ser de siete vales Reales ds &amp; saber…</t>
  </si>
  <si>
    <t>Bermudez</t>
  </si>
  <si>
    <t>…reo extraor Bolsa de hoy. Cinco por 100 consolidados 99 65. Acciones dinario de haberse insurreccionado las tropas de Valencia. ' del banco 1010. Empréstito Real de España 44$. El general Bermudez, comandante de Ja provincia deCuma—Mañana esperamos la llegada á esta corte del Príncipe de Po- ná, resolvió, añade el mismo periódico, preservarla contra el liñac. levantamiento de Paez: habiéndose puesto al frente de sus tropas, —Escriben de Viena que el Pr…</t>
  </si>
  <si>
    <t>Bérmudez</t>
  </si>
  <si>
    <t>Gaceta de Madrid n.º 111</t>
  </si>
  <si>
    <t>…óseólonibianoi y'mejicanos estaban'j^mdfizados:^^Ja_*otij- ' que miórirá por dsd’énderióá inléliini baÉMneaiic cia &lt;fc estos preparativos , en razón de qué sus recursos son tan El general Bérmudez ha publicado también otra prodams, sumamente escasos, que no pueden aprestar una sola fragata por tn la que vitupera agriamente la conducta de Paez, y de los ayunfalta de medios. Sus «xjpedicióneseé lii^iitlfñ á cometer piraterías. tqmientos de Valentíap Caro…</t>
  </si>
  <si>
    <t>…, pero que tie Moscou 22 de Agosto de 1826. nen relación con las ocurrencias del primer punto. —Según las últimas noticias que se han recibido de Cartagena, AUSTRIA. parece que el general Bermudez expidió una proclama contra Viena 29 de Setiembre. Paez con fecha del 16 de Mayo: sin embargo, no se ha hecho Hoy, si el tiempo lo permite, se liarán nuevos experimento* pública hasta ahora. En ella se dice que las medidas tomadas por con la artillería de vap…</t>
  </si>
  <si>
    <t>Bernal, Valentín</t>
  </si>
  <si>
    <t>Valentín Bernal</t>
  </si>
  <si>
    <t>…............... ...... 2 ó- a 2 y. iglesia cole'gial de Covarrubias, arzobispado de Burgos, vacantes . Idem no consolidados........ 94 á 10. por ascenso de D.,Joaquín Bastamente,. D. Valentín Bernal y D. Angel Iturralde, y fallecimiento de D. Vicente Ortiz, Don . Salvador Calvo y D. Francisco González,.á ;D- Juan Antonio. a/ -;V • ANUNCIOS. : Estevez ,"D. Bernardo González , D.; Lorenzo; Cano , D, InocencioOca, D. Jorge Adrian y D. FaustinoNevreda: pata una Por proyidencia d…</t>
  </si>
  <si>
    <t>Bernetti, Cardenal de</t>
  </si>
  <si>
    <t>Cardenal de Bernetti</t>
  </si>
  <si>
    <t>…aña 53. y creo que en Bogotá no lo pasan mejor. _ Ayer antes de misa recibió el Rey en audiencia particular al __La comisión establecida en Ginebra en favor de los g'iesos Excino. Sr. Cardenal de Bernetti, Embajador de sií Santidad cer acaba de publicar otro paquete de documentos oficiales sobre ¡os ca de la corte de Petersburgo. Su Erna, iba acompañado del Car socorros que envió á Grecia Mr. Eynard. Contiene ademas va-? denal Nuncio del Papa en París. • rías…</t>
  </si>
  <si>
    <t>Bernstorff, Joaquin de</t>
  </si>
  <si>
    <t>Joaquin de Bernstorff</t>
  </si>
  <si>
    <t>…él no habia sido jamas aso conmociones. Las paredes de la catedral y el campanario han pa ciado de su padre. decido mucho. Se necesitan hacer grandes reparos para evitar qué — El conde Joaquin de Bernstorff, Ministro plenipotenciario Se arruine el palacio episcopal, el hospital civil y la casá de lá de Dinamarca cerca de la corte de Austria, ha llegado á está intendencia. capital procedente de Viená. INGLATERRA. — La Gacela de Posen contiene lo. siguiente :• Lán…</t>
  </si>
  <si>
    <t>Berriozabal, Prudencio</t>
  </si>
  <si>
    <t>Prudencio Berriozabal</t>
  </si>
  <si>
    <t>…cotí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 tercera clase por otros jóvenes de nct menos distinguila mas cabal salud en los baños de Solan de Cabras, habiendo da aplicación.principiado antes de ayer 17 S. M. la Reina á tomar l…</t>
  </si>
  <si>
    <t>Bertrand</t>
  </si>
  <si>
    <t>Gaceta de Madrid n.º 8</t>
  </si>
  <si>
    <t>…asombroso fenómeno de un modo verdaderamente filosófico y médico, en su importante obra titulada: De la fisiología del ststema nervioso. De esta obra, ANUNCIOS. asi como de la del doctor Bertrand y del trabajo deMr. Deleuze, Por providencia del corregidor de Soria se cita y emplaza á «s de donde los individuos de la comisión han sacado las nocio todas las personas que pretendan tener derecho á los bienes de nes siguientes sobre «1 sonambulismo. Aqui M…</t>
  </si>
  <si>
    <t>4</t>
  </si>
  <si>
    <t>…atención á que la Ha-., . En el testamentó hace Napoleón los legados siguientes: al, mada de un Embajador , como .demostración hostil, nunca; te eopde de Montholon dos millonesal conde Bertrand; ¿oo9. fran hace sin preceder algunas negociaciones, y en-el.caso actual no, cps; á.Mr. Marchand 499$. En seguida dispone de .d.ps millones han podido verificarse-estas en el poco, tiempo que ha trascurrido y.aóoS francos, que divide en zi partes de á ioo9 fr…</t>
  </si>
  <si>
    <t>Bexley</t>
  </si>
  <si>
    <t>Gaceta de Madrid n.º 145</t>
  </si>
  <si>
    <t>…s y herméticamente cerrados. El inventor cree que dos ¡los .qondesNde Liverpool, Arrowby y YVest more) and, y,el esta nueVa especie de buques h.a de ser de la mayor utilidad en e¿ lord Bexley .con trage de tai,. quienes se .colocaron delante del mar del Norte , donde tantas naves suelen sumergirse. ¿rono,r^,j l, . — Cuando un católico malopretende hacerse protestante, luego • .EDord Qanciller dijo despues al ugier dé la vara negra* que se invoca l…</t>
  </si>
  <si>
    <t>Bezáres, Miguel de Nájera y</t>
  </si>
  <si>
    <t>Miguel de Nájera y Bezáres</t>
  </si>
  <si>
    <t>…s .personas particulares ó Cádiz iry de Entro. cuerpos que se consideren con derecho á los bienes de la testa La acreditada fragata, mercante española, nombrada Sabina mentaría de D. Miguel de Nájera y Bezáres, vecino y agente da de la carrera de Filipinas, que acaba de reqdij su-viage ú losqig negocios que fue en esta corte, para que dentro del término de meses dé la salida que hizo de este puerto;, cargada de efectos , de 30 dias comparezcan á usar de ¿1 ante el…</t>
  </si>
  <si>
    <t>Bidassouet, Iharce de</t>
  </si>
  <si>
    <t>Iharce de Bidassouet</t>
  </si>
  <si>
    <t>…ias cantábricas de España y branda; y de su lengua vascuence , reducida á los principios de la francesa: por el El Rey N. Sr. se ha servido autorizar á D. Josef Garriga presbítero D. Iharce de Bidassouet, vascongado francés. El ob para que establezca en la calle Ancha de S. Bernardo, manzana jeto que se ha propuesto el autor en la composición de esta obra, 485, número i.°, un colegio de Humanidadet. en que ha empleado mas de 30 años, es probar, entre otras co…</t>
  </si>
  <si>
    <t>Bidaurretá, Jo'sef.Luis de</t>
  </si>
  <si>
    <t>Jo'sef.Luis de Bidaurretá</t>
  </si>
  <si>
    <t>…A A. continúan en el Real Sitio dé Arañjuez sin 22,654. Y habiendo:*-'reclamado la pertenencia de ellos por gar novedad en su importante salud: lo mismo,que en esta corte 1^ te de D. Jo'sef.Luis de Bidaurretá y D. Alejandro Biirgüé, viciSerma. Sra. Infanta Doña Luisa Carlota cón $u augusto Esposo nos de S.-Sebastian ,dé Guipúzcoa, se cita y emplaza á D. Jyia é Hijos. . ' . }' ' ' Josef dé Veiqunzaran, p.' Róque de Ormáchéa, D^Juañ Angel Exposición dirigida i S. M. ■ &lt;: í 3e Aína, Di, Be…</t>
  </si>
  <si>
    <t>Bilbao, Antonio Ríiiz</t>
  </si>
  <si>
    <t>Antonio Ríiiz Bilbao</t>
  </si>
  <si>
    <t>…Baredona á pesos fuertes.......J á h - &gt; N. Sr. presentar para la dignidad de Maestrescuela de la iglesia Zaragoza.......;.......... 1 h catedral de Málaga, vacante por muerte de D. Antonio Ríiiz Bilbao............. Padrón, á D. Juan de la Buelga y Soiís: para una media ra Coruña.............. .................. ...........................; ción de la metropolitana de Sevilla, por muerte de D. Miguel Deuda'consolidada! con-interes...............i.;.... 19 Va…</t>
  </si>
  <si>
    <t>Bilbao, Pedro</t>
  </si>
  <si>
    <t>Pedro Bilbao</t>
  </si>
  <si>
    <t>Gaceta de Madrid n.º 97</t>
  </si>
  <si>
    <t>…^servido' presentar1 para una canongía de la Zaragoza........... ................................................... f á í daño. iglesia catedral de Zamora,; vacante pot mueite de D. Pedro Bilbao................................................................... } beneficio. García Aliaga, á D. Pablo.de la Iglesia 'Espada; parí una ra Corulla;.....................;....;....;..........;...;.......f á | daño. ción de-la de Cuenca,vacarrtcpor’fallecimien…</t>
  </si>
  <si>
    <t>Binimelis, Juan de</t>
  </si>
  <si>
    <t>Juan de Binimelis</t>
  </si>
  <si>
    <t>…stura y religiosidad: Cornelia para una canongía de la iglesia catedral de Mallorca, acabada .esta.se trasladaron á la plaza' Real, donde fueron aren vacante por fallecimiéi\to de D. Juan de Binimelis. gados pbr su cómaritíante y por el ¿brlégidor, y ejecutaron ai- - - También se ha servido S. M. nombrar para la Regencia de la cunas maniobras coHbasfante perfección. Real audiencia de Aragón, vacante por fallecimiento de D. PeEl retrato de' S. M. estuvo-cót…</t>
  </si>
  <si>
    <t>Binning-</t>
  </si>
  <si>
    <t>…n protestante. 1825; pero la mayor parte se hicieron en los meses siguientes: El resultado oficial de las averiguaciones asegura firmemente los presidieron el lord Palmerston y el lord Binning- Los inter el Trutk-teller que se imprimirá dentro de poco. Un agente ecle rogatorios de la comisión de la cámara de los Pares son bastante siástico del arzobispo católico de Dublin, auxiliado de un abo cortos porque no ofrecen sino una repetición de cuanto se hab…</t>
  </si>
  <si>
    <t>Bird</t>
  </si>
  <si>
    <t>…rán reunirse cada tres años, hemos explicado lo á fines de Enero para tratar.ciertos asuntos de importancia. bastante nuesír'ái miras, según el tenor de las leyes existentes: — EL coronel Bird , ex-secretario del gobierno detCabo dé Buenamas sin embargo, para probar nuestra sincera intención de acce Esperauza, ha llegado á Lóndres con encargo especial de¡quejar— der todavía Con mas amplitud á los ruegos de V. A. y de los fie se al Gobierno británic…</t>
  </si>
  <si>
    <t>Biron</t>
  </si>
  <si>
    <t>202; „La fragata Blrnde, mandada por lord Biron, estando de Málaga..................................i........ ........ r. vuelta de haber llevado,á Owyhee los cadáveres del Rey y de le Valencia....................... ................................... 1. Reina de Sandwich, que como todos saben, murieron e…</t>
  </si>
  <si>
    <t>BIX, CAMBIOS DEI</t>
  </si>
  <si>
    <t>CAMBIOS DEI BIX</t>
  </si>
  <si>
    <t>…31,180.... - ¡ ' Calatayud/ lipe, María &amp;c. Siendo Padrinos los Sermos. Duque y Duquesa 19,308— J i./ •••xveóefcve SegOvia/-’ r de Orleans, y en su nombre SS. AA. RE. los Infantes Don CAMBIOS DEI BIX 14. 1/ : . -. ;,,i Carlos -María Isidro y Doña Máría Francisca de Asís. A las nueve de esta mañana han salido SS. MM. y A A. para Par¡s..i..;..............j.v..s..t..;.......... 1515.::; el Real Sitio de Aranjuez por 'medio de la misma formación de Cádiz.....…</t>
  </si>
  <si>
    <t>Blanch, Juan Bonet y</t>
  </si>
  <si>
    <t>Juan Bonet y Blanch</t>
  </si>
  <si>
    <t>…nieííto de D. Mariano Ciria', á D. Jo.ef Cebollero: para la capiscolía, tercera dignidad ESPAÑA. de la iglesia catedral de Gerona, vacante por el de D. Francis co de la Encina , á D. Juan Bonet y Blanch: para una canongía Sanciona 22 de Agosto,. de la iglesia colegial de Mantesa, diócesis de Vich, vacante por La justicia, el vecindario y compañía de voluntarios Rea el de D. Joscf Bononat, á D. Francisco Llopis: para otra ca listas de Llayés, corregimiento de…</t>
  </si>
  <si>
    <t>Bnstamante, Francisco</t>
  </si>
  <si>
    <t>Francisco Bnstamante</t>
  </si>
  <si>
    <t>…udiendo resistir la sed intolerable que los consu 8.Q Otro de 68764 rs. 24 mrs., y 102 32 mrs. de rédito á fa mía. La mayor parte de ellos no hubieran podido sobrevivir sin vor de D. Francisco Bnstamante. 9,°Otro de 38058 rs. 28 mrs., los muchos cuidados y asistencia que recibieron á bordo de la yr.91 26 mrs. de rédito í favor de D. Juan Remigio de Zayas. Blonie. Con pocas horas que hubiera tardado el auxilio, todos 10. Otro de 58235 rs. 10 mrs., y 157 1 mrs.…</t>
  </si>
  <si>
    <t>Bolino, Joaquín Eguiarreta y</t>
  </si>
  <si>
    <t>Joaquín Eguiarreta y Bolino</t>
  </si>
  <si>
    <t>…S. Miguel y Ves ó mas del catecismo de Ripalda en 16.0, ciento del m*1"0 "S. Justo de Madrid. catecismo en 8.°, y ciento del catecismo de Fleuri, todos sinífl' _Sc desea saber de D. Joaquín Eguiarreta y Bolino, que en el cuadernar, te les hará la rebaja de 10 por too. EN LA IMPRENTA REAL.</t>
  </si>
  <si>
    <t>Bombelles, Henrique de</t>
  </si>
  <si>
    <t>Henrique de Bombelles</t>
  </si>
  <si>
    <t>Gaceta de Madrid n.º 55</t>
  </si>
  <si>
    <t>…e des principio, se fue aumentando después progresivamente , á seme janza de un trueno prolongado. Todos los edificios se estreme pués admitido en el cuarto de las Emperatices. El conde Henrique de Bombelles, cbnsejero de la legación cieron: el cielo estaba sereno, y el aire en calma; pero el dia del Emperador de Austria en S. Petersburgo, adonde acaba de anterior hubo una tempestad de la parte del Sud que duró veinte llegar, ha tenido también la honra de ser pre…</t>
  </si>
  <si>
    <t>Bonifaz, Josef María</t>
  </si>
  <si>
    <t>Josef María Bonifaz</t>
  </si>
  <si>
    <t>…as guarniciones y destacamentos del facultativos que esten en el caso de pretenderla , podrán dirigir I reino de Navarra, y provincias de Alava, Guipúzcoa y Vizca sus instancias á D. Josef María Bonifaz y D. Sebastian Rico, I ya: está señalado para el primer remate el 25 del corriente, y individuos comisionados de dicho ayuntamiento, antes del do- i para el segundo el 3 de Febrero próximo, en la intendencia de mingo primero del mes de Marzo en que se ha de proveer. I dicho ejér…</t>
  </si>
  <si>
    <t>Bononat, Joscf</t>
  </si>
  <si>
    <t>Joscf Bononat</t>
  </si>
  <si>
    <t>…y Blanch: para una canongía Sanciona 22 de Agosto,. de la iglesia colegial de Mantesa, diócesis de Vich, vacante por La justicia, el vecindario y compañía de voluntarios Rea el de D. Joscf Bononat, á D. Francisco Llopis: para otra ca listas de Llayés, corregimiento de Vich, hicieron un servicio nongía de la iglesia colegial de S. Juan de las Abadesas , de la importante á aquel pueblo y demás comarcanos, y aun a todo misma diócesis, vacante por promoció…</t>
  </si>
  <si>
    <t>Bonsignori, Juan Bautista</t>
  </si>
  <si>
    <t>Juan Bautista Bonsignori</t>
  </si>
  <si>
    <t>…uientes, que han El Gobierno ingles ha sentado la mano á los argelinos por de durar por tiempo de cinco años. haber traficado en esclavos; ¿pues cómo puede verse sin emoción i.° A D. Juan Bautista Bonsignori, natural deGhodi, pro á miles de cristianos entregados á mayores males que los que se vincia de Brescia , por el mejoramiento que ha hecho en los tor trataron de evitar! En Inglaterra se hallan hoy dia bastantes su nos de hilar la seda*1, cuyo movimiento es m…</t>
  </si>
  <si>
    <t>Borahese</t>
  </si>
  <si>
    <t>…nguidos en el Estado. debía tener á su cargo sino 69 personas. Se dice que x. S. ha nombrado Generalísimo de sus tropas al Ahora se han sujetado á un riguroso examen los gastos pú príncipe Borahese, á fin de obligarlo á establecer su residencia blicos , en los cuales se harán grandes reducciones. El Emperador en esta capital. lia principiado por su propia casa, y entre otras cosas ha redu _ Un crimen de infanticidio acaba de cometerse aquí ccn cir cido…</t>
  </si>
  <si>
    <t>Borgo, Pozzo di</t>
  </si>
  <si>
    <t>Pozzo di Borgo</t>
  </si>
  <si>
    <t>…ltimo , y á la tesorería, donde los —Han llegado dos correos á la casa de. la embajada de Rusia» y ataban aguardando el gobernador y vicegobernador del banco. algunos creen que el conde Pozzo di Borgo dejará momentánea— Luego que estos supieron por los Ministroslla resolución del con menté á París para ir cérea de su huevo Soberano; ■' sejo se trasladaron al banco para comunicarla á los directores. —Las cartas de Pctersburgo anuncian que el Emperador Aleja…</t>
  </si>
  <si>
    <t>Gaceta de Madrid n.º 13</t>
  </si>
  <si>
    <t>…Estados, austríaco» la lectura dd El día siguiente i debió, et gran Duque recibir el juramentó Diario de los Debates. , de las tropas ‘polacas. ' • —El 15 del.corriente reunió el conde Pozzo di Borgo, Embaja tngiai'hrra. dor de Rusia, á todas las personas de'esta nación que se hatean en Paris, y les recibió el juramento de fidelidad á b. M. el Em Lóndres 14, de Enero. perador Nicolás. A las seis principió en suí cásáel banquete' que La nave inglesa Maña,…</t>
  </si>
  <si>
    <t>…gos: se cree que sus obligaciones —El Monitor, trae el siguiente artículo; ascienden á 400!*) libras esterlinas (mas de 38 millones de rs.). Ayer antes de misa el teniente general conde Pozzo di Borgo" E11 este establecimiento es donde se vendian los célebres cuentos" presentó al Rey en audiencia particular la carta de su Sobe atribuidos á sir Walter-Scott. Como esta casa tenia la mayor rano en que le ".da parte, de la muerte de S. M. el Emperador parte de…</t>
  </si>
  <si>
    <t>Borras, Lorenzo Manuel</t>
  </si>
  <si>
    <t>Lorenzo Manuel Borras</t>
  </si>
  <si>
    <t>…........ 32 Bricefio, doctoral de ella: para la canongía de la misma, que ob.París.................................................................. 25 ttniael expresado Osorio, á D. Lorenzo Manuel Borras, racioPetersburgo......................... ......................... 21 ntrqdeella: para, esta resulta á D. Rafael de Giles y Ley va: para una media racion.de la de Granada,.por muerte de Don Reuniendo un número considerable de observaciones hechas Josef Lare…</t>
  </si>
  <si>
    <t>Botija, Melchor Suu</t>
  </si>
  <si>
    <t>Melchor Suu Botija</t>
  </si>
  <si>
    <t>…regladas* -%yj Moreno: para dos raciones de S. Marcelo de la iglesia catedral —Para celebrar junta general de acreedores á los bienel det di de León, vacantes por fallecimiento de D. Melchor Suu Botija funto conde de Galvez, ha señalado el Sr* Arizmendi el dia 9 de ÍD.uis Antonioy D. JosefBrezmes,María Robleda,y haberlasá renunciadoD. Josef VázquezD. FélixValcaicelAlonso Agostovincia depróximoAlbóniga;á laslocincoque sede lesla tarde,hace saberen la escriba…</t>
  </si>
  <si>
    <t>Boueile</t>
  </si>
  <si>
    <t>…nserve en ella como plendademuestros seiit¡miento! recibidos en este pueblo con tanta afabilidad como en los otros. -háci* la' augusta Madre dé Dios.¡Es ademas nuestra voluntad El coronel Boueile, francés,que mandaba la división militar, sa que el dia de la Asunción de MaríaSaiitísirnadispongáis selea en mostró muy fino con los Capitanes, y los acompañó en excursio el 'púlpito eñ todaslas iglesias de vuestra diócesis la- declaración nes-muy interesant…</t>
  </si>
  <si>
    <t>Boxó</t>
  </si>
  <si>
    <t>…nderá exten que retirarse precipitadamente, de cuyas resultas, y empezando der sus dominios. Si la Puerta se niesja á aceptar el ultimátum de á hacerse ya imponente la partida del comandante Boxó, trata Rusia', esta amenazará con ocupar temporalmente la Valaquia y ron los constitucionales de disolverla, y al efecto enviaron ceíca la Moldavia hasta que hava recibido satisfacción á sus demandas de 1500 hombres de su ejército con dos piezas de artillería…</t>
  </si>
  <si>
    <t>Boyer</t>
  </si>
  <si>
    <t>…ilegio que usáis construyendo y ar Egipto: también iban 30 franceses mas que debian componer una mando naves de guerra en las Potencias neutrales, comprando música militar para el general Boyer. Cerca del Cairo se hallan barcos de vapor, asalariando buques con pabellón neutral, no acampados io&amp; árabes, de los cuales 4$) aprenden con oficiales solo para hostilizar, sino para trasportar los esclavos que se franceses el ejercicio del canon. hacen á un…</t>
  </si>
  <si>
    <t>Gaceta de Madrid n.º 134</t>
  </si>
  <si>
    <t>…españolas pueden perderse para la Península; pero también Alejandría la dt Agosta-, Me regocijo al anunciaros que el en este caso se perderán-para todo el mundo y para sí mismas. general Boyer ha dejado el servicio del Bajá. El Ministro de la _Corren-VoceS-.de que-los-ministros propondrán en el próximo Guerra Mohammed-Laz tenia continuamente contestaciones con parlamento que se imponga la contribución de un 5 por 100 so este general por lo que hace…</t>
  </si>
  <si>
    <t>Bracamonte, Miguel Lerin</t>
  </si>
  <si>
    <t>Miguel Lerin Bracamonte</t>
  </si>
  <si>
    <t>…a ciudad de Lérida , en Cataluña, que tan Ladrón de Cegama: para una plaza de oidor de la audiencia de tas pruebas ha dado en todas épocas de su amor y lealtad á la Extremadura "á D. Miguel Lerin Bracamonte,;y para una plaza Real Persona de V. M. y de su augusta Familia, añade, pos de alcalde del crimen-de la citada audiencia á D. Juan Antonio trada á sus Reales pies , la presente, en obsequio y agradeci Almagro. miento de la creación del Consejo de Estado perma…</t>
  </si>
  <si>
    <t>Bracho, Juan Josef</t>
  </si>
  <si>
    <t>Juan Josef Bracho</t>
  </si>
  <si>
    <t>…érica me tados-Unidos islas de Cu nos) á Espa ridional) á Es de América ú ba ó Puertoniente D. Ambrosio Fernandez, el de-su esposa, y el del subte ña. paña. España. i Rico. niente D. Juan Josef Bracho, que condujo á su bordo, y que se le abonase sú importe pbrla Real Hacienda , se expidió la Real orden de 18 de Diciembre de 1824, que fue circulada á todas Rs. vn. Rs. vn. Rs. vn Rs. vn. las autoridades para los efectos consiguientes; pero habiendo ocurrido…</t>
  </si>
  <si>
    <t>Bravo, Francisco Carbonell y</t>
  </si>
  <si>
    <t>Francisco Carbonell y Bravo</t>
  </si>
  <si>
    <t>…jemplares de cada una. ESPAÑA. _Elementos de Farmacia , fundados en los prmsiptos de la quí mica moderna-, cuarta edición, corregida y aumentada por el A Madrid ij dt Ocluiré. Dr. D. Francisco Carbonell y Bravo, farmacéutico de Cámara SS. MM. y A A. continúan sin novedad en su importante sa honorario de S. M., médico honorario de la Real Familia, ca lud en el Real sitio de S. Lorenzo. tedrático de química jubilado de la escuela de la Real Junta dt Comercio del princ…</t>
  </si>
  <si>
    <t>Bravo, Joaquín Vicente López</t>
  </si>
  <si>
    <t>Joaquín Vicente López Bravo</t>
  </si>
  <si>
    <t>…ectos. Este desorden, desconocido en la larga his ra una capellanía Real de la ciudad de Granada, por promo toria de los que han afligido á la sociedad humana, corrompe el ción de D. Joaquín Vicente López Bravo á canongía de Jaén, á •otendimiento y el corazón de los pueblos sin chocar mas nunca D. Manuel Perez Suarez, canónigo magistral de la Puebla de los con sus intereses ni con sus inclinaciones. Angeles; y para tres canongías de la iglesia colegial de Eaeza, Asc…</t>
  </si>
  <si>
    <t>…aula Principio del eclipse ó primera imRodríguez: para una capellanía de honor de la Real capilla de presión de la Luna sobre el Sol... ioh ... 45'... 187Granada, por promoción de D. Joaquín Vicente López Bravo á Fin del eclipse.................................. 22h... 36'... 207canongía de Jaén, y fallecimiento de D. Cristóbal Rodriguez, á D. Francisco Josef Martin de ViLlodres: para la dignidad de Observé ambos contactos con un acromático de Dollond, chantre de la…</t>
  </si>
  <si>
    <t>Brignole-Sale</t>
  </si>
  <si>
    <t>…intrepidez superiores i su sexo. gorod, Serafín; el Arzobispo Joñas, de Twer; el Arzobispo El ejército de Maina se compone en el dia de 7 á 8® valientes armenio de Besa rabia; el caballero Brignole-Sale, Embaja resueltos á morir ó vencer. dor extraordinario de Ccrdeña; el conde de Nesselrode, Mi Los avisos que recibimos de Modon nos anuncian que la pes nistro de Negocios extrangeros; el cpnde de Ludoloph, Enviado te continúa asolando el país, y que la guarni…</t>
  </si>
  <si>
    <t>Brioschi</t>
  </si>
  <si>
    <t>Gaceta de Madrid n.º 66</t>
  </si>
  <si>
    <t>…competente, y trasladada su heren de Berlin: para Maguncia. cia á las personas que señala el mismo testamento.” —Ya ha desaparecido el baluarte de la Grecia, y sus defensores — El Sr. Brioschi, director del Real observatorio astronómico han muerto fieles á su última palabra que fue esta literalmente:' de Ñapóles, ha hecho insertar en elJXiarlo de las Dos-Sicilias ,, Jamas se rendirá la tierra qué está bañada con nuestra sangre.* el 5 del corriente…</t>
  </si>
  <si>
    <t>Brookes</t>
  </si>
  <si>
    <t>…de Louth &amp;c. aun no ha resultado ningún muerto, pero „La nueva de esta ocurrencia llegó ayer tarde á Londres por hay descalabrados, piernas rotas y otras desgracias semejantes, el capitán Brookes, que ha venido de Nueva-Yorck, el cual trae que no es gran cosa para tiempo de elecciones* pliegos de sir Roberto Ker-Porter, cónsul británico en Caracas __ Hemos recibido esta mañana- de nuestro corresponsal en la y de Mr. Cockburn, nuestro Ministro cerca de…</t>
  </si>
  <si>
    <t>Brost, Josef María</t>
  </si>
  <si>
    <t>Josef María Brost</t>
  </si>
  <si>
    <t>…se hallan paralizados, y todas _ Los suscriptores al Curso completo de teneduría de libros por las operaciones que dependen de ellos se hacen interiormente. El partida doble, por D. Josef María Brost, acudirán á recoger el sonámbulo tiene los ojos cerrados; asi es que no puede ver por tercer cuaderno á las librerías en que se. han suscrito, pagando ellos: tampoco oye; pero i pesar de esto ve y oye mejor que los su importe, y adelantando el del cuarto, que…</t>
  </si>
  <si>
    <t>Brost, Josef-María</t>
  </si>
  <si>
    <t>Josef-María Brost</t>
  </si>
  <si>
    <t>…l tribunal ordinario de la-.'yí- — Los suscriptores al Curso completo de teneduría de libros por Ua de Benavente, á resultas del cadáver de un hombre incógni partid ¿i-dóble y por D. Josef-María Brost, acudirán á recoger el to que se halló en el prado titulado delTamaral, en el rio Esla, 4.0 cuaderno, y adelantar 12 rs. por el 5.0 y último, que se en y término del pueblo de Castropepe, una legua de distancia-de tregará el' 14 del próximo Abril. Estos dos ú…</t>
  </si>
  <si>
    <t>Broto, Ramón Feroiridez</t>
  </si>
  <si>
    <t>Ramón Feroiridez Broto</t>
  </si>
  <si>
    <t>…vasos de barre, de porcelana, de piedra calcárea, Florencio Garcés. Para la vara de alcalde mayor de Sotopa- de mármol, de granito, de basalto &amp;c.; la mayor parte,adorna lacios á D. Ramón Feroiridez Broto: para la de Algarinejo á dos con pinturas ó inscripciones, completan lo que puede lla J&gt;. Josef María de Roda y Rodríguez: para la de Orce á Don marse ajuar egipcio. Josef López: para la déCandeieda á D. Simón Ponce de León: Las joyas y otros objetos de mater…</t>
  </si>
  <si>
    <t>Brown</t>
  </si>
  <si>
    <t>…se sabe aun el número de ITALIA. los heridos Entre estos últimos se hallan Mr. James Brown, diputado saliente, el coronel Jackson, el reverendo Maxwell y "Nafoles 18 de Junio. el capitán Brown. Estos, y los demas que los acompañaban, S. M. en vista del desorden introducido en las rentas y gas fueron atacados en la calle mavnr por un tropel de sus contrarios. tos del Estado por la funesta revolución de 1820, reconoce la necesidad de imponer nuevas c…</t>
  </si>
  <si>
    <t>Gaceta de Madrid n.º 129</t>
  </si>
  <si>
    <t>…el dia anterior á sin incendiario, al tiempo mismo que de todas clases. Los bajeles de Buenos-Aires, mandados por el -iba -á poner 'fuego nuevamente. También se dice que en Gálala almirante Brown, hombre intrépido y atrevido, atacaron aisla ‘ha habido' otra tentativa de igual naturaleza. Todos creen que damente á la Cockrane, y después á las demas naves brasileñas, los malévolos están siempre aguardando una ocasión favorable y las batieron vergonzosam…</t>
  </si>
  <si>
    <t>…rdia, del batallón de infantería de Chirran, una larga carta, fecha el 5 de Agosto, en que se confirma ia der de un batallón mixto, 12 piezas de artillería y 400 cosacos. rota del almirante Brown, añadiendo que el 30 de Julio habia El General participa posteriormente á S. M. que ha jccibido quedado Buenos-Aires enteramente bloqueado. parte del ayudante de campo general Paskevltch, comunicando — De Bahía nos dicen en j.° de Setiembre que continúa el bl…</t>
  </si>
  <si>
    <t>…Jrán-J5retfc6a y de la Irlanda en un reino consoli tos á bordo de su pequeña nave , que ha quedado acribillada. El dado para el interés común. En su consecuencia os ruego , Señor, almirante Brown fue igualmente herido; pero tan débilmente; formalmente ossirvais borrar mi nombre dé la matrícula y re que no le impidió dejar un momento el mando de la escua gistros delclub, y comnniqueis mi determinación á sus indivi dra.” (j). duos en la primera junta—So…</t>
  </si>
  <si>
    <t>Bróyirn</t>
  </si>
  <si>
    <t>Gaceta de Madrid n.º 75</t>
  </si>
  <si>
    <t>…ste noticia del fallecimiento de- S. M. la ■ Emperatriz ' Lo ocurrido en la Colonia tambien está éxpresado con senci IsabeL-.- ' .om..V ■ ■' ■ ! ’&lt;í — ¡ llez: habiendo enviado, cf,almirante Bróyirn dos parlamentarios El luto por S. M. será de sets íncées á contar desde el 16 ¡Miniando la rehdícioh de'la plaza, contestó negativamente si» de Majo. I: ' - • ^ .... gobernador, y principiaron las hostilidades, habiendo perdido - mAv jónicas. ' ' / [ en esta…</t>
  </si>
  <si>
    <t>Broyrn</t>
  </si>
  <si>
    <t>…- el premio de- los 38 francos. cho de la destrucción de la escuadra de Buenos-Aires: los repu El de los 69 fue disputado por cinco caballos, de los cuales blicanos , al mando del almirante Broyrn , se jactan de batir la tres eran de la primera especie, y dos de la segunda, En la pri .escuadra brasileña donde quiera que la encuentren. mera prueba el Odiseo, de la primera especie, propio del duque . -Un periódico háce subir á 19087 el número de telares…</t>
  </si>
  <si>
    <t>Bruñe</t>
  </si>
  <si>
    <t>…la. La Cámara de los Pares en su sesión de ayer se ha ocupado Unicamente dos, que Son un ayudante de campo que fue det •h despachar negocios puramente locales é internos, habiendo mariscal Bruñe, y otto, natural de los Estados de Módena, y presentado el Ministro del Interior dos proyectos de iley / adop oficial de ios ejércitos de Bonaparte, resolvieron marchar á ofre* tados por la otra Cámara: el uno relativo al canal dé los Alpi- cer sus servicios…</t>
  </si>
  <si>
    <t>Brusi, Antonio</t>
  </si>
  <si>
    <t>Antonio Brusi</t>
  </si>
  <si>
    <t>…año de Kang-Hi le envió el Rey de Portugal un ral, núm. ó, cuarto bajo, y en Barcelona en la librería de la Embajador con una carta escrita en láminas de oro, un retrato viuda de D. Antonio Brusi , á 32 rs. en rústica y 60 en pasta. suyo, una espada con puño de oro, algunas sartas y un arboli ^Observaciones necesarias á todos los que lean un Diccionario to de coral, granos de ambar , dos piezas de telas de lana,. 10 geográfico y estadístico de España…</t>
  </si>
  <si>
    <t>Bueno, Leandro</t>
  </si>
  <si>
    <t>Leandro Bueno</t>
  </si>
  <si>
    <t>…existía él con Javera , por ascenso de D. Domingo Sánchez Gijon á canongía vento deS. Antonio, monjas de Sta. Clara de la villa de Áránda de la santa iglesia primada de Toledo, á D. Leandro Bueno:pa-, de Duero, al de la iglesia y huerta del mismo convento (pro-ra una capellanía de SS. Reyes nuevos de la ciudad de Toledo, pió por su localidad para hacer una.de las mejores posadas de la por muerte de D. Casimiro Tercero, á D. Pedro Alcántara - carrera d…</t>
  </si>
  <si>
    <t>Bulnes, Juan de Dios</t>
  </si>
  <si>
    <t>Juan de Dios Bulnes</t>
  </si>
  <si>
    <t>…cha i.® de Abril último, y del estado que remitió y Leandro Alvarez, canónigo de la de Málaga: para esta canongía se inserta á continuación , demostrativo de los adelantamientos ^ D. Juan de Dios Bulnes, canónigo electo déla de Oviedo: para del establecimiento de aclimatación del insecto dé la cochinilla, esta resulta á D. Ignacio María Tenorio; y para una canongía su estado actual, y ¡as lisonjeras esperanzas que justamente se de 1* iglesia catedral de Jaén…</t>
  </si>
  <si>
    <t>Burckhardt</t>
  </si>
  <si>
    <t>…................ 0 dañó. Los cálculos necesarios para este anuncio se han hecho var Deuda consolidada con interes...;................. 27"valor. liándose de las tablas lunares del Sr. Burckhardt, y de las fran Intereses de vales.............................................. 3. . cesas del sol de 1806; es decir, que tienen toda 1aexactitud que Vales consolidados..................................... 24-) á 254. cabe en el estado actual de la astronomía…</t>
  </si>
  <si>
    <t>Burney</t>
  </si>
  <si>
    <t>Gaceta de Madrid n.º 140</t>
  </si>
  <si>
    <t>…ducidos por la guerra con los mi la langosta que se paraba sobre ellas. En los meses de Mayo y neros chinos. Junio se estableció este insecto en la tierra perteneciente al gene El capitán Burney, que fue enviado á Siam, ha conseguido ral Cobley, situada en las orillas del mar:’todos los medios que la libertad de 570 prisioneros hechos en Megui yen Tavoy, que suelen usarse ordinariamente para destruirlo, se emplearon en hablan sido destinados para Pad…</t>
  </si>
  <si>
    <t>Bust, F.</t>
  </si>
  <si>
    <t>F. Bust</t>
  </si>
  <si>
    <t>…lo! Amenaza, golpea, j horrible si concurran les parará el perjuicio que haya lugar. tuación!...... Simpática y profundamente desordenado su celebro _Se desea saber el paradero de D. F. Bust amante, andaluz, que ;de¡a correr las ideas mas disparatadas. Los brazos mas robustos -en 1801 á 1802 tomó los cordones en el regimiento infantería no bastan para sujetarlo, y los que se ofrecen para socorrerlo le de línea de León, que se hallaba en Vigo á la…</t>
  </si>
  <si>
    <t>Bustamante, Francisco</t>
  </si>
  <si>
    <t>Francisco Bustamante</t>
  </si>
  <si>
    <t>Gaceta de Madrid n.º 47</t>
  </si>
  <si>
    <t>…hensión d* Real la facultad de que vistan sus criados la librea de la casa los Bazanes.” de S. M. — Cuando estuvo el cadáver del Emperador Alejandro deposita _ La viuda é hijos de D. Francisco Bustamante, caballero qu« do en la catedral de Moscow, se contaron las insignias de 25 fue de la Real y distinguida orden de Carlos m, imitando los 1 órdenes extrangeras sobre su túmulo. • generosos sentimientos que á este animaron en favor de la pa — Escriben de Viena…</t>
  </si>
  <si>
    <t>…decreto de 28 de' Di general de Instrucción pública ,. se ha servido conceder su Real ciembre último, llenos de gozo y respeto el Obispo y cabildo de permiso á la viuda é hijos de D. Francisco Bustamante, para vuestra santa iglesia de Tíldela, se presentan á los R.P. de V. M. que pue'da hacer en,favor de las escuelas que á sus expensas esta- le tributan'el debido hbmehage de su gratitud por una medida Blecióeste, la fundación que solicitan , consistente en fi…</t>
  </si>
  <si>
    <t>Bustamante.rrp, Francisco</t>
  </si>
  <si>
    <t>Francisco Bustamante.rrp</t>
  </si>
  <si>
    <t>…s autoridades civil y militar, los gefes y empleados Otro de 69764 rs. 24 mrs., y 222 32 mrs. de rédito á favor dependientes de la Casa Real, y varias personas distinguidas que de D. Francisco Bustamante.rrp.0 Otro de 39058 rs. y 38 mrs., con motivo de la estación concurren á este Sitio. Concluida la. y 91 26 mrs. de rédito á favor de D. Juan Remigio de Zayas.rr función de iglesia volvió 'el batallón por el mismo orden á la 10. Otro de 59235 rs. 10 mrs., y 157 2…</t>
  </si>
  <si>
    <t>Byron</t>
  </si>
  <si>
    <t>…muy tolerantes donde menos se necesita, y muy sentan también estas cartas curiosos pormenores sobre la muerte ■ exclusivos donde esta exclusión puede sernos perjudicial; y co del lord Byron, y los obstáculos que tuvo el empréstito de Lon mo queremos hacer de muy valientes, tratando de las cosas sa dres, acerca de las disensiones-de los individuos del Gobierno j gradas de los católicos, nos exponernos á que nos degüellen don de los gefes militare…</t>
  </si>
  <si>
    <t>C, J.</t>
  </si>
  <si>
    <t>J. C</t>
  </si>
  <si>
    <t>Gaceta de Madrid n.º 103</t>
  </si>
  <si>
    <t>…Rodrigues, Matute, Sánchez y Cuesta, y en la imprenta teria médica , escritos en francés por Mr. J.;L. Alibert, y tra ds Búrgos, frente á S. Isidro. ducidos de la 4 * edición por D. J. C., acudirán á recoger el to Nota. En la Gaceta anterior, anuncio del juzgado de Aguas mo t-°, y adelantar el .importe del 3.0, á la librería de Esca de la ciudad de Orihuéla, donde dice 47^6a rs. jy 9 mrs,, debe ntilla, calle.de Carretas, y en las provincias á…</t>
  </si>
  <si>
    <t>C, M. de</t>
  </si>
  <si>
    <t>M. de C</t>
  </si>
  <si>
    <t>…desembarcadas por la demnizar en parte los graves daños causados por los corsarios escuadra griega, que llegó .en el momento en que mas necesidad insurgentes al comercio español. (D. M. de C.) tenian de socorro los sitiados. Este suceso tuvo tanto influjo, que cuando se acercó la escuadra griega, que ya era mucho mayor, Exposición dirigida á S. M. el Capitán bajá , que se 1 hallaba cruzando delante de' Missolonghi, y tenia interceptada toda comuni…</t>
  </si>
  <si>
    <t>Gaceta de Madrid n.º 132</t>
  </si>
  <si>
    <t>…á lo menos parece que debe ser , pues vemos que las im Idem po consolidados.,....,....... ......... á 10. portaciones inglesas enEspaña en 1821 no han pasadode 16.6/23 francos.” ( D. M. de C.) Agricultura. 1 ':‘' anuncios: En una de las últimas sesiones de la Sociedad hbrtfcular d* Vida de Miguel dt,Cervantes Saavedra, escrita é ilustrada coa Londres, se leyó una memoria sobre el modo de cultivar las varias noticiasy documentos inéditos pertenecie…</t>
  </si>
  <si>
    <t>C, S. M.</t>
  </si>
  <si>
    <t>S. M. C</t>
  </si>
  <si>
    <t>…r á S. M. el Em dernos sueltos se venden á 5 y 7 rs. cada uno. perador de Rusia, acompañando la embajada extraordinaria de __Los que crean teper derecho á la herencia intestada de Don S. M. C., quienes presentan este ejemplo i los que les sucedan, Mariano Azcue, capellán de honor que fue de S. M., acudirán para qué imitándolo llenen los deberes que les impone su. dase. á deducirlo al tribunal eclesiástico de la Real capilla, calle del AVISO. ' ' Ca…</t>
  </si>
  <si>
    <t>Ca-, Jorge</t>
  </si>
  <si>
    <t>Jorge Ca-</t>
  </si>
  <si>
    <t>…la sesión fueron admitidas varias personas como el sábado 4 de Febrero. Entre los sugetos que compondrán su co individuos de la sociedad. mitiva se hallan su ayudante de campo, el capitán Jorge Ca- — El Duque y Mad.'ie de Orleans han enviado 6j) francos á la theart, los lores Fitzróy Somerset, Francis Gower y Dundas. comisión griega para comprar los medicamentos necesarios á las Se cree que pasarán por Berlín. víctimas de la crueldad musulmana. _ Circul…</t>
  </si>
  <si>
    <t>Cabalmente, Campbeu</t>
  </si>
  <si>
    <t>Campbeu Cabalmente</t>
  </si>
  <si>
    <t>…o las tropas de tierra, y el mismo Ibrahim ha presentado delante de las posiciones inglesas en número de 50 * recibido una herida mortal. 6o9 hombres. No habiendo podido lograr el general Campbeu Cabalmente á esta misma hora se anunció la llegada de Fa- atraerlos á la llanura , se vió en la precisión de atacarlos en su! brier , Bozzaris, Gouras y Karaiskaki con unos 89 hombres trincheras. El dia i,° cargó por el costado derecho del enemigo de tropas disciplinada…</t>
  </si>
  <si>
    <t>Cabanillcs, Rsfael</t>
  </si>
  <si>
    <t>Rsfael Cabanillcs</t>
  </si>
  <si>
    <t>…0 pesos, creación de i.°de Setiembre de 1807, núms. 50,026, mero, D. Francisco de la Garza de inspector general segundo, 50,401,51,347, 5tf**67 &gt; 62,926,66,846, 66,545; y uno de y D. Rsfael Cabanillcs de secretario, como también los desti 600 pesos de la misma creación, núm. 10,295, á fin de que nados ¿ los demas empleos de I* propia Dirección, se verificó su dentro de 3odiae contados desde la fecha de esta Gaceta, com-: instalación el dia a del corrjente…</t>
  </si>
  <si>
    <t>CabreMálaga, Mariano</t>
  </si>
  <si>
    <t>Mariano CabreMálaga</t>
  </si>
  <si>
    <t>Gaceta de Madrid n.º 61</t>
  </si>
  <si>
    <t>…ipción estará abierta Sevilla..................... .............. f daño. desde este momento en Madrid en la librería de A. Miyar, calle del Príncipe, núm. 2; en Valencia en la de D. Mariano CabreMálaga.................... .............. 1 í ii. ............. r. rizo; en Sevilla en la de Alvarez, y en Cádiz en la de los Sres. Murcia.................... ............... 1 á i^. Hortal y compañía. Fenecido el término de la suscripción, que Barcelona i pesos fue…</t>
  </si>
  <si>
    <t>Cabrera, Pedro</t>
  </si>
  <si>
    <t>Pedro Cabrera</t>
  </si>
  <si>
    <t>Gaceta de Madrid n.º 95</t>
  </si>
  <si>
    <t>…tica, que hallarán comprendidas sucintamen Juan Bautista Sanoguéra, y_ asistieron. Jos dependientes D. Pedro te «n este manual; y no separándose de las reglas fundamen Ballester y D. Pedro Cabrera, .y los marineros Josef Rodrigue;, tales que establece, ejercerán con honor, acierto y satisfac Mariano Almir, Josef Espi .y Gaspar Reduan; y enterado. S. M., ción, una facultad tan noble como útil á la humanidad. Ün conformándose con el dictamen de V. .SS. ,…</t>
  </si>
  <si>
    <t>Cabrera, Ramón</t>
  </si>
  <si>
    <t>Ramón Cabrera</t>
  </si>
  <si>
    <t>…ua» estampas finas. En este nuevo Ejercicio cotidiano se h an récopi^ man, Conde de Teba. lado las oraciones para antes-y después dé la confesión y sagrada Año dt *799. Oración de D. Ramón Cabrera. comunión, á* I* Santa Cruz, á la Santísinia Vírgen, al Santó Año de 1803. Oración de D. Josef Luis Munarriz. ' ' Angel de la Guarda, al de su nombre, á S.Josef, ¿S.’Antómó Año dt r8&amp;g. Oración del Excmo. Sr. Duque de Aliaga. de Padua , y al Señor en las cuar…</t>
  </si>
  <si>
    <t>Cajide, Baltasar Abollo y</t>
  </si>
  <si>
    <t>Baltasar Abollo y Cajide</t>
  </si>
  <si>
    <t>…ste célebre naturalista como el vulgo, creian D. Antonio Sánchez y Seijas, y renuncia de D. Andrés Benito que el kermes, que se sacaba de España, de Portugal, de Fran Maqucira , á D. Baltasar Abollo y Cajide: para una media ra cia , de Cerdeña, del Asia, de las islas del Archipiélago &amp;c. Síc., ción de la iglesia catedral de Badajoz, por muerte de D. Nicolás era un producto vegetal; pero cuando ha podido observarse coa Rodríguez, á D. Pascual Gerónimo Bernardo Rol…</t>
  </si>
  <si>
    <t>Calderón, Antonio Gómez</t>
  </si>
  <si>
    <t>Antonio Gómez Calderón</t>
  </si>
  <si>
    <t>…e Real orden, la comisión de Inscripcio lugar. nes en el Gran Libro de la Deuda consolidada, presidida por el — Por providencia del Sr. teniente corregidor Prado, y escriba Excmo. Sr. D. Antonio Gómez Calderón, consejero de Estado. nía del número de Garamendi, se cita y emplaza á Doña María En su consecuencia, y teniéndose presente el número de va del Carmen Rodríguez y Arribas, ó sus herederos, para que den les no consolidados de dicha creación de Setiembre, que d…</t>
  </si>
  <si>
    <t>Calderón, Antotiio Gómez</t>
  </si>
  <si>
    <t>Antotiio Gómez Calderón</t>
  </si>
  <si>
    <t>….. .............................. »6§. el gran Libro de la deuda consolidada, presidida por el Excmo. París..........:.................................................... . 15 15. Sr. D. Antotiio Gómez Calderón, Consejero de Estado. Cádiz.............................. ...........................i beneficie. En su consecuencia, y teniéndose presente el número de Va Sevilla............................................................ 4 daño. les no consolidados de dich…</t>
  </si>
  <si>
    <t>Calderón, Josef Caratan y</t>
  </si>
  <si>
    <t>Josef Caratan y Calderón</t>
  </si>
  <si>
    <t>…ncesantes gritos, debieron dirigirse al para Igualmente se ha servido S. M. , en virtud de Real decreto, ge donde estaban colocados los mejores tiradores , cuyo resulta conceder á D. Josef Caratan y Calderón, alcalde mayor de la do fue matar 8 lobos, 6 zorras y 1 garduñas. Merece referirse la. ciudad de Teruel, los honores de alcalde del crimen de la Real habilidad de uno de aquellos, que tiió á 3 lobos y los 3 que audiencia de Aragón. daron muertos en el mismo s…</t>
  </si>
  <si>
    <t>Calderón, Marcos Rodríguez</t>
  </si>
  <si>
    <t>Marcos Rodríguez Calderón</t>
  </si>
  <si>
    <t>…las atribuciones que se ha dignado con rica al mando de D. Pablo Morillo, se servirá comunicarlas ea cederle, esperando que se lograrán infaliblemente las benéficas y esta corte á D. Marcos Rodríguez Calderón, calle de los Tintes, paternales intenciones de V. M. Dignaos, Señor, de acoger be á los Caños del Peral, núm. 18, cuarto principal. nignamente las súplicas de estos muy amantes y leales vasallos. — Vidt de Gonzalo Fernandez de Aguilar y Córdoba, llamado Dios…</t>
  </si>
  <si>
    <t>Calvo, Ramón Rodriguez</t>
  </si>
  <si>
    <t>Ramón Rodriguez Calvo</t>
  </si>
  <si>
    <t>…es, se halla que la cantidad media déla Í»or muerte de .D, Josef Rico Salinas y'renuncia de D. Estanis- lluvia que cae anualmente es mayor á medida que el parage está aoPascual, á D. Ramón Rodriguez Calvo: para lachantría mas inmediato al ecuador, de manera que sigue la temperatura de la iglesia catedral de Salamancapor muerte deD.JuanSj ri de las zonas; pero el número medio de dias lluviosos sigue una tos Andrés, y no haber tenido efecto-el' nombramiento' hec…</t>
  </si>
  <si>
    <t>Cámara, Simón Antonio de Ren</t>
  </si>
  <si>
    <t>Simón Antonio de Ren Cámara</t>
  </si>
  <si>
    <t>…uiente: jen un Go talezas las tropas revolucionarias, tuvo la dicha de que su ban bierno representativo puede un escritor pedir la disolución de la dera fuese bendita por el limo. Sr. D. Simón Antonio de Ren Cámara? Yo creo que cada uno de vosotros está por la afirma tería , Obispo entonces de Lérida, que tomó tierra en esta ciu tiva (murmullo.") Ahora bien, ¡qué ha hecho el periodista del dad á la vuelta de su glorioso destierro, y acto continuo la juró, Diario ¡leí Co…</t>
  </si>
  <si>
    <t>Camarasa, Francisco Tomas de</t>
  </si>
  <si>
    <t>Francisco Tomas de Camarasa</t>
  </si>
  <si>
    <t>…rovincias en las administraciones principales deD. Domingo1 Olaurtua;y para’ el benefició servidero de la iglesia Correos. ,parroquial de Montehermoso, en la diócesis' de Coria, á Don Francisco Tomas de Camarasa. . &lt; . ' Está vacante él partido de médico'de lós dos pueblos dé Navalucillos de Toledo y de Tala vera » que solo los divide una calle. Sí la política de los Gabinetes hubiera dé dirigirse’pór tan La. población de ambos’es'^ió 'vecinos, y la dotación 68 rs. h…</t>
  </si>
  <si>
    <t>Camba, Andrés García</t>
  </si>
  <si>
    <t>Andrés García Camba</t>
  </si>
  <si>
    <t>…R. el Gran Duque; hereditario de Hcsse fue á esta de estas fiestas Reales, y dedicado á ¡a Reina, nuestra Señora , por ciudad á casa de S. A. la Margrave Amalia, y habiendo descan D. Andrés García Camba. Nos basta-decir que en esta ocasión sado algunos momentos continuó su camino para Lausana , don hicieron los habitantes de Filipinas todas las demostraciones de de se halla la Gran Dhquesa hereditaria sumergida en el mayor que es capaz un pueblo para manifes…</t>
  </si>
  <si>
    <t>Camino, Josef Perez</t>
  </si>
  <si>
    <t>Josef Perez Camino</t>
  </si>
  <si>
    <t>…ue con facilidad' y en corto- tiempo puedan Angel Santibañez y 'Barros, D. Antonio Ranz Romanillo»; aprender i maniobrar y usar-dé tus ardías los militares de esté D. Josef Ortiz, D. Josef Perez Camino, y D. Francisco Gre clase, é igualmente los individuos que componen* las compañías gorio de Salas. j . de voluntarios Realistas: escogido del reglamentó adoptado para Aña de 1793. Discurso de D. Clemente Peñalosa, Arcedia la caballería del ejército. Ün tomo e…</t>
  </si>
  <si>
    <t>Camino, León González del</t>
  </si>
  <si>
    <t>León González del Camino</t>
  </si>
  <si>
    <t>…otros objetos de materias preciosas para adorno para la de Teba á D. Juan Herrera: para la de Arroyo del Puer pasan de 1400. Hay varias figurillas macizas de oro y de plata, co á D. León González del Camino: para la de Cuitar de Baza y el trabajo corresponde al valor de la materia. Tas sortijas y á D. Juan Marchante: para la de D. Benito á D. Blas Damián los arillos ó pendientes del mismo metal son muy numerosas, y de Vega y Velasco: para la de Briones á D. Boni…</t>
  </si>
  <si>
    <t>Camino, Meliton Perez del</t>
  </si>
  <si>
    <t>Meliton Perez del Camino</t>
  </si>
  <si>
    <t>…desgraciada ciudad Convoy, bajo la* órdenes del comandante de la primera el capi para confundirla otro azote que el de la peste, de la natuialera tán ríe Navio de' la Real Armada D. Meliton Perez del Camino. que se ha declarado. • Al principió se tenia por un accidente pa Todo.» los buques referidos vienen sin novedad alguna, v las sajero sin contagio, con el nombre de escariatina; pero«n el día tropas que conducen en el mejor estado de salud. Tan pronto a una f…</t>
  </si>
  <si>
    <t>Campbell</t>
  </si>
  <si>
    <t>Gaceta de Madrid n.º 52</t>
  </si>
  <si>
    <t>…a excelencia de dos mayo culares de Calcuta hasta fines de Diciembre , según las'cuales los razgos y sustituciones, porjos buenos efectos que producen asi binnanes que atacaron al general Campbell los dias 1,2 y 3 de para las personas particulares, como para la sociedad y para d dicho ines compoiiian el número de 70© infantes y 49 caballos. Gobierno. Se dice que los ingleses! han perdida poca gente; pero sin embar • Solo resta hablar del uso general qu…</t>
  </si>
  <si>
    <t>…as esterlinas (cerca de 65 millones de rs.) de Yrrawady por la división del general de brigada Cotton; y Nuestra disminución en los derechos de aduanas es de r.jooá el 6 pensaba d general Campbell pasar adelante creyendo encon francos, y la de Inglaterra ha sido de 554;) esterlinas (mas da trar aun á los birmanes en un sitio llamado Mecady. 52J millones de rs.) (£’ Ptoilei) Las cartas de Corfú de 29 de Marzo y j.° de Abril aseguran ' FRANCIA. que en el…</t>
  </si>
  <si>
    <t>Campos, Cayetano</t>
  </si>
  <si>
    <t>Cayetano Campos</t>
  </si>
  <si>
    <t>…Teniendo que proveerse con arreglo á Reales órdenes la pla ,,Señor: Nuestros hermanos D. Gabriel Hevia y Noriega, za reunida de maestro de primeras letras y fie) de fechos de las D. Cayetano Campos, D. Isidro Sainz de Alfaro y D. Bonifa Reales minas de cobre de Riotinto, reino de Sevilla, con la do cio Tosantos, que puestos 4 los pies de V. M. entregarán en sus tación por ambos conceptos de 400 ducados anuales; los asp¡Reales manos esta, manifestarán el…</t>
  </si>
  <si>
    <t>Campos, Josef Antonio</t>
  </si>
  <si>
    <t>Josef Antonio Campos</t>
  </si>
  <si>
    <t>Gaceta de Madrid n.º 37</t>
  </si>
  <si>
    <t>…os 7® rs., librados á los hospitales General y Pa- celebración de una junta de los interesados en la testameutaríi aion de esta corte, y tS á la santa y Real hermandad del Refu de D. Josef Antonio Campos, vecino que fue de esta corte, el gio, para invertirlos en los objetos de sus respectivas institucio dia 23 de Abril próximo, á las nueve- de su mañana, én la po nes , 488499 rs. ‘ sada de dicho Sr. juez, que se hace saber para que concurran los En socorro de…</t>
  </si>
  <si>
    <t>Camps</t>
  </si>
  <si>
    <t>…J de lata, que es la materia mas adecuada y de menos costeporh J Idera nó,consolidados....!...................'.....^i'^j.'íi “ que de él se valió para hacerlos su introductor el Sr. Camps, y. «un ha logrado bastante perfeccionen ellos, y:reducir su coste,,á «asi una mitad; de modoque los que señala con elnúm. ,i.° ¡ y : •■&lt;••.» i-r.■ “:■ ANUNCIOS.V ’ ■■ ■ : " • ... que dice-pueden servir para:*qubas ó tinajas, de 20 á too arroMercurio ,'de Esp…</t>
  </si>
  <si>
    <t>Campuzano, Francisco</t>
  </si>
  <si>
    <t>Francisco Campuzano</t>
  </si>
  <si>
    <t>…des fragatas y tres corbetas, que están El Rey N. Sr. se ha servido conceder los honores del Conse cruzando cerca de Cartagena con intento de interceptar la fraga- jo de Estado al Sr. D. Francisco Campuzano, Gobernador ju la colombiana la Plata, oue salió de Nueva-Yorck el 8 de bilado de las aduanas de Cantabria, en premio de su lealtad y ilayo.” larga carrera. Una escuadrilla compuesta de una fragata, un bergantín y Exposiciones dirigidas á S. M. una corbeta se…</t>
  </si>
  <si>
    <t>Camuccini</t>
  </si>
  <si>
    <t>…á la pro Mariscales de Prusia, se le preparan muchas funciones militares vincia de Rio-Grande, y de proclamar la libertad de los es grandes paradas. clavos. -S. M. ha conferido al caballero Camuccini, pintor de historia! En Buenos-Aíres se ha contratado un empréstito de 9 mi presidente de la academia de Bellas Artes en Roma, la coa- llones de pesos, probablemente para ocurrir á los gastos de 1* íecoracion del Aguila roja de tercera clase. guerra. En Rio-J…</t>
  </si>
  <si>
    <t>Canciller</t>
  </si>
  <si>
    <t>…, y para dad de gravar al pueblo. admitir otros, pagando cierto derecho; acerca de lo cual habla Mr. de Camban presenta algunas observaciones acerca del ron en pro y en contra el lord Canciller, el conde de Malmes—- presupuesto de Negocios eclesiásticos-, y conoce que este asunto bury , el conde Grey, el de'Harrowby, el de Lauderdale, el de debe tratarse con mucho pulso. Limerich y el lord King. F.l discurso del primero hizo gran sen Toda la Cámara,…</t>
  </si>
  <si>
    <t>…e cada elegi park, y opinaron que estaba mucho mejor. Después de esta con do hacia ánimo de gastar en este objeto se aplique en beneficio sulta dió S. A. R. una larga audiencia al lord Canciller, lo cual de los establecimientos piadosos. confirma la opinión de los que creen que los continuos consejos Se ha hablado igualmente de la miseria de los menestrales de de Gabinete que se celebran tienen por objeto la emancipación esta capital, cuyo número asc…</t>
  </si>
  <si>
    <t>…ha combinado el sistema en la sala de las sesiones para esperar alli el mensage de los lores- actual dé arquitectura naval, con el medio ya conocido de los ■ A las dos llegarqn el lord Canciller y los demas comisiona toneles vacíos y herméticamente cerrados. El inventor cree que dos ¡los .qondesNde Liverpool, Arrowby y YVest more) and, y,el esta nueVa especie de buques h.a de ser de la mayor utilidad en e¿ lord Bexley .con trage de tai,. quienes se .…</t>
  </si>
  <si>
    <t>Caneno, Gabriel Suero</t>
  </si>
  <si>
    <t>Gabriel Suero Caneno</t>
  </si>
  <si>
    <t>…se les enterará de fia , en Asturias, se'cita y emplaza á los que se consideren las condiciones que han de observarse en la contrata: en la ínter acreedores á los bienes que dejó D. Gabriel Suero Caneno , ma ligencia de que verificado el remate en el dia en que venza el rido que fue de Doña Josefa Polledo y Cuelo, para que en el término señalado con Jas formalidades de ■ costumbre y precisa término de 30 dias, contados desde hoy, concurran ante el refe asist…</t>
  </si>
  <si>
    <t>Cañete, Salvador Navarro y</t>
  </si>
  <si>
    <t>Salvador Navarro y Cañete</t>
  </si>
  <si>
    <t>…aullido de los perros y eco de los referi lencia, á D. Claudio Merino Barriocanal: para la de la villa de dos instrumentos, resonaban todas aquellas vegas á'manera de Alginete, á D. Salvador Navarro y Cañete: para la de Chelba, un espantoso y continuado trueno, y quisieron huir aquellos á D. Gregorio Atance y Sacristán : para la de la villa de Jerica, animales; pero cubiertos de antemano los caminos por donde á D. Salvador de Reina Rodríguez; y para la de Pego, á…</t>
  </si>
  <si>
    <t>CangianviÍá, Fráncisco</t>
  </si>
  <si>
    <t>Fráncisco CangianviÍá</t>
  </si>
  <si>
    <t>…modo de restituir la vi rección' :$eJ; ^s'.lq'spectpr^'JléniMi.1* G.«P*f|l ,*?• '¿“tf=María.,' da á los ahógados, con algunas láminas copcétnientes i los re feridos tratados: por D. Fráncisco CangianviÍá: Uatomo en 4." Carvajal1'.' ' " ‘ ' V 0 ' . ...‘..y i.C-S .d Se hallará á 24 rs. en pasta .en la librería, de Cuesta, frente ¿ las -~h r.f,¡j ar:&gt; ; - :■■■ mam», IPTHMA** .. .. : Covachuelas ,ry de Ramos ^cárirera de S. Gelóhjfno. —; dtj tos.’ f&gt;ufllfii^oyde…</t>
  </si>
  <si>
    <t>Canning</t>
  </si>
  <si>
    <t>…e Diciembre último, circu importantes al ministerio de Negocios Extrangerós,-,y.como ha ida por la Dirección en 19 del propio mes; ninguno hasta el cían necesaria la presencia del ministro Canning, ha.Sido este el referido 9 de Julio de 1814, á no ser que lo tuviesen percibido motivo de apresurar su vuelta. ‘éií conformidad á las órdenes que entonces regían; y en lo suce- — Por las cartas que se han recibido de Méjico del 2 de Febrero VÍ’Vó quedan suje…</t>
  </si>
  <si>
    <t>Cano, Isabel</t>
  </si>
  <si>
    <t>Isabel Cano</t>
  </si>
  <si>
    <t>…consolidados....;.................................. 10 á.11. ESPAÑA. Badajoz 28 de Diciembre. 1 &lt;Extracto del expedienté mandado formar sobre la soñolencia 6 le ANUNCIOS. targo de Doña Isabel Cano, de estado soltera. Nació en 2 dé Enero de 1786 en Villanueva del Fresno, pro Compendio del año de 1826, compuesto de varias tablas, por las que se encuentra con facilidad lo mas necesario, de saberse envincia de Extremadura. Su temperamento era flemático ó d…</t>
  </si>
  <si>
    <t>Cano, Joscf Enjuto y</t>
  </si>
  <si>
    <t>Joscf Enjuto y Cano</t>
  </si>
  <si>
    <t>…uel Ro dia estuvieron cerrados los teatros y demas lugares de diversio mera y friones: para el corregimiento de Raeriz de Veiga á Don nes públicas. Manuel Orge: para el de Verin á D. Joscf Enjuto y Cano: para ITALIA. •1 de las cuatro villas de la Hoya de Málaga, su capital Cohin, a D. Agustín Lozano: para el de Requena a D. Juan Rozas Ri- Trieste 8 de Jumo. doccs: para el de Cuenca á D. Basilio García Manrique: pan Una cirta de Constantinopla que trajó el úl…</t>
  </si>
  <si>
    <t>Cano, Pedro</t>
  </si>
  <si>
    <t>Pedro Cano</t>
  </si>
  <si>
    <t>…za de los collares de oro y de plata maci para la de Zucros á D. Josef María Gazquez: para la del Burgo zos , ó con engastes de cornerinas, amatistas, jaspes, lapislázu de Osroa á D. Pedro Cano: para la del despoblado de Higares á lis, ágata, hematites ó prasmos de esmeralda. D. Zacarías Jimeno y Sánchez *, y para la de Navalmorat de Pusa, Cierto número de objetos de lujo hechos con las mismas ma S. Martin de Pusa, Santa Ana de Bienvenida y Maipica…</t>
  </si>
  <si>
    <t>Canosa, Francisco Alonso</t>
  </si>
  <si>
    <t>Francisco Alonso Canosa</t>
  </si>
  <si>
    <t>…rio de Santiago de Galicia, movido del eficaz veer; y estos se dirigirán francos al secretario del ayuntamiento deseo de hacer un bien á su patria ¡, acaba de recibir de París un. D. Francisco Alonso Canosa. modelo de la expresada maquina, y lo franqueará gustoso para —.Ensayo de Metalurgia , ó descripción por mayor de las cator que se copie y remíta á las sociedades económicas, y demas cuer ce materias metálicas, del modo de ensayarlas, del laboreo de Us pos y…</t>
  </si>
  <si>
    <t>Cao-Nuftez, Alfonso</t>
  </si>
  <si>
    <t>Alfonso Cao-Nuftez</t>
  </si>
  <si>
    <t>…bajá sus servicios en el ejército; pero en lugar de S. Juan de las Abadesas: para otra diaconil, por fallecimiento dé aceptarlos le dió MehcnVet la comisión de descubrir minas de D. Alfonso Cao-Nuftez, á D. Josef Soler, beneficiado de la par carbón de piedra. Estuvo bastante tiempo sujeto á esta prueba, roquial de Santa María del Mar de la ciudad' de Barcelona; y basta que por último le dió el bajá una comandancia. para-otra también diaconil, por fallecimi…</t>
  </si>
  <si>
    <t>Capitán</t>
  </si>
  <si>
    <t>Gaceta de Madrid n.º 1</t>
  </si>
  <si>
    <t>…cto de la pesca, y de un cor matación de la cochinilla y perfección en el hilado de las sedas. to comercio que hacían en barcos con los puntos circunveci A continuación el Exento. Sr. Capitán general distribuyó lps nos, y aun de cuando en cuando se entregaban á la piratería. Sus "premios siguientes : .. habitaciones eran miserables barracas, sus vestidos andrajosos, Educación. Niños. Clase primera: diez premios de banda y *sircomida pobre y groser…</t>
  </si>
  <si>
    <t>…añana de ayer recibí un muchos años. Alicante 22 de Febrero de i8z6.=Excmo. Sr.ss parte por escrito de la justicia de Rosales, noticiándome que la Pedro Fermín de Iriberri.=Excmo. Sr. Capitán general del reino. villa de Guardamar, distante como una hora, se hallaba cercada P. D. Las ocurrencias de que trata este oficio no han alte por una facción de revolucionarios, al mando del coronel cons rado en lo mas mínimo la tranquilidad de esta ciudad y s…</t>
  </si>
  <si>
    <t>…ficio. caballería de la Guardia Real, Inspectoresmilitares.con los ofi Zaragoza........................................................... ii daño. cíales dependientes y otros. El Sr. Capitán general de esta pro Bilbao...................................................... par. vincia, el Gobernador y estado mayor de la, plaza con todos los Coruña............................................................. 1. Generales y oficiales afectos á ella /…</t>
  </si>
  <si>
    <t>Capitán, Director-y</t>
  </si>
  <si>
    <t>Director-y Capitán</t>
  </si>
  <si>
    <t>Gaceta de Madrid n.º 96</t>
  </si>
  <si>
    <t>…n lo qué Consistían departamentó¿.y Fiscal del. jüzgádó dé márina en está Córte, có-las funciones preparadas. Con éste motivó fue inmensa la con inisionadó ál.efecto.por el Excmo. Sr. Director-y Capitán ge-1currencia dé lós habitante* dé Sigiícnza y pueblos comarcanos* neral de la,Real armada; en la inteligencia de qué desde hoy se1 qué llenos de gozó cort la presencia de tú amado Soberano, casi admitirán jas posturas que se hicieren:', siendo arregladas á l…</t>
  </si>
  <si>
    <t>Capocci, Ernesto</t>
  </si>
  <si>
    <t>Ernesto Capocci</t>
  </si>
  <si>
    <t>…ver después de ciudad é Ibrahim, apurando todos sus recursos como particular la última lunación. para obtener una capitulación. Los habitantes de Missolonghi En la-mañana del 3 el Sr. Ernesto Capocci, segundo astró consintieron en salir con armas, bagages, municionss y tambor nomo de esta escuela, descubrió nuevamente el cometa que apa batiente; pero Ibrahim lo negó, prometiendo solo que respetaría reció el año anterior en el signo de Tauro; que fue visib…</t>
  </si>
  <si>
    <t>Cara-, Juan Antonio Ruiz de</t>
  </si>
  <si>
    <t>Juan Antonio Ruiz de Cara-</t>
  </si>
  <si>
    <t>…ia la felicidad de la Monar tonio Espejo y Godoy: para el de Ginzo de Limia á D. Julián quía, y promete la tranquilidad de los pueblos, con desolación Toubes: para el de Logroño á D. Juan Antonio Ruiz de Cara- y total exterminio de los malévolos , que con sus distracciones y vantes: para el de Baños de Molgas á D. Juan Andrade Y’anez, tempestades civiles han agitado los fieles españoles amantes de su y para el de los Pedroches de Córdoba á D Ramón Rodríguez Rey. Lé…</t>
  </si>
  <si>
    <t>Carazo, Pedro Josef</t>
  </si>
  <si>
    <t>Pedro Josef Carazo</t>
  </si>
  <si>
    <t>…es de Santa Clara............................ 2 2 180 En 11 de Agosto de id. ÍEn 27 de Julio de id., inclusas cuatro ' : 29 35 3»5°° " macetas para regalar. Málaga para Motril.. A D. Pedro Josef Carazo................................. &lt; 2 00 En 1 2 de id. id. l 4 4 4OO En 1° de Noviembre de id. Totales........................ I 60 76 7.643 Existencia en este criadero. Nopales Idem Went^ ídem f ídem ldem_ 1 de número*6. felpudos. SariliK] ueños. Chalanero**…</t>
  </si>
  <si>
    <t>Carlos</t>
  </si>
  <si>
    <t>…a la suscripción , y también toda la obra de venta, SS. MM. y AA. siguen en el Real Sitio del Pardo sin nove compuesta de 20 tomos. dad en su importante salud. S. A. R. el Infante D. Carlos vie — La doble Ortología castellana, ó correspondencia entre ¡a pro ne diariamente á esta capital, y preside el Consejo de Estado. nunciación y la escritura de este idioma. Obra qué ha merecido los La Serma. Sra. Infanta Doña Luisa Carlota continúa en Ma elog…</t>
  </si>
  <si>
    <t>…ro; su calzado es. una especie de borceguíes, llegaron á Palacio á eso de las cuatro y media. El Sermo. Sr. In bastante elegantes. Este joven, que está dotado de mucho enten fante D. Carlos con su augusta Esposa é hijos y la Serma. Prin dimiento,,, :&gt;egun asegura su intréprete, ha compuesto un libro cesa de Beira é Infante D. Sebastian se habian trasladado la vís de oraciones, cuya dedicatoria, escrita-, en francés por.el misio- pera á ésta capi…</t>
  </si>
  <si>
    <t>Cárlos</t>
  </si>
  <si>
    <t>…ciba ideas delirantes la malignidad de esos sectarios Amat, Arzobispo de Palmira, abad de S. Ildefonso, confesor, del mal, produzca ^pensamientos infames el nefario corazón de del Sr. D. Cárlos iv &amp;c. &amp;c.: segunda edición notablemente au esa caterva envejecida en la perfidia, que el ayuntamiento de mentada por el mismo autor: 13 tomos en 4.0 á 330 rs. vn. en Bilbao y su fino vecindario con el brillante cuerpo de Realistas pasta. Se vende en la libre…</t>
  </si>
  <si>
    <t>…tillo, y su calidad compite con la de los ex- Napoleón. Comprende los principales sucesos del reinado del Se trangeros, según la experiencia lo tiene acreditado: y se avisa al ñor D. Carlos iv, y los ocurridos desde 1807 hasta que entró publico para que puedan hacer sus pedidos los que lo hubiesen enMadrid elSr. D.Fernando va el dia 13 de Mayo dei8i-j.: cua de necesitar. tro tomos. Se vende á 40 rs. en rústica y 50 en pasta, en las li brerías de…</t>
  </si>
  <si>
    <t>…todos ellos apoyarán su petición, y opina que la medida «El 29 de Abrí! pasaron por Francfort SS. A A. II el Archi propuesta por los Ministros ha de ser funesta á la agricultura, duque Carlos y su augusta Esposa que venian de Viena , y se di fundándose en que SS. EE. tratan de desentenderse de las leyes rigían á Eiberich. frumenticias; pero sin que parezca que las impugnan. Se ha ha «La Gaceta Universal contiene el siguiente artículo de Trieste bl…</t>
  </si>
  <si>
    <t>…es. La música del regi 28 de Diciembre último en la creación del Consejo de Estado á miento provincial de Betanzos tocaba en los intermedios de un imitación de su augusto Padre el Sr. D. Carlos iv. En él se ex sinnúmero de voladores, que se echaban de media en media ho presan los sentimientos paternales y benéficos del mejor de loe ra. El aire magestuoso y guerrero de este aparato llamó muy par Monarcas para la felicidad de la monarquía .designando…</t>
  </si>
  <si>
    <t>…a y tóricas y críticas y nuevas tablas cronológicas, desde los tiem pavorosa i las cavernas de la tierra, y allí se empieza á quejar y pos mas antiguos hasta la muerte del Se. Rey D. Cárlos 111, acu condoler de ha presas que se le han quitado. Parece que «quel dirán á recoger el tomo 11 i las librerías de Orea, calle de la dia queria ensangrentar su guadafit mas de lo acostumbrado; pa Montera, frente á S. Luis, y á la de Perez, calle de las Carr…</t>
  </si>
  <si>
    <t>…el fondo y reali forma en el de D. Cirios ni, y obtuvo aumentos considerables dad de estas tareas, que note un número tan vasto de obras im }' distinciones esclarecidas en el del Señor D. Carlos tv. Mas ha presas, de manuscritos y de medallas, y reflexione en seguida ber arribado á poseer domicilio fijo, propio y estable, solo 9e que desde el 6 de Marzo del presente año hasta este dichoso dia debe al espíritu magnánimo deV. M., que excediendo hasta l…</t>
  </si>
  <si>
    <t>…„E1 corsario colombiano, luego que supo la salida de la di junto á los alemanes. visión de guerra española el 8 del presente de Cádiz con direc _EI retrato del Sermo. Sr, Infante D. Carlos se halla con ción al Mediterráneo, dejó esta bahía, tomando el rumbo de Le cluido y venal en la calcografía de !a Real imprenta, á 8 rs. en vante. Por el mismo le van siguiendo dos buques de aquella di negro y 16 iluminado, hecho por los mismos profesores que…</t>
  </si>
  <si>
    <t>Carlota, Luisa</t>
  </si>
  <si>
    <t>Luisa Carlota</t>
  </si>
  <si>
    <t>…rrespondencia entre ¡a pro ne diariamente á esta capital, y preside el Consejo de Estado. nunciación y la escritura de este idioma. Obra qué ha merecido los La Serma. Sra. Infanta Doña Luisa Carlota continúa en Ma elogios de la .Real Academia Española. Un tomo en 4.0 á 10 rs. drid restableciéndose de sil indisposición, en compañía de su en rústica.=Co&gt;«pendió ó extracto de esta Ortología, muy útil á augusto Esposo el Sermo. Sr. Infante D. Francisco de Pa…</t>
  </si>
  <si>
    <t>…en en el Real Sitio del Pardo sin nove ¡aconsejadas en la última sesión, como oportunas para mejorar, dad en su importante salud. j el estado de la Irlanda. La Serma. Sra. Infanta Doña Luisa Carlota continúa en Ma i „S. M. tiene la satisfacción de poder anunciaros que la in- drid restableciéndose de su indisposición, en compañía de su Idustria de esta parte del Reino-Unido va floreciendo por progre- augusto esposo-el Sermo. Sr. Infante D. Francisco de Pa…</t>
  </si>
  <si>
    <t>…n nove 308 acebuches; 58195 álamos negros; 35 chopos, y 18824 p¡. dad en su importante salud. nos; una casa grande, fábrica moderna , de 40 varas en cuadrn, La Serma. Sra. Infanta Doña Luisa Carlota continúa en Ma de dos cuerpos y naves de alquería con molino de aceite, alma.' drid restableciéndose de su indisposición, en compañía de su cenes para este y otros caldos, graneros altos , capilla &amp;c.; ypo; augusto esposo el Scrmo. Sr. Infante D. Francisco de…</t>
  </si>
  <si>
    <t>…o; pero las instituciones mixtas, como las de que se trata, que dad en su importante salud. tienen efectos civiles y un objeto político, deben acomodarse al La Serma. Sra. Infanta Doña Luisa Carlota continúa en Ma cambio de las formas de Gobierno. Asi es que cuando apareció drid restableciéndose de su indisposición, en compañía de su ¿1 Código civil vivíamos bajo una república, y debió subsistir la augusto esposo el Secmo. Sr. Infante D. Francisco de Pau…</t>
  </si>
  <si>
    <t>…el Real Sitio del Pardo sin nove del Brasil, ésta enlazado con la familia Real por su matrimonio dad en su importante salud. con la Archiduquesa Leopoldina. La Serma. Sra/Infanta Doña Luisa Carlota continúa en Ma — Lord Wellington, Embajador extraordinario de S. M. Britá drid restableciéndose de su indisposición, en compañía de su nica cerca de la corte de Rusia, desembarcó en Calais el dia 9 á augusto esposo el Sermo. Sr. Infante D. Francisco de Paula.…</t>
  </si>
  <si>
    <t>Gaceta de Madrid n.º 27</t>
  </si>
  <si>
    <t>…parte por'el vecindario, pudiendo asistir ademas á los pueblos dad en su importante salud. vecinos , .y tener apelaciones. La segunda con 49, pagados de lt La Serma. Srá. Infanta Doña Luisa Carlota continúa en Ma misma forma, y ademas lo que le valga la barba de los que se drid restableciéndose de su indisposición , en compañía de su afeitan en su casa, y de los forasteros. Los profesores se dirigirás’ augusto esposo e) Sérnio. Sr. Infante D. Francisco…</t>
  </si>
  <si>
    <t>Gaceta de Madrid n.º 29</t>
  </si>
  <si>
    <t>113</t>
  </si>
  <si>
    <t>…ve ro cinco niños en el espacio de siete horas: los dos últimos mu dad en su importante salud. rieron inmediatamente. La misma muger habia ya parido dos me La Sernia. Sra. Infanta Doña Luisa Carlota continúa en Ma llizos hace dos años. drid restableciéndose de su indisposición , en compañía ds su —Para formar idea del inmenso consumo de sanguijuelas que se augusto esposó el Sermo. Sr. Infante D. Francisco de Paula. ha hecho en Paris en el espacio de un a…</t>
  </si>
  <si>
    <t>…Sitio del Pardo sin nove París.......... ................................. 15 18. dad en su importante salud. Amsierdam................................. 00 La Serma. Sra. Infanta Doña Luisa Carlota continúa en Ma Hamburgo................................... 00 drid , habiendo entrado ya en el noveno mes de su embarazó, y Cádiz................................... ........ par. sigue aliviándose lentamente de Ja indisposición que le sobrevino Sevilla.......…</t>
  </si>
  <si>
    <t>Gaceta de Madrid n.º 32</t>
  </si>
  <si>
    <t>116</t>
  </si>
  <si>
    <t>…................ .......................................... 4 á $. dad en su importante salud. Barcelona á pesos fuertes................................. Jv La Serma. Sra. Infanta Doña Luisa Carlota continúa en Ma Zaragoza............................................................. ii. drid restableciéndose de su indisposición , en compañía de su Bilbao................................................................ i- __ augusto esposo el Sermo. Sr. In…</t>
  </si>
  <si>
    <t>…portante salud, .y mañana por la tarde se restituiré 151; de consiguiente se le condenó a un mes de prisión , yl 100 á esta capital. francos de multa. ■ . 1 La Serim. Sra. Infanta Doña Luisa Carlota continúa en Mt _E1 feld mariscal duque de Wellingtob salió de Berlin el 21.de drid más'aliviada de su indisposición', en compañía de su áugus. Febrero para continuar su. viage á Petersburgo. to esposo el Sermo. Sr. Infante D. Francisco de Paula. Un periódico…</t>
  </si>
  <si>
    <t>…e carrera. La artillería empezó á hacer los saludos á las cuatro y ¡¡legó á París, fue hacerle una visita, y llevarle el libro que ie ha- cuarto. *•» dedicado. ' La Serma. Infanta Doña Luisa Carlota continúa con alivia ESPAÑA. rsstableciéndose de su indisposición. Con el plausible motivo de ser el domingo los dias de la Zarza de Capilla (provincia de Extremadura) 10 de Febrera. • Reina nuestra Sra habrá mañana á las once besamanos general; Esta villa, qu…</t>
  </si>
  <si>
    <t>…udad como en sus inmediaciones, para la reunión de A las 11 y 20 minutos de la noche anterior la Serma. Señora un campamento que va á formarse en aquella parte de la Flan- Infanta Doña Luisa Carlota dió felizmente a luz un robusto In des francesa. Se compondrá este de dos divisiones de infantería, fante. En seguida se cantó en la Real capilla un solemne Te Dtum, de una de caballería, de algunas compañías de artilleros, y de y hoy siguen SS. AA. sin la me…</t>
  </si>
  <si>
    <t>Gaceta de Madrid n.º 43</t>
  </si>
  <si>
    <t>…ufla...,..................í......................... 1. todo él frátesíto de las siete’ leguas. ' ¡ Deuda-consolidada con ínteres................ 29 valor. La Sertoa. Sra. Infinta-Doña Luisa Carlota sigue site la me-'' Idem sin ihteres............................... 00 nór ftovédad en está, ¡córte córi sus augustos Esposo é Hijosí- 1 Intereses de Vales....... ...:.::..'....V....g. «^. El Itinesdé Pasctea asistieron SS. MM. y A A. al acto soleto- Válescon…</t>
  </si>
  <si>
    <t>…do á su territorio la prpvincia oriental. novedad en su importante salud. Lo mismo que en esta corle lá ,,Se confia mucho en las proposiciones de M. Rivadavia, Serma. Sra. Infanta Doña Luisa Carlota con su augusto Esposo quien asegura que no hay cosa tan fácil como convertir en bille é Hijos. tes del banco de Inglaterra los del empréstito de aquella repúbli Exfosicion dirigida á S. M. ca; pero yo creo que la guerra rebajará bastante esta facilidad, ,,Señ…</t>
  </si>
  <si>
    <t>…s El conde de Guilleminot.” sin novedad en su importante salud: lo mismo que en esta corte —Un periódico liberal refiere lo siguiente acerca del teniente co la Serma. Sra. Infanta Doña Luisa Carlota, con su augusto ronel Selves, conocido' actualmente con el nombre de Solimán Esposo é Hijos. 8ey, comandante de una parte del ejército de Ibrahim-bajá. Este oficial era en 1812 ayudante mayor de cazadores á ca El Rey N. Sr. se ha servido presentar á consulta…</t>
  </si>
  <si>
    <t>…industria fabril «por qué no ha de novedad en su importante salud: lo mismo que en esta corte la dispensar las mismas ventajas á una industria que en otro tiem Serma. Sra. Infanta Doña Luisa Carlota con su augusto Esposo po florecía entre nosotros, y cuya prosperidad está enlazada con é Hijos. todos los intereses del Estad» ? Hablo de la navegación. El hono rable diputado recuerda aquí los esfuerzos que hizo.Luis xiv para Por el Ministerio de la Guerra s…</t>
  </si>
  <si>
    <t>…itio de Aranjuez sin mara de los Pares. novedad en su importante salud: lo mismo que en esta corte la Mr. de San Gery dice que no se le ocultan las muchas difi Serma. Sra. Infanta Doña Luisa Carlota con su augusto Esposo cultades que presenta una ley de aduanas; de manera que no pue ¿Hijos. de proteger ciertos intereses sin que se resientan otros al mismo tiempo, y de consiguiente es imposible el contentar á todos. Con fecha 4 del actual ha comunicada el…</t>
  </si>
  <si>
    <t>…do la pertenencia de ellos por gar novedad en su importante salud: lo mismo,que en esta corte 1^ te de D. Jo'sef.Luis de Bidaurretá y D. Alejandro Biirgüé, viciSerma. Sra. Infanta Doña Luisa Carlota cón $u augusto Esposo nos de S.-Sebastian ,dé Guipúzcoa, se cita y emplaza á D. Jyia é Hijos. . ' . }' ' ' Josef dé Veiqunzaran, p.' Róque de Ormáchéa, D^Juañ Angel Exposición dirigida i S. M. ■ &lt;: í 3e Aína, Di, Bernabé Díaz de Mendivil ,:D- Maníiel dé Bílar…</t>
  </si>
  <si>
    <t>Gaceta de Madrid n.º 50</t>
  </si>
  <si>
    <t>…derruyendo con noble orgullo y lin novedad en su importante salud: lo mismo que en esta corte frente envanecida cuantos infames intenten empañar su brillan la Serma: Sra. Infanta Doña Luisa Carlota, con su augusto tez, venciendo siempre ó dejando todos de existir por el amor Esposo é Hijos. * al Monarca absoluto. Animado con la firme esperanza de que patentizareii á las naciones que os admiren que os halláis pene Exposición dirigida á S. M. trados de lo…</t>
  </si>
  <si>
    <t>205</t>
  </si>
  <si>
    <t>…ueros cataba modificado este derecho, novedad en su importante salud: lo mismo que en esta corte ia como en los de Normandía y Bretaña: razón por que eran mira Serína. Sra Infanta Doña Luisa Carlota con su augusto Esposo dos por Ips mas exorbitantes del derecho común, en los cuales é Hijos. las sustituciones podían verificarse por donación entre vivos, por Exposiciones dirigidas á S. M. cuya razón se llaman la porción disponible, y aun se permitían „Seño…</t>
  </si>
  <si>
    <t>…s brillantes; la re pués en urta¡ carretel* sus augustas Esposas las Sermas. Sras. Involución s? dirigió "á la inexperiencia dé la juventud para des fáhtái Doria María Francisca y Doña Luisa Carlota, quienes destruir; pero hoy que sé trata de reedificar el ordejv social , és pre-¡ pWs^qÚe'acompañaron y despidieron á Jos Reyes, saliendo un ciso obrar con medios diferentes; restablezcamos las leyes con largó tfecho, se restituyeron al Real palacio. servado…</t>
  </si>
  <si>
    <t>Carre-menzaron, Leonardo</t>
  </si>
  <si>
    <t>Leonardo Carre-menzaron</t>
  </si>
  <si>
    <t>…nio hubo otros dos bas Alonso, D. Fernando Meras, D. Juan Tro, D. Manuel Gartante fuertes; y puede decirse qué desde eí 31 dé Abril que co cía, D. Isaac Nuñez ; D. Joaquín Comoto, D. Leonardo Carre-menzaron á notarse se están reproduciendo cotí mas ó menos días ño, D. Pedro Espina, D. Cayetano Barrera, D. Juan Casarna-de intermedio. yor, D. Joaquín Rey, D. Francisco Lozano, D. Josef María Madrid 19 de Julio. Rubio. D. Prudencio Berriozabal y D. Josef Castelló: y…</t>
  </si>
  <si>
    <t>Carvajal, Josef María</t>
  </si>
  <si>
    <t>Josef María Carvajal</t>
  </si>
  <si>
    <t>…ó ¡fe Europale parece’ bueno ; mas á pesar de ésto cuerpos de Voluntarios Realistas del Reino al Teniente General parece que sé le 'liace muy largo el tiempo que le falta para vol D. Josef María Carvajal, quien se entenderá'en derechura con verá su trono; ignora nuestra lengua; regularmente se detendrá migo para la organización y fomento de dichos cuerpos." Madrid poco én París, y es probable que vuelva por el Havre con direc 35 de Febrero de 1826. - ción á l…</t>
  </si>
  <si>
    <t>Carvajal, Tomas González</t>
  </si>
  <si>
    <t>Tomas González Carvajal</t>
  </si>
  <si>
    <t>…y á la doctrina de los Padres, con notas paz y de la concordia; cuyo afortunado día se complace en anun sacada^de los mejores intérpretes, y algunas disertaciones. Por ciar V. M. D. Tomas González Carvajal. Se hallará en Madrid en la libre „LlegaTá, Señor, llegará por vuestros desvelos paternales ese ría de Bailo, en Sevilla en la de Caro Hernández, y en Barcelo dia en que nuestros hijos, libres de los furores que hemos pa na en la de Sierra. decido nosotros, b…</t>
  </si>
  <si>
    <t>Casades, Juan Soler y</t>
  </si>
  <si>
    <t>Juan Soler y Casades</t>
  </si>
  <si>
    <t>…7.* inclusive, me ha dado por mínima con derecho á los bienes que han quedado por el fallecimiento distancia de centros observada, llevando en cuenta la refracción. abintestato de D. Juan Soler y Casades , natural que fue de Bar De aquí resulta: celona , vecino de esta corte, ocurrido en ella el 25 de Noviem Latitud aparente de la Luna en la con bre último, para que dentro del término de 30 días, contado* junción aparente............................... o° ..2…</t>
  </si>
  <si>
    <t>Casajús, Vicente</t>
  </si>
  <si>
    <t>Vicente Casajús</t>
  </si>
  <si>
    <t>…carácter de Padre de sus pueblos y del poderío Real que al comisario ordenador, juez de empaques de aquella ciudad, ha recibido de Dios para mandar y disponer de ellos, inclinó su D. Vicente Casajús, encargado ¡le examinarlas y remitirlas á la Real clemencia á consolarlos, aliviarlos y redimirlos de las des Dirección general de Rentas para darles el curso correspon gracias en que los tenia sumergidos-elhorror de la pasada anar diente. quía: mas no satisf…</t>
  </si>
  <si>
    <t>Casarna-de, Juan</t>
  </si>
  <si>
    <t>Juan Casarna-de</t>
  </si>
  <si>
    <t>…é Abril que co cía, D. Isaac Nuñez ; D. Joaquín Comoto, D. Leonardo Carre-menzaron á notarse se están reproduciendo 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 tercera clase por otros jóvenes de nct me…</t>
  </si>
  <si>
    <t>Casas, Lorenzo</t>
  </si>
  <si>
    <t>Lorenzo Casas</t>
  </si>
  <si>
    <t>…OIA &gt;j&gt;. ESPAÑA. Lóndras........... .......................................... 34J. Zaragoza 20 de Diciembre, Paris....................................................... 153151. D. Lorenzo Casas, profesór de cirugía de,la ciudad de Hues Cádiz......................................................... ........ qájp. beneficio. ca, deseoso de ser útil á la humanidad,,manifiesta al público !a Sevilla........................................................…</t>
  </si>
  <si>
    <t>Casasus, Juan Francisco</t>
  </si>
  <si>
    <t>Juan Francisco Casasus</t>
  </si>
  <si>
    <t>…o y Ayuntamiento de la villa de Ciruelos Pablo Catalina Zaragoza, D. Juan Artaola, D. Antonio Gó para el mismo objeto................................................ . 1,000. mez, D. Juan Francisco Casasus y D. Joaquin Catalina, te Al Párroco y Ayuntamiento de la Villa de Villaher— nedores que han sido de 36 vales Reales, á saber: uno de 1 ,°de mosa con el mismo objeto............................................ 1,500. Setiembre de 1807 de 300 pesos, nútn. 71,198. Otro de* i.° ds Al…</t>
  </si>
  <si>
    <t>…guel Baona, D. Antonio Salazar¿ D, Pa S. Lorenzo 26 de Noviembre, blo Catalina Zaragoza, D. Juan Artaola, D. Antonio Gómez, Los facultativos de Cámara, considerando ya enteramente D. Juan Francisco Casasus y D. Joaquín Catalina, tenedores que restablecida á la Reina Ntra. Sra., suspendieron ayer el. parte hán sido de 36 vales Reales; á saber: uno de i.° de Setiembre de diario de la salud de S. M. 1807 de 300 pesos, núm. 71,198: otro de t.° de Enero de 1808 El Rey N. Sr. y tos Sermos…</t>
  </si>
  <si>
    <t>Castelo, Antonio</t>
  </si>
  <si>
    <t>Antonio Castelo</t>
  </si>
  <si>
    <t>…ano sino diciendo que la Cámara ha ' el juramento en manos del Sr. Gobernador el primer comandan desmerecido para la Francia (i'iva interrupción)? Este es el único te del batallón D. Antonio Castelo, y en las de este los demás modo que teneis para advertir al Monarca, que siendo libre oficiales en la sala de ayuntamiento. El del batallón se difirió siempre en su elección , no está obligado á seguir los consejos hasta dicho dia, á cuyo acto precedió la mi…</t>
  </si>
  <si>
    <t>Castillo, Francisco Vela del</t>
  </si>
  <si>
    <t>Francisco Vela del Castillo</t>
  </si>
  <si>
    <t>…3.a se figura que otras veces se les hacia poner de ro el título de marques de Ycbra, concedido en el año de 1683 á dillas en un círculo de hierro llamado the stavenger's daughter D. Francisco Vela del Castillo, en atención á que no ha podido Cb hija del que limpia los lugares inmundos.) Mediante cierta cobrarse el servicio de lanzas, que asciende á 5x3365,9 rs., ni se fuerza se les comprimía tan violentamente que llegando á jun sabe el paradero del poseedor y suces…</t>
  </si>
  <si>
    <t>Castillo, Josef del</t>
  </si>
  <si>
    <t>Josef del Castillo</t>
  </si>
  <si>
    <t>…uadra monio de su verdadera lealtad. Ecija 23 de Febrero de 1826.” déla misma audiencia á D. Josef Zorrilla, y para la fiscalía del (Siguen las Jimias.) crimen de dicho tribunal á D. Josef del Castillo; para una plaza de alcalde nacional de la corte mayor de Navarra á D. Leoncio „Senor: La vuestra ciudad de Lérida , en Cataluña, que tan Ladrón de Cegama: para una plaza de oidor de la audiencia de tas pruebas ha dado en todas épocas de su amor y lealtad á la…</t>
  </si>
  <si>
    <t>Castillo, Luis del</t>
  </si>
  <si>
    <t>Luis del Castillo</t>
  </si>
  <si>
    <t>…lla la Nueva, tallones de la Corona, graduado de teniente coronel, americano, que estaba señalado para el dia 14 del corriente, por no haberse 7 al capitán cajero del mismo cuerpo D. Luis del Castillo, que presentado licitador alguno á hacer postura, se recuerda qué el estuvieron con el difunto Sr. marques de la Romana en el Nor dia 8 del próximo'mes de Agosto se celebrará el segundo y últi te, yen :caso de haber, fallecido, á su» herederos. Dirigirán las…</t>
  </si>
  <si>
    <t>Castro, Alonso de</t>
  </si>
  <si>
    <t>Alonso de Castro</t>
  </si>
  <si>
    <t>…ei á de Noviembre en Simphe- nio Sánchez Seijas á la dignidad de tesorero de la iglesia cate xopol, donde había llegado á las cinco de la tarde, apeándote en dral de Orense, y de D. Alonso de Castro á canongía de la mis lá iglesia catedral.- Dc alli se dirigió á la■ casa de tu alojamiento, ma catedral, á D, Andrés Benito Maquieira y D. Juan Vázquez donde dio audiencia al Gobernador civil Narischlcine y al Co Catrofe: para una ración de ia iglesia catedra…</t>
  </si>
  <si>
    <t>Castro, Ignacio Fernandez de</t>
  </si>
  <si>
    <t>Ignacio Fernandez de Castro</t>
  </si>
  <si>
    <t>…documentos correspondientes á, los primeros 50 millo la fragata española nombrada Precióla, al mando de su capitán. nes inscriptos en el Gran Libro de la deuda consolidada, y tam- D. Ignacio Fernandez de Castro: admire carga á fletes modera bien los' equivalentes á 128.4931)921 rs. procedentes de deuda dos, y pasageros, para los que tiene excelente comodidad. Se des ain interes,.liquidados, por esta: comisión en el trimestrefin de pacha en aquella plaza por su capit…</t>
  </si>
  <si>
    <t>Castro, Josef Fernandez de</t>
  </si>
  <si>
    <t>Josef Fernandez de Castro</t>
  </si>
  <si>
    <t>…iez tarde».por el talud en el Real sitio de S. Ildefonso. cura de una aldea , ó sea diálogo entre un eclesiástico ydó» ámidel Citador convencido» de sus errores; Por el presbítero D. Josef Fernandez de Castro, coronel agregado «I estadomm {os&gt;. Josef Marín, catedrático de teoIogíadelReal conventQík yor de la plaza de Cádiz, siempre amante y leal vasallo, dcs- Calatrara: do* tomos en 8.° Se hallará en las librería*/ide-Perez, ies de varias acciones de guerra en que…</t>
  </si>
  <si>
    <t>Castropinos, Elena de</t>
  </si>
  <si>
    <t>Elena de Castropinos</t>
  </si>
  <si>
    <t>…e ha servido mandar por Real orden de i5 de Mayo nuestra industria y comercio. que se suprima el título de conde de Castropinos, concedido en CAMBIOS DEL DIA 15. 30 de Diciembre á Doña Elena de Castropinos yFril, porque, según las diligencias practicadas en Cataluña , no resulta antece Londres............................................................ $6 » 85ldente alguno de dicho título, y tampoco la agraciada pagó ia París....................................…</t>
  </si>
  <si>
    <t>Catalan, Juan Francisco Marco y</t>
  </si>
  <si>
    <t>Juan Francisco Marco y Catalan</t>
  </si>
  <si>
    <t>…salió para Scútari un bin-backi (coronel) Camarlengo de la Sta. Romana Iglesia, y Director general de con iOíoo hombres para mantener el orden en aquélla parte. ^policía, al limo. Sr. D. Juan Francisco Marco y Catalan, del Aun se sostiene la voz de la supresión de los bostandgis: se -Consejo y Cámara de S. M. C. y Auditor de la Rota Romana -dice que su gcfe seta elevado á la dignidad de bajá de dos colas. por la Corona de Aiagon (1). ■ El gran visir y el seraskier pasaron…</t>
  </si>
  <si>
    <t>Cataleñas, Joaquin</t>
  </si>
  <si>
    <t>Joaquin Cataleñas</t>
  </si>
  <si>
    <t>…mo objeto....................................................... 1,500. — Por el presente se cita y emplaza á D. Antonio Gilman, Ai Párroco y Ayuntamiento de la Torre de Juan Abad D. Joaquin Cataleñas, D. Pedro Amó, D. Pió Gómez , Don para el mismo objeto................................................. ... 1,000. Joaquín Campos , D. Miguel Baona, D. Antonio Saiazar, Don Al Párroco y Ayuntamiento de la villa de Ciruelos Pablo Catalina Zaragoza, D. Juan Art…</t>
  </si>
  <si>
    <t>Catalina</t>
  </si>
  <si>
    <t>…rmitió bebiese vaso y medio de sangre. La muger Malagon. 21, Otro de 338084 rs., 7992 17 mrs. de rédito á del capitán se vió reducida á comerse los sesos de un page de es favor de Doña Catalina de la Fuente. 22. Otro de 208588 rs. 8 coba. La joven pasagera fue la que conservó mas ánimo que to mrs., y 617 22 mrs. de rédito á favor de Doña Elena Váz dos , y era ella la que ejercia el horrible cargo de despedazar los quez. 23. Otro de 198442 rs. 22 mrs…</t>
  </si>
  <si>
    <t>…Ministros se esfuer vor de la marquesa de Malagon.ssz i. Otro de 333084 rs., yzan en sofocar la oposición por su liberalidad, y la oposición se pp2 y 17 mrs. de rédito á favor de Doña Catalina, de la Fuen esfuerza en sobreponerse á los Ministros en realismo. Lo mismo te 5=12. Otro de 2o3so8 rs., 8 mrs. y 617 22 mrs. de rédito » sucede con los periódicos: asi es que de cuando en cuando vemos en el de nuestro antiguo hermano ultra-realista el JSnv-Ti…</t>
  </si>
  <si>
    <t>…00........................... Idem. de rédito á favor de la marquesa de Malagon.zrOtro de 338084 9,256.... . 500...................— Idem. &lt;*•».-y 992 17 mrs, de rédito á favor de Doña Catalina de la 7.999— 5o°............... — Idem. &lt; • Fuente.=Otro de.2o85&amp;8 rs. 8 mrs., y 617 12 mrs. de rédito á 8,447.... 500........................... . Aran juez. favor.de Doña Helena Vazquez.zrOtrode 198442 rs. 22 mrs., 18,313.... 500............................…</t>
  </si>
  <si>
    <t>…o* francas de porte. ■ v se en ellos de la distribución piadosa que dispuso de sus bieuesr D. Francisco Quirós y Mateo» , por fallecimiento de la referida Cádiz 2 i dt 'Diciembre. Doña Catalina y D. Félix González de Orbaneja, su marido , se Nos dicen de Gibraltar lo siguiente: llama á Ips parientes pobre» del citado D. Francisco , ó de su .her» ,,Varias cartas recibidas de la gran Canaria , por vía de la isla mano D. Bartolomé, para que en el término de 30 dias se pre de Sa Mader…</t>
  </si>
  <si>
    <t>Catatan, Felipe Ramón</t>
  </si>
  <si>
    <t>Felipe Ramón Catatan</t>
  </si>
  <si>
    <t>…, á D. To- es de 26 á 28 pulgadas. **s Martin: para la canongía de la misma, por muerte de Don Según las observaciones hechas en el Real observatorio de Fdix Baltasar González, á D. Felipe Ramón Catatan : para las S. Fernando en estos últimos años la cantidad media de lluvia Mpellanía» primera y tercera del santuario de nuestra Señora de que ha caldo en dicha ciudad ha. sido de 24 pulgadas.</t>
  </si>
  <si>
    <t>Cathcarr</t>
  </si>
  <si>
    <t>Gaceta de Madrid n.º 146</t>
  </si>
  <si>
    <t>…Se por las circunstancias , se confiara a un diplomático distinguido, han expedido cinco buques griegos á Sclúatlio, é Icopolo para, y no falta quien señale para ella al teniente coronel Cathcarr, trasportar á los Olimpios , que estaban á las ordenes de Laiatasso, que acaba de ser llamado de Francfort, donde representaba á la y reunirlos al ejército. Colocotroni, Coliopulo, Nicetas y otros Inelaterra cerca de la Dieta germánica. capitanes han muichado…</t>
  </si>
  <si>
    <t>Cavanilles</t>
  </si>
  <si>
    <t>…S. yesos de 1.® de Mayo de 1804 que han salido premiados en el sorteo celebrado en 26 de Abril de 1826. Por acuerdo de los interesados, y á virtud de providencia del De 400 pesos. Sr. Cavanilles, del Consejo de S. M., juez comisionado en la Desde el nútn.° «-Í13 ai 146* ambrs inclusive. testamentaría del Excmo. Sr. duque de Fernannuñez, se vende la Desde el núm.° 3371 al 3420 ídem. cabaña lanar fina trashumante, titulada de Bejar, perteneciente Desde…</t>
  </si>
  <si>
    <t>…icas disposiciones, ó en romper las negras tra Fer 11 a.11-Nuñez , señalado para el 19 del corriente , se suspende á mas del revolucionario impío: ’ J. yirtud. de ipiovidencia del Sr. Cavanilles , juez- comisionado para Dios guarde L. C. R. P. de V. M, muchos y dilatados anos conocer de los asuntos de la misma testamentaría, hasta nuevo - . para felicidad de la Monarquía. Oria y Abril 23 de 1826. (Si mandato. ,; guen las firmas.) • __El tiaiductor de…</t>
  </si>
  <si>
    <t>…tenido en examinarlo ANUNCIOS. todo por sí mismo. Por acuerdo de los interesados y á virtud de nueva provi La Real biblioteca y todos los amantes de las letras deberán dencia del Sr. Cavanilles, juez comisionado en la testamentaría bendecir eternamente, y demostrar por todos medios su pro del Excmo. Sr. duque de Fernan-Nuñez , sé vuelve á anunciar la funda gratitud á un Monarca tan benéfico y generoso. venta de la cabaña lanar fina trashumante, titu…</t>
  </si>
  <si>
    <t>Cavia</t>
  </si>
  <si>
    <t>198</t>
  </si>
  <si>
    <t>….......................... 1. lezav estado, sin mas citarlos ni emplazarlos. Vales consolidados..........-............................. 254 á valor. _ A virtud de providencia del Sr. Cavia, alcalde de la Real Idem no consolidados.... • • «nt*# £4 á 104. id. ! Casa y Córte, se convoca á junta general á los acreedores de la Deuda consolidada con Ínteres.................... ¿9 id. quiebra .de-la extinguida casa de D. Esteban Drouilhet y compa Inte…</t>
  </si>
  <si>
    <t>Caye</t>
  </si>
  <si>
    <t>…ta causa de la Nación, cupo en suerte del primer extrac del artículo terapéutica, los traductores se han visto precisados á ¡ to de la de este dia á'Doña Manuela Ferreyra, hija de D. Caye formarlo, reuniendo en él las cuestiones-generales y mas iinpor- \ tano , despensero y alguacil de agua de la fragata Magdmltna, que tantes de ésta parte esencial de la medicina; y en caso de no hi- ; naufragó. ber desempeñado el objeto como se debe, esperan…</t>
  </si>
  <si>
    <t>Cayetano, Miguel</t>
  </si>
  <si>
    <t>Miguel Cayetano</t>
  </si>
  <si>
    <t>…dos, escribanos y démas curiales de cualesquiera tribunales del reino, asi eclesiásticos El dia 27 del corriente á las doce de su mañana dará principio eomo seculares: por él Lic. D. Miguel Cayetano ¡sanz , abogado á las lecciones de mineralogía, en el Real Gabinete de Historia en la Real chancillaría de Valladohd, individuo de su ilustre co Natural, el profesor D. Donato García; y se continuarán 'i la legio,1 relator que fue en el*crimen y en lo civil d…</t>
  </si>
  <si>
    <t>Cazaña, Luis</t>
  </si>
  <si>
    <t>Luis Cazaña</t>
  </si>
  <si>
    <t>…ede actualmente-con jos habitantes católicos sado todmen.i.i23,0387,rs¿ y 17 mrs. vn. apropia de los here de los tres reinos británicos; pues no cre^n que sean causa sufi deros de D. Luis Cazaña, para pago de cierta cantidad á la com ciente | ara apostatar ,,los delirios amorosos de aquel tirano que pañía de lonjistas de Madrid:.quien quisiere hacer postura acu se imag-nó ver brillar un nuevo; evangelio en lqs ojos de -su her da al referido tribunal…</t>
  </si>
  <si>
    <t>Cebollero, Jo.ef</t>
  </si>
  <si>
    <t>Jo.ef Cebollero</t>
  </si>
  <si>
    <t>…crédi Fortarttíte, ñ D. Anselmo Ribera: p3ra lina'cinongia.de la mis to por sus talentos y buen carácter. ma iglesia catedral , vacante por fallécihnieííto de D. Mariano Ciria', á D. Jo.ef Cebollero: para la capiscolía, tercera dignidad ESPAÑA. de la iglesia catedral de Gerona, vacante por el de D. Francis co de la Encina , á D. Juan Bonet y Blanch: para una canongía Sanciona 22 de Agosto,. de la iglesia colegial de Mantesa, diócesis de Vich, vacante por…</t>
  </si>
  <si>
    <t>Cebrian, Blas</t>
  </si>
  <si>
    <t>Blas Cebrian</t>
  </si>
  <si>
    <t>…batida que se dió en el referido pueblo. to los anteriores nombramientos en D. Miguel Pinazo y Don ,,EI día que se dió la batida, que fue en domingo (el mas Francisco Belenguer, á D. Blas Cebrian, cura párroco de la vi proporcionado para la gente de trabajo), se reunieron al efecto lla de Cascante. de destruir los carnívoros Jobos que estaban devorando toda es Asimismo se ha dignado S. M. nombrar á consulta de dicho pecie de ganado , mas de 100 person…</t>
  </si>
  <si>
    <t>Cenjuero, Josef Sánchez</t>
  </si>
  <si>
    <t>Josef Sánchez Cenjuero</t>
  </si>
  <si>
    <t>…tínez Rubio: para otra de la (cuenta astronómica j, en el Observatorio Real de Marina de de Mondoñedo, por el de D. Francisco Queraltó al arciprestaz- S. Fernando, por su director D. Josef Sánchez Cenjuero. go, íinica dignidad de la colegial de Vilabertran , obispado de Gerona ,'á D. Gregorio Sueasti: para otra de la de Palencia, Tiempo del péndulo. por muerte de D. Manuel Rodriguez, á D. Francisco de Paula Principio del eclipse ó primera imRodríguez: para una…</t>
  </si>
  <si>
    <t>Centurión, Buhara</t>
  </si>
  <si>
    <t>Buhara Centurión</t>
  </si>
  <si>
    <t>…fin de privarles del sentido, é impedirles asi el di titulo de marques de Villa Real concedido en 9 de Dicumbre rigir la palabra al pueblo. de ióy8 á la persona que se casase con Doña Buhara Centurión, 5.a Thomas Grcen y Bartolomé Roe, sacerdotes católicos en atención á que ni se han podido cobrar qtO$óo rs. y 10 mrs.</t>
  </si>
  <si>
    <t>Cepeda, Juan Antonio</t>
  </si>
  <si>
    <t>Juan Antonio Cepeda</t>
  </si>
  <si>
    <t>…255 á 26¿.- tín tratado acerca de la naturaleza , propagación y extinción de Idem no consolidados..................................... 83 á 5!,- la langosta , escrita en 1791 por D. Juan Antonio Cepeda , cu ra de Malpariida de Plasencia* un tomo en 4.0, á 8 rs. á la rús —rg-i 8 tim 1 ' tica y 14 en pasta: se vende en la librería de Miyar, calle del Príncipe.ANUNCIOS. ^sJCompendiUm jurir canonlcl, sive breéis sima Dccretalium instituía. Se celebra junta de a…</t>
  </si>
  <si>
    <t>Cepeda-y, Antonio</t>
  </si>
  <si>
    <t>Antonio Cepeda-y</t>
  </si>
  <si>
    <t>…......................... | beneficio. ceto Sánchez y D. Antonio Montero. En geometría el citado Zaragoza.................... ......................... .......... | daño. Matesi . D. Antonio Cepeda-y D. Josef Martínez. En trigono Bilbao.............................................................. £ beneficio. metría plana los mismos Cepeda y Martínez. En trigonometría Coruña............................................ •'.............. . 4 á i daño. esférica: él'referido C…</t>
  </si>
  <si>
    <t>Cer, Ventura Prat y</t>
  </si>
  <si>
    <t>Ventura Prat y Cer</t>
  </si>
  <si>
    <t>…ue el Ga necesarios, y ser materia que por su cualidad inflamable podía binete de S. Petersburgo insiste sobre el statu quo de 1820 en lo* causar incendios, recurrió el fabricante D. Ventura Prat y Cer principados de Moldavia y Valaquia. Ademas pide que en ua rera, representando al Rey N. Sr. los perjuicios que la prohibi punto que señale la Puerta se reúnan inmediatamente comisio ción le ocasionaba , y pidiendo permiso para fabricar y vender nados turcos p…</t>
  </si>
  <si>
    <t>Cerquen, Josef Sánchez</t>
  </si>
  <si>
    <t>Josef Sánchez Cerquen</t>
  </si>
  <si>
    <t>…an observado la cria de los gusanos han sobre el uso de las alturas circunmeridianas del sol y estrellas para dado certificaciones al inventor. la determinación de la latitud, por D. Josef Sánchez Cerquen), Es digno de notar que el descubridor entregó á un célebre director del mismo observatorio: su precio 20 rs. en rústica. naturalista de Munich, al pasar por Strasburgo á fines de Julio, Véndese en el despacho de la dirección de hidrografía, calle da pero sin…</t>
  </si>
  <si>
    <t>Cerquero, Josef Sánchez</t>
  </si>
  <si>
    <t>Josef Sánchez Cerquero</t>
  </si>
  <si>
    <t>…on iluminados los teatros. ' Real orden y aclaración habilitando las naves extrangeras para la conducción de granos del reino á las costas del mediodía. j‘ Artículo comunicado por D. Josef Sánchez Cerquero, director del (Núm. ixj.') Real Obtehiátorio de Marina, Otra sobre tos requisitos que deben acreditar los alumnos di El eclipse de'sol que deberá suceder en la mañana del 29 de los Reales colegios de'cirugía para revalidarse en medicina. (NúNoviembre dé-1826,…</t>
  </si>
  <si>
    <t>Cerro, Josefa del</t>
  </si>
  <si>
    <t>Josefa del Cerro</t>
  </si>
  <si>
    <t>…rcaba á 3 duros la libra. militar con la espada. Se vende á 8 rs. en las librerías de Gómez, J de Escribano, calle de Carretas, 7 en Valencia en la de Bó. . Madrid 11 de Octubre. —Doña Josefa del Cerro, vecina de Talavera do la Reina , viu da de D. Juan Peña, suplica á cualquier oficial ó militar qué se SS. MM. y AA. continúan sin novedad en su ¡mportanta embarcase en 4 de Agosto de 1813 en Cádiz ó Isla de León salud en el Real Sitio de S. Lorenzo. para uno…</t>
  </si>
  <si>
    <t>Chacón, Juan Manuel</t>
  </si>
  <si>
    <t>Juan Manuel Chacón</t>
  </si>
  <si>
    <t>…es es preciso restringir la introducción „El Rey nuestro Señor por Real decreto d« esta fech* a de algunos productos extrangeros^, cuya abundancia podría per ha dignado conceder á D. Juan Manuel Chacón, comándente judicar Ii venta de los géneros nacionales. Por último llega á del resguardo de Rentas de Sevilla honores de intendente de pro* hacer algunas aplicaciones particulares, y distingue los produc vincia. V. SS. saben por el expediente instruido que es…</t>
  </si>
  <si>
    <t>…Que los Vales Reales que no sean presentados en el tér del premio con que nuestro augusto Soberano ha distinguido á mino prescrito perderán los intereses pertenecientes á un año, D. Juan Manuel Chacón por sus buenos servicios, zelo V exac y á los dias que trascurran , desde que aquel, concluya hasta el titud; añadiendo la misma Dirección que tendrá el mayor placer anterior á su presentación,, conforme á lo dispuesto en las Rea en que se le presenten ocasio…</t>
  </si>
  <si>
    <t>Chacón-</t>
  </si>
  <si>
    <t>…tante*} mas si cayere cu tuer*-*»? y ¡do declarar S. M. que se halla muy satisfecho déla vigilancia ta, se sacará otra sección.de: las completas,dé la cual solo s* y actividad del comandante Chacón- " entenderán premiados los primeros 2.1 números. ■ Los 382227 vales de.2c&gt;o;pesos serán representados por 765 Beal Caja de Amortización. secciones, las 764 de 50 números , y la otra de 27; pero si esta En cumplimiento de las soberanas resoluciones de S. M. há…</t>
  </si>
  <si>
    <t>Chacóncanónigo, Juan</t>
  </si>
  <si>
    <t>Juan Chacóncanónigo</t>
  </si>
  <si>
    <t>…ra Amsterdam......................................... oo todos los dias'deí'mes. Sacado de la escritura y santos Padres, Hamburgo........................................... oo por D. Juan Chacóncanónigo de la santa iglesia de Lugo, y Cádiz............................................. '...... par predicador de S. M. Se hallará en las librerías de Perez, d« No Sevilla................................................ i á $ dallo. villo y de Villa. Málaga........…</t>
  </si>
  <si>
    <t>Chads</t>
  </si>
  <si>
    <t>…íaco contiene el siguiente artículo: —El comodoro Sir James Brisbane ha dirigido al Almirantazgo „ Algunas líneas de la Gaceta universal, en su número del 8 la siguiente carta del capitán Chads, según la cual parece que ha de este mes, ofrecen un ejemplo muy notable del modo con que bían principiado las hostilidades con los birmanes. se tratan los intereses morales de la sociedad. Convencidos de Meiloum 20 de Enero de 1826. Habiendo espirado en el d…</t>
  </si>
  <si>
    <t>Chakotv</t>
  </si>
  <si>
    <t>…a , en la las partes limítrofes de la Persia.Este mapa , que tiene 50 pliegos isla de Mallorca, sota queden habilitados para á comercio de en folio, ha sido dispuesto por el mayor general Chakotv. salida y cabotaje. _Una orden de S. .VI. del 19 de Octubre previene que el tenien El Rey N. Sr. en vista de cuanto resulta del expediente pro te de artillería volante de Guardias de Corps Schremsky, sea movido por la Junta superior de Sanidad de Mallorca , m…</t>
  </si>
  <si>
    <t>Chalumeaii, F. T. A.</t>
  </si>
  <si>
    <t>F. T. A. Chalumeaii</t>
  </si>
  <si>
    <t>…rmópolis, Ministro de negocios ecle siásticos y de instrucción pública de Francia &amp;c: &amp;c. Traduci Tenemos á la vista una relación circunstanciada de la solem das al castellano por D. F. T. A. Chalumeaii de'Verneuil, indi nidad con que se bendijo la bandera del batallón de voluntarios viduo de las academias Española y de la Historia &amp;c. Realistas de Castro Leal del Rio, costeada por su comandante, El ilustre Obispo de Hermópolis, llamado Dionisio Frayssiy bor…</t>
  </si>
  <si>
    <t>Chaves, Pedro Alcántara de</t>
  </si>
  <si>
    <t>Pedro Alcántara de Chaves</t>
  </si>
  <si>
    <t>…8285 rs. y 16 mrs.; pero sin perjuicio de »Se ha de celebrar junta general de acreedores á la testamenta que si algún descendiente lo solicita se le conceda con sujeción 4 ría del Sr. D. Pedro Alcántara de Chaves, condé que fue de No- las leyes. blejas, el dia 8 de'Octubrc próximo á las nueve de la mañana, CAMBIOS Dll DIA 22. en casa del Sr. Galindo, teniente corregidor de Madrid, y á los que no asistan les parará el perjuicio que haya lugar. Londres..................…</t>
  </si>
  <si>
    <t>Chico, Josef</t>
  </si>
  <si>
    <t>Josef Chico</t>
  </si>
  <si>
    <t>…s de haber fallecido, á su heredero ó sucesor. Quien pueda comu Vales , son los siguientes: nicar esta noticia tendrá la bondad de dirigirse á D. Alfonso Badajoz,................. D. Josef Chico. Herralde, calle de la Concepción Gerónima, núm. ó,cuarto se Barcelona.......... ...... D. Mariano Figueras y Pon. gundo. Bilbao....................... D. Bernardino de Ibargiicngoitia. — Por muerte del mariscal de campo D. Rafael Martinengo, Cádiz......;....…</t>
  </si>
  <si>
    <t>…. f á } ídem. Los comisionados en las frovincias son los siguientes. Murcia...;.:........ ..................... ..............;.......,.... 4 í 1 ídem. Badajoz.................... D. Josef Chico. Barcelona á pesos fuertes............................... . ¡ § á 4 beneficio. Barcelona.................. D. Mariano Figueras y Pon. Zaragoza.....................................1:........... $ daño Bilbao.................... D. Bernardino de Ibarguengoitit»…</t>
  </si>
  <si>
    <t>…escuadrones de caballería , y se temía valentes á las antiguas renovaciones, y cuya pena imponen las que se les uniesen otros. Reales cédulas vigentes. FRANCIA. Badajoz..,....... D. Josef Chico. Barcelona......... D. Mariano Figueras y Pon. París zz de Diciembre. Bilbao............. D. Bernardino Ibargüengoitia. Bolsa de hoy. Cinco por 100 consolidados 99 40 Anuali Cádiz................ D. Benito de la Piedra. dades 00. Acciones del banco 2065. Empr…</t>
  </si>
  <si>
    <t>Chocrane</t>
  </si>
  <si>
    <t>…ga y la otomana; ambas sufrieron grandes des la sociedad. Ahora se está imprimiendo una nueva edición del calabros. antiguo y nuevo Testamento en hebreo, y se ha mandado prin ,,E1 lord Chocrane , que tanto susto había puesto á los turcos, cipiar una traducción del antiguo Testamento en hebreo y pola no tiene en aquellos mares mas que un solo barco de vapor. co. Asi se difundirá la sagrada Escritura entre mas de 500$ ,,Los piratas cometen toda clase…</t>
  </si>
  <si>
    <t>Cidrou, Antonio</t>
  </si>
  <si>
    <t>Antonio Cidrou</t>
  </si>
  <si>
    <t>…ara la Cádiz........... par. dignidad de tesorero de-la iglesia catedral de Oviedo, por pro Sevilla.....'.............. ...................................... i ¿i daño. moción de D. Antonio Cidrou al deanato de la de Lugo, á Don M ílagai....................... lá 14. Wenceslao Simón González. Valencia t• . : Exposición dirigida 4 S. A{. Murcia................. ■*.... * * I á 14. ... „Señor: Vuestra M. N. y M. L. ciudad.de Badajoz, capital BarrL-Iqnu á…</t>
  </si>
  <si>
    <t>Cipriano</t>
  </si>
  <si>
    <t>…atedral ¡ i I*. P. Ramón Artifiadá y Serantes r para una canongíi de lá. iglesia Barcelona á pero» fuertes............. | benefició. metropolitana/de Búfgo*,-vacante por muerte de D. Cipriano i i | daños, Joíef Secada# á D. Miguel MaldOnádo; y paré lá dignidad de Bilbao f oénéficio: tesorero primera silla de Santa Mafia dé lo* R«»l« Alcázares ' iüOfUnft*»iit ••••***, a i. dañó. dé la ciudad dé Ubcda# diócesis dé Jaén, vacante por fallecí- Deuda co…</t>
  </si>
  <si>
    <t>Circul</t>
  </si>
  <si>
    <t>Gaceta de Madrid n.º 89</t>
  </si>
  <si>
    <t>…E M A D RID. BIARTES 25 DE JULIO DE 1826. ARTICULO DE OFICIO. felices en una isleta desierta, y registrándolos uno á uno, Ies quitaron cuanto llevaban, y se marcharon después. El capitán Circul/tr del Minie ferio Je Hacienda incluyendo un Real 'decreto imperial, en lugar de reembarcar á sus pasageros para conducir para que se separe el Real Tesoro de las intendencias de Ejército los al. primer puerto turco, los dejó abandonados en la isla, y y Marin…</t>
  </si>
  <si>
    <t>Ciria', Mariano</t>
  </si>
  <si>
    <t>Mariano Ciria'</t>
  </si>
  <si>
    <t>…egó á adquirir mucho crédi Fortarttíte, ñ D. Anselmo Ribera: p3ra lina'cinongia.de la mis to por sus talentos y buen carácter. ma iglesia catedral , vacante por fallécihnieííto de D. Mariano Ciria', á D. Jo.ef Cebollero: para la capiscolía, tercera dignidad ESPAÑA. de la iglesia catedral de Gerona, vacante por el de D. Francis co de la Encina , á D. Juan Bonet y Blanch: para una canongía Sanciona 22 de Agosto,. de la iglesia colegial de Mantesa, diócesi…</t>
  </si>
  <si>
    <t>Cirios</t>
  </si>
  <si>
    <t>…notas his' de formar obreros españoles que naturalizasen, y difundiesen por tóricas y críticas, y nuevas tablas cronológicas desde los tiempos mas antiguos hasta la muerte del Rey D. Cirios tu, acudi- í toda la Península esta fabricación; pero este ilustrado proyecto, rán á recoger los tomos 3.0 y 4.0 á 'la librería de Orea, calle de j en que iban consumidos el año 15 mas de 3o millones, no cor la Montera, y á la de Perez, calle de las Carretas,…</t>
  </si>
  <si>
    <t>…azonado , que fácil y prontamente ha sos en el reinado de Fernando vi; mereció» estatutos y ventajosa brá de perfeccionarse? Cualquiera que conozca el fondo y reali forma en el de D. Cirios ni, y obtuvo aumentos considerables dad de estas tareas, que note un número tan vasto de obras im }' distinciones esclarecidas en el del Señor D. Carlos tv. Mas ha presas, de manuscritos y de medallas, y reflexione en seguida ber arribado á poseer domicilio f…</t>
  </si>
  <si>
    <t>Cirios, Rey D-</t>
  </si>
  <si>
    <t>Rey D- Cirios</t>
  </si>
  <si>
    <t>…furiosas ó á este ó tóricas y críticas, y nuevas tablas cronológicas desde ios tiempos al otro gefe. Ibrahim marcha de una manera tan imprudente y mas antiguos hasta la muerte del Sr. Rey D- Cirios m, acudi por unos sitios tan inaccesibles que cualquiera diría que buscaba rán á recoger el tomo 17 á las librerías de Perez, calle de las su perdición; y la habría hallado mucho tiempo hace si dejando Carretas frente á la casa de Correos, y á la de Orea , ca…</t>
  </si>
  <si>
    <t>Círlota, Luisa</t>
  </si>
  <si>
    <t>Luisa Círlota</t>
  </si>
  <si>
    <t>Gaceta de Madrid n.º 31</t>
  </si>
  <si>
    <t>…nove 7 actividad, queriendo por el defecto de un individuo 11 otro, dad en su importante salud, hacer odioso un cuerpo respetable por su número y calidad, y La Serma. Sra. Infanta Doña Luisa Círlota continúa en Ma digno de toda consideración por su objeto. He reconocido la lis drid mas aliviada de su indisposición , en compañía de su aue.uir' ta de los pueblos que no han remitido sus expedientes á la in t&lt;¿ esporo el Sermo. Sr. Infante D. Francisco de Pa…</t>
  </si>
  <si>
    <t>Cisneros, Isabel</t>
  </si>
  <si>
    <t>Isabel Cisneros</t>
  </si>
  <si>
    <t>…» solo se venden en la portería de la inspección gen.-ral, tfc Doña Luisa y Doña Gregoria López, de D. Felipe del Mas como igualmente las demas obras en papel y por mayor. A l°s y Doña Isabel Cisneros , y las de Doña Ana y Doña Francisca que tomen una ó.mas resmas del silabario en papel, se les arre'Corso: V se citan para que dentro de 20 dias, contados desde piará i razón de 140 rs. resma; y á los que tomen 250 ejempl»' este anuncio ,Rhagan constar ser ta…</t>
  </si>
  <si>
    <t>Claperton</t>
  </si>
  <si>
    <t>…ciosos é hipócritas; pero nota como una circunstancia _El Courirr de Durr.fríes publica el extracto de una carta del muy digna deaiencion que los mismos judíos de Basilea han pues capitán Claperton, fecha en Hio, ó Evo, capital de Youríh* . «1 to una escuela. También anuncia Mr. Bunga que los cristianos de 2 2 d« Febrero d«l presente ano. En ella anuncia Mr. Clup.noa</t>
  </si>
  <si>
    <t>Clapperton</t>
  </si>
  <si>
    <t>…e 3 de Junio, anuncian que á esta fecha conti Vidrio. nuaba aun el bloqueo del Rio de la Plata. Un vaso. —-Hé aqui la traducción de una carta que el mayor Denhant y INCtATERRA. el capitán Clapperton han traído para el Rey de parte del Shcik de Bornou, en ¡o interior del Africa. lóndres 23 de Agosto. „Gloria sea dada á Dios, paz y acciones de gracias á su após Fondos públicos. Tres por 100 consolidados 78}. tol (Mahoma) De parte del siervo del gran Dios,…</t>
  </si>
  <si>
    <t>Clemente, Josef</t>
  </si>
  <si>
    <t>Josef Clemente</t>
  </si>
  <si>
    <t>….............. Algeciras. tos de la Penitencia y Eucaristía, y saberse manejar espiritual y 7,841.... 400..................... Madrid. temporalmente en el discurso de la vida, por D. Josef Clemente 13*393— 400..................... Valladolid. Carnicero, autor de la historia razonada de la revolución de. Es 3,163.... 400..................... Aranda de Duero. paña , y de Napoleón ó Quijote de la Europa: un tontito en 8.a 10,036.... 400....................…</t>
  </si>
  <si>
    <t>Clifden</t>
  </si>
  <si>
    <t>Gaceta de Madrid n.º 125</t>
  </si>
  <si>
    <t>497</t>
  </si>
  <si>
    <t>…. El presidente de la sociedad católica de Irlanda ha recibido fe que acaba de experimentar le ha venido por causa de los ex— las dos cartas siguientes, la primera dirigida por el lord Clifden, trangeros y francmasones que se hallan aquí establecidos. Se había individuo de la Cámara alta, y la segunda por Mr. Spring, in formado una conspiración para asesinar á los ingleses , por cuyo dividuo de la de los Comunes. He aquí su contenido: motivo se hal…</t>
  </si>
  <si>
    <t>Climent</t>
  </si>
  <si>
    <t>…uenta y poner en circulación en la bolsa de Francia y otras y se dará el prospecto gratis. donde le convenga los vales consolidados hasta la tunta de 100 _Pláticas dominicales del Sr. Climent, Obispo que fue de Bar millones de reales , cuyos intereses serán pagados en Paris por celona; tres tomos en 4 0 en dos volúmenes, á 53 rs. en pasta se semestres desde t.° de Enero de este año , conforme á Real or gunda edición— Sermones del mismo para todas…</t>
  </si>
  <si>
    <t>Clitheroe</t>
  </si>
  <si>
    <t>…lo clases medias y los trabajadores de este pais en la actualidad;’ mismo han hecho en todas las inmediaciones: en Blackburn, pero es menester hacerse cargo de que han sufrido un general Clitheroe &amp;c. han echado á perder de á i©200 máquinas. trastorno de poco tiempo á esta parte: todos se hallan en el úl Ayer pasaba por aquí, con dirección á Addingham, un carre timo punto de su ruina; y en efecto, ¡cómo puede suceder otra tón cargado de utensilios de f…</t>
  </si>
  <si>
    <t>Co</t>
  </si>
  <si>
    <t>…les y establecimientos,de beneficencia del reino, y. completa» metódica!, clara y filosófica que las publicadas hasta el en la lobreguez y miseria de sus pobres familias, el limo. Sr. Co dia; ja cuat sola baste para guiar 4 los escritores én sus composi misario aposólico general de la Santa Cruzada ha venido en ciones,^ á JosJeclores en el examen 7 juicio de las agenss. aplicarles de los fondos destinados á tan piadoso objeto la li Nueva cole…</t>
  </si>
  <si>
    <t>…na carta de Malta fecha el 15 de Setiembre, dice que el dia revestimiento. Por este medio debían sostenerse las tierras, cua •i.° del mismo mes habia llegado allí- en el Unicornio lord Co— lesquiera que fuesen , y derenerse las aguas en su corriente por la chrane, y que habia suplicado al Gobernador le admitiese á plá manipostería, al paso que se formase la excavación. Con grande tica, lo cual le concedió el marques de Hastings, pero con con a…</t>
  </si>
  <si>
    <t>Co, Pedro</t>
  </si>
  <si>
    <t>Pedro Co</t>
  </si>
  <si>
    <t>…la batalla de Mont-Saint-Jean , llamada .también D. Cristóbal Ruiz Moron, y renuncia de D. Ignacio María Te de Wáterloo, traducida del francés- al castellano; un tomó en norio, á D. Pedro Co utreras y Moreno. 8i°icón dos planos, de los cuales .elainopresenta el .conjunto do Exposición dirigida á S. M. las operaciones, y el otro las disposiciones:particularesde la ba -„Señor: El Obispo, deán y cabildo de vuestra santa iglesia catedral de Cádiz, qu…</t>
  </si>
  <si>
    <t>Cocbrane</t>
  </si>
  <si>
    <t>…amistad que le fueron prodigadas por el he gos, causándole un gran descalabro en su escuadra. La noticia de redero presunto déla corona de Persia, todo inducía á creer que que el lord Cocbrane había llegado á Grecia ha hecho una sensa estaba muy afianzada la consolidación de una paz duradera. Pe ción extraordinaria en los turcos. ro la corte de Iheran ha respondido á esta misión con un ata que atropellado é inopinado; á estas seguridades ha hecho s…</t>
  </si>
  <si>
    <t>Cochra-</t>
  </si>
  <si>
    <t>…a, y _E1 corresponsal de un periódico ingles de la mañana asegura una goleta, buque del primer andar, para Jas comisiones sobre que para la construcción de los bajeles de vapor de lord Cochra- la costa. A los 15 dias de cruzar sobre el Caimán grande pasó el ne se habian destinado ióo9 libras esterlinas. Hace ocho meses Guerrero í Jamaica para tomar noticias acerca de las fuerzas co que debieron salir, y sin embargo la parte mecánica de ellos aun lo…</t>
  </si>
  <si>
    <t>Cochraftt</t>
  </si>
  <si>
    <t>…bía vis sible, y qué no se pierda tiempo en hacer marchar estas naves, to algunos días antes de su ascensión con Mr. Gay-Lussac. No pul» sin ellas será casi inútil la presencia de lord Cochraftt. era el tiempo muy favorable; sin embargo, pudo hacer algu nas bastante curiosas. En los primeros momentos de su ascensión (1) juttta de ministros y ancianos entre lo» protestantes. no te «levó el globo á una grande1 altura, pero habiéndole des</t>
  </si>
  <si>
    <t>Cochranc</t>
  </si>
  <si>
    <t>…s mercados del an —A principios de Julio se víó una escuadra hacia la isla d« tiguo como los del nuevo mundo se han visto inundados de tal Córcega, y se cree fuese parte de la del lord Cochranc. modo, que no ha sido posible ocultar las pérdidas, ni disimular —El conde Bathurst ha dirigido la carta siguiente al marques los peligros, adonde una codicia tan general, y aun pudiera de de Hastings, gobernador de Malta. cirse imprudente, habia arrastrado i…</t>
  </si>
  <si>
    <t>Cochrane</t>
  </si>
  <si>
    <t>Gaceta de Madrid n.º 69</t>
  </si>
  <si>
    <t>…íj de 'Mayo. De las 150SÍ libras se depositaron 4o9 en poder de una per El tribunal supremo de Breslaú ha pronunciado su fallo en la sona distinguida, para que se las entregase á lord Cochrane cuan causa que instruía en Copenick sobre sociedades de alta traición do pusiese en ejecución su proyecto, lo cual verificaría luego que y conspiraciones demagógicas. De 28 individuos presos t» esta todos-los preparativos se hallasen prontos. ciudad, que pert…</t>
  </si>
  <si>
    <t>…arzo --Escriben de Darmouth con fecha del-ai de Mayo lo que sisue para'volverse á Inglaterra. (Globe and Iraielltr.) ,,Mucho os agradará, saber que nuestro valiente compatiTota el lord Cochrane partió por fin para auxiliar á 3a Grecia. camara de los iores—Sobre los ¿riegos. , Uno de nuestros barcos ha encontrado una nave de Flesinga, á El conde de Darnley se levantó para recordar al noble conde •cuyo bordo iba S. S.‘Se supo por un marinero de su tri…</t>
  </si>
  <si>
    <t>…es pies pa como se suponía en la nota dicha, tino al valor de sus bélgas. ra desahogar sus sentimientos de amor y gratitud al mas digno _Un periódico dice que es muy cierto que él lord Cochrane haj de los Sóbennos, por sus incesantes afanes en procurar el bien y salido de la bahía de Torbay con seis'barcos de vapor armados en felicidad de sus vasallos. guerra, dispuestos para remolcar los brulotes griegos, y que te Una 'simpática adhesión á V. M. ha…</t>
  </si>
  <si>
    <t>…a oficial que el reis-enendi pasó el t4 de Mayo á Mr. Esto lo dice el Courier, y basta que él lo diga. Minciaki, en contestación al ultimátum de la Rusia, llegó el —Se dice que el lord Cochrane salió de Falmouth para la Gre 30 del mismo mes á aquella capital: parece que el Emperador la cia en un bajel de 400 toneladas, al que se reunieron dos corbe recibió con muestras de la mas completa satisfacción. En su vir tas francesas, dos barcos de vapor, co…</t>
  </si>
  <si>
    <t>…ierno contra la exportación de municiones de La constante experiencia de muchos años, que es guia mas guerra.' segura que la análisis química, ha enseñado lo ventajosas que son Ei lord Cochrane no va directamente á la Grecia; probablc- estas aguas en las herpes, sarna , sarpullidos y otras erupcione ’utnte pasará á algún puerto del Mediterráneo , donde debe re cutáneas inveteradas, destruyendo igualmente los accidentes de unirse la‘ mayor parte de s…</t>
  </si>
  <si>
    <t>…registro ( poli) de esta' ciudad. Mr. Hunt que _Habiendo dudado algunas personas de la autenticidad de la éra el único candidato que habia presente, se haliabaen supues carta del lord Cochrane al bajá de Egipto, dice el Sun que podía to. Nadie habló mientras se hizo la votación, y los votos se re garantizarla; añadiendo al mismo tiempo que no debe dudarse cibieron sin ninguna dificultad. Casi todos los electores que se del éxito de la empresa de aq…</t>
  </si>
  <si>
    <t>…inmediata mas energía que el anterior¿ 110 naves, cuarenta de eliaa brulo mente se dispertó el pueblo que estaba reunido algún tiempo ha tes , esperan en el puerto la llegada del lord Cochrane. El lord bia Al misino tiempo atraviesan el país en todas direccionesGordon había entrado ja con trsa bajeles, 7 anunció al pueblo, ciertoi agente», que te dicen comisionado*, quienes excitan si</t>
  </si>
  <si>
    <t>…e el Diario de los Debates y el Courier francés ase puerto una fragata con destino á formar parte de la escuadra del guraban .á sus lectores que las elecciones inglesas tomaban un lord Cochrane. Esta nave, que lleva 80 cañones, es de las mas rumbo contrario á los católicos , añadiendo con un aire de com hermosas que se han construido en América. Muy pronto estarán pasión que era preciso atribuir aquel resultado deplorable á los dispuestas para darse…</t>
  </si>
  <si>
    <t>Gaceta de Madrid n.º 92</t>
  </si>
  <si>
    <t>_E! Observador austríaco anuncia que el lord Cochrane ha pe capital k contaban 1Í2 orta* y en Andrinópoli 40; pero el nú dido al Gobierno griego 355) libra» esterlinas por sti servicio; mero efectivo era muy variable, ¿ causa de los que se incorpo pero la comisión griega no ha querido remitirle esta suma in raba…</t>
  </si>
  <si>
    <t>…a á se|-rtspetuosos y obe _ El barco de la compañía de la India, que se ha convertido dientes , á tener la cabeza.baja, á cruzar tos. brazps..sobre el pe en un navio de 74 para el lord Cochrane, dió á la vela con una -, cho, y guardar un silencio.perpetuo. Luego que salen del colegio tripulación completa, en la cual iban algunos voluntariamente. entran en el serrallo y se les coloca en.una.de las cuatro-salas de . También, se asegura que la división…</t>
  </si>
  <si>
    <t>…mente el cunstancias del Reino-Unido; y se espera que .semejante petición jornal. 1 irá firmada por todos los católicos ingleses, y sin duda alguna —No se tiene noticia alguna del lord Cochrane, á pesar de ha será recibida propiciamente por todo nombre que desee la felici ber llegado estos dias un paquebote del Mediterráneo. dad , y la seguridad del Imperio.” _ El Nru-Times ha publicado el siguiente artículo: Después dijo Mr. Blount: ahora vamos á t…</t>
  </si>
  <si>
    <t>…de'pues decir que la Fran La llegada del conde de Capo-de-Istria á Ñapóles de Roma cia sola es tan rica como las cinco Potencias que se han de nía aun no se.ha verificado : la del lord Cochrane se retrasa de signado. masiado, á pesar de las noticias que de todas partes llegan anun _Un viejo de 123 años acaba de morir en el puerto de Pedro ciando la salida de este Oficial general para la Grecia. Pablo, gobierno de Kamtschatka , á 1817 millas alemanas…</t>
  </si>
  <si>
    <t>…Firmado=B.... Cardenal Pacca, prefecto; J. (Marchen i) Arzo bradores. bispo de Hannóver, secretario.” Los manifiestos publicados en dos épocas diferentes por los —Aseguran que el lord Cochrane ha llegado á Ñapóles de Ro comandantes de las escuadras y de las tropas de Catalina 11, manía , donde esperaba que se le reuniese la escuadra antes de em Emperatriz de Rusia, reconocían formalmente á los griegos por prender cosa ninguna. un pueblo que, exclui…</t>
  </si>
  <si>
    <t>…de arri caballos cada una: es de extrema elegancia, y está destinado para bar en este momento* trae la noticia de haber llegado al Archi servir de paquebote. . . . «. &gt;piélago el lord Cochrane con fuerzas considerables. El cónsul in .—Personas que se jactan de haber hablado confidencialmente con gles en esta plaza ha recibido de oficio la noticia. el lord Cochrane antes de su partida para la Grecia, afirman que’este hábil marino tiene formado el pr…</t>
  </si>
  <si>
    <t>…bjeto de la audiencia que habla dado el Rey de ,,En la isla de Yelaquina á 14 de Julio de 1816.* Francia á Sidñey Smith era aprestar una escuadra para observar los movimientos del lord Cochrane, y cuyo mando sa confían* AUSTRIA. á aquel habü marino. Virita 5 de Agosto. _ Las fortificaciones de Biuirtporc en la India oriental han sido Estos dias han llegado á la cancillería da negocios extrange— demolidas: cí 6 de Febrero se hicieron volar los princi…</t>
  </si>
  <si>
    <t>…de anarquía que están pasando en los desgraciados la voz de que el comodoro Hamilton había tenido unas vistas coa páises'de Turquía, á quienes la guena, la peste, los incendios el lord Cochrane, en las que hizo dar palabra á este último de y los terremotos afligen continuamente. Constantinopla nada que no emprendería hostilidad ninguna contra la escuadra otoén sangre: el Sultán que réina á caballo con el alfangeen la ma mapa. En todo caso se aguarda…</t>
  </si>
  <si>
    <t>…Andrinópolis,.que se.nos pintaba entregada á la revolu Aquí no hay noticias directas ni fundadas dé la llegada del ción todo estaba-tranquilo, según las cartas del 20. Se trabaja lord Cochrane á Grecia: las que se han recibido últimamente por allí en construir un gran cuartel para las nuevas tropas, el cual la via de Corfú carecen de fundamento. Una carta de Malta es capaz para alojar 12$ hombres. del 17 de Julio asegura que había pasado por delant…</t>
  </si>
  <si>
    <t>…las autoridades y de un gran número de Generales. próximo. _ Se reciben tantos escritos contradictorios sobre e! viag* del Indaga seguidamente si los que se interesan en la emigra almirante Cochrane que si no se quieren mirar como imaginados ción para disminuir la población artesana , pues que hay sobrante, adrede para engañar al público, es necesario en este almirante pueden sacar ventaja de los medios que se proporcionan a la emi un plan enteramente pa…</t>
  </si>
  <si>
    <t>…do á sus muchos merecimientos; y conce re hace dias un rumor muy singular, pero probable, y es que el derle ademas por su Real decreto de 3 del corriente la gran célebre almirante lord Cochrane llegó derecho á Malta en un Cruz de la Real orden americana de Isabel la Católica. simple yate de recreo, y salió de esta plaza sin que se sepa su rum bo; pero se supone que recorre el Archipiélago ó las. costas de En el día 2 de Octubre próximo se dará princ…</t>
  </si>
  <si>
    <t>…os de vuestros amigos, y vivid persuadido de que tanto ellos monía mientras no recibiese refuerzos. como sus hermanos del ejército epirota , mientras tengan pan que .Parece que el lord Cochrane no tiene fuerzas consigo , porqu* comer y pólvora que gastar, no dejarán de pelear contra la ti las escuadras turca y egipcia andan libremente por todas partes. ranía, y derramar por su independencia hasta la última gota de Lo que acaba de referirse de los ma…</t>
  </si>
  <si>
    <t>Gaceta de Madrid n.º 110</t>
  </si>
  <si>
    <t>…e de los griegos de enterrar á sus trasportes y 49 hombres de tropas regulares. compatriotas inmediatamente que acaban de espirar, ha sido No parece que hay duda en la llegada del lord Cochrane: se causa la semana pasada de un lance muy horroroso , y cuyos asegura que no ha tocado en Grecia, sino que ha recibido en el acontecimientos se repiten con mas frecuencia de lo que se cree mar las credenciales que le ha enviado el Gobierno griego en comunmen…</t>
  </si>
  <si>
    <t>…mpo en el despacho de Negocios extrangeros. por la tripulación insurreccionada, é ídose á reunir con la divi _ Ayer llegó un correo de gabinete con pliegos de lord Giand- sión del lord Cochrane. El hecho es que la tripulación se amoti ville, nuestro embajador en París. nó para que se les aumentase el prest ; lo que sabido por S. S. dió orden de desaparejar la goleta., y licenciar la gente. FRANCIA. Se ha tratado de disminuir la fuerza militar de los…</t>
  </si>
  <si>
    <t>…recio de Es imposible pintar el entusiasmo que se ha apoderado de los los comestibles , principia ya á murmurar ; de modo que vemos griegos con la noticia de la próxima llegada de lord Cochrane: un porvenir que tiene el aspecto mas sombrío que nunca. han llegado ya á Ñapóles de Romanía dos corbetas y dos barcos Lofd Cochrane debe en efecto haber llegado el 26 de Julio de vapor que forman parte de la escuadra de este almirante á Ñapóles de Romanía ,…</t>
  </si>
  <si>
    <t>…jarse la primera piedra puerta le dirigió anteriormente) ha remitido a¡ Divan una no se habia levantado un arco triunfal de roo pies de altura : en su ta, en la que declara que el lord Cochrane es un aventurero esca friso se leia la siguiente inscripción: pado de Inglaterra; añadiendo que en caso de que cayese én po AL PRINCIPE GENERALISIMO. der de los turcos no seria reclamado por el gobierno ingles; pues to que no se le considera como súbdito de S…</t>
  </si>
  <si>
    <t>…eneral de infantería conde de Langeron; el almirante Schitsmiseria mas horrorosa. chakow; Mr.. Grabowski, secretario de Estado del reino de Po Se dice que parte de la escuadra del lord Cochrane fue vista lonia; y SS. AA. los Príncipes Alejandro y Ernesto de Wurel 3 de Julio en las aguas de Cérigo, que es el punto donde de temberg. El caballero Paez de la Cadena, Ministro de la corte de ben reunirse todas las fuerzas de este marino: sin embargo se Es…</t>
  </si>
  <si>
    <t>…ndo los peligros persona evita su encuentro, y permanece tranquilo. les. En este momento de crisis no queda al Gobierno otro reGRECIA. Ñapóles de Romanía ro de Julio. (1) Alude al lord Cochrane. El Gobierno griego ha publicado estos dias el manifiesto si</t>
  </si>
  <si>
    <t>…han 1 (497854 varas castellanas), y en la segunda lo mismo. dirigido allí para proteger este punto; y corre la voz de que El premio era un vaso de plata, que vale i9 francos, y 23 lord Cochrane va á llegar al Archipiélago. en dinero,.lo que fue recibido por el duque de Escarls de mano del Delfín. SUECIA. El intervalo entre ambas pruebas lo llenaron algunos caba Stockolmo ai de Agosto. llos franceses y extrangeros, cuyos dueños habían puesto en fon .…</t>
  </si>
  <si>
    <t>…esta especie, que hasta ahora ningún accidente ha expe _be lee en la Gaceta de Genova que el capitán de una nave que rimentado. salió de Cagliari el 11 de Agosto , refiere que el lord Cochrane se El puente de los Inválidos está sostenido por cuatro puntos hallaba en esta bahía en un gran barco de vapor, y que habia de apoyo ó columnas de orden egipcio, de 10 pies de diámetro seis semanas que estaba esperando las demas naves que debían por su base:…</t>
  </si>
  <si>
    <t>…ello mandó decapitar á tj infelices ansarios ó sirios, Los griegos de Corfú y sus partidarios esperan con impacien .Vaya otro lance que sin duda alguna hará que esta nación cia al lord Cochrane con su expedición ; pero aseguran que el tome desde luego las armas: general Ponsomby, que representa al lord alto comisario, ha re Un turco poseía un corto capital que según las costumbres de cibido orden del lord Bathurst para que no admita á Cochrane los o…</t>
  </si>
  <si>
    <t>…la nueva organiza zas navales británicas los protegerían ó no contra las empresas ción. Los topehis han recibido el nuevo uniforme, cuyo color atrevidas que se temen de parte del lord Cochrane. es azul turquí; el de los oficiales está ricamente bordado de El Rinoceronte, buque de trasporte que ha conducido á la di visión francesa xg69 raciones, hallándose el 24 de Julio cerca oro. En la capital y en las provincias reina la calma mas pro del cabo de…</t>
  </si>
  <si>
    <t>…n paseo. El mariscal Venecia anuncian que el departamento de la Marina había re duque de Ragusa ha tenido el honor de bailar una polaca con cibido aviso de Zante de la llegada del lord Cochrane á Ñapóles la Emperatriz, y otra con la gran Duquesa Miguel. En una tri-^* de Romanía con algunos buques; y que inmediatamente salie bun» del salón se hallaban los khanskirquis y circasianos con ron de aquel puerto dos divisiones de la escuadra griega: se cree…</t>
  </si>
  <si>
    <t>…s llaman la mas.necesaria ,,Si ha de darse crédito á las cartas particulares recibidas por de todas las libertades, no tiene por único inconveniente lo&gt;ata- la vía de Marsella, el lord Cochrane, viendo que los griegos no ques que dirige contra la Religión y el Gobierno (0- Nuestra sv'-hallah en estado de tratarlo como él se merece, se ha pasado Santa ^Religión «consagrada por la existencia de I¡1 siglos, que ha al servicio del bajá de Egipto. Nosotr…</t>
  </si>
  <si>
    <t>Cochrañe</t>
  </si>
  <si>
    <t>…na que esta vil traición nos asegura la mas pronta reparación unir 50® soldados. "• % ; «"*} V ; •, _ ' :de nuestras pérdidas,: por la influencia del Monarca protector Se ¿¡ce que lord Cochrañe ha salido uno de estos dias de Me- resultando de aquí una garantía que hada será capaz de destruir' sina para dirigirse á Ñapóles de Romanía. Creese que este mari en lo sucesivo. no, antes de dar principio á sus ,operaciones, intenta abocarse „Asi pues los ne…</t>
  </si>
  <si>
    <t>500</t>
  </si>
  <si>
    <t>…75. Acciones del banco 2037 50. Empréstito Real de España 46¿. Trieste 23 de Setiembre. _ Varios periódicos anuncian el rompimiento de las conferen Se ha confirmado la voz de que lord Cochrane había llegado cias de Ackerman, y añaden que el ejército ruso de Besarabia al Archipiélago: el patrón de un buque dice que ha visto una se concentra y refuerza diariamente, y que el austríaco se au escuadra de once velas, que pudiera ser muy bien la argelina.…</t>
  </si>
  <si>
    <t>…ue el Capitan-bajá ha Odessa ng de Setiembre. dado contra Sainos, y de la llegada lautas veces anunciada y 'Noticias del ejército de la Georgia del 14 de Setiembre. desmentida del lord Cochrane á Ñapóles. ' El mayor general, Príncipe.Madatoff, atacó el 14 de est* Moscou 70 de Setiembre. mes a los persas^ que habían tomado posición sobra la orilla da* Eü &lt;1 manifiesto publicado por el Emperador con motivo de</t>
  </si>
  <si>
    <t>…del pueblo de Axa; pero fue arrojado de él con bastante pérdida habia llegado á Malta, y se le habia sujetado á ser observado, por el general mayor Von-Ktabbe. porque se creía que lord Cochrane se hallaba entre los pasageros. Sourkhiai, antes khan de Kazschoumyk, enviado por AbbasMirza.no ha podido penetrar hasta sus dominios, gracias al INGLATERRA. mayor general Aslau Khan, que fiel y leal á.la Rusia nos ha Pcrtsmouth 12 Je Octubre. enviado á su hi…</t>
  </si>
  <si>
    <t>…mortización, por réditos de una capellanía de que es po__ Una carta de Marsella con fecha 13 de este mes anuncia que seedor; y S. M. se ha dignado mandar que se anuncie en la gael lord Cochrane acababa de anclar en aquel puerto, procedente ceta este donativo. de Malta. _ Todas las noticias recibidas de la India oriental van acordes Concluyen las limosnas expendidas for el Timo. Sr. Comisario ge en describir el cuadro lastimoso del estado de los nego…</t>
  </si>
  <si>
    <t>…landeses! Que compare la-tolerancia que gozan en Francia; parcial protección. 700 ú 8oo$ protestantes, y juzgará entre el espíritu protestante _Una carta de Ñipóles anuncia que el lord Cochrane ha estado algún tiempo cu Mesina bajo el nombre de Bajmg. Se cree que »us y el católico.</t>
  </si>
  <si>
    <t>Jijn excitado una gran curiosidad, Ello es cierto, añaden, que íc - g: Madrid ig dt Ndotembrti' lord Cochrane tenia á su bordo varios desterrados napolitanos - Habiéndose promovido en.ia-r puniera Secretaría del Despa y sicilianos, que fue por otros á Malta, que desembarcó algu cho de Estado, en el mes de Abril último, un expediente relati nas veces con nombre fingid…</t>
  </si>
  <si>
    <t>…o las humanidades ó En el periódico griego de Hidra se dice en el núm. 90 que estudios preparatorios., y que ya no se vigilaría con tanta sevesujetos bien informados creian que el lord Cochrane habia mu dado de opinión , y que aquel marino debia dirigir sus operacio ridad si los jóvenes belgas siguen ó so sus estudios en países exnes hacia un punto diametralmente opuesto al que se creía, y trangeros. Habiendo S. M. fijado sil atención 'sobre este ob…</t>
  </si>
  <si>
    <t>…do antes dose conformado en Jó principal con su dictamen, se ha digna presentar suí'hqmenages, tanto al Gran Señor como al Califa. do. resolver lo siguiente: ■ Corre la voz de que lord Cochrane ha sido detenido en Mal -. i.® Que los soldados procedentes de los sorteos de los afioa ta por orden del Gobierno ingles, y se asegura que Mr. Strat1818 y 1819.que habiendo correspondido al ejército revolucio ford Canning se lo ha hecho saber, asi al Reis-eff…</t>
  </si>
  <si>
    <t>…bajar nías por ella. Se asegura que no se ha minorado el valor griego , porque haya salido falli tancia que contribuya á dar idea y conocimiento del respectivo da la expedición de lord Cochrane. El partido moderado aseguraramo de industria. Remitirá V. S. las relaciones de estas noti públicamente que la mediación de Inglaterra no puede menos de cias con separación de ramos, para que no haya confusión , y se producir un convenio con la Puerta, y da á…</t>
  </si>
  <si>
    <t>Cochrant</t>
  </si>
  <si>
    <t>…ontra Hudson Lowe, llegó á aquella ciudad á bordo de una fragata los soldados. procedente de Esmirna: de allí fue al Cairo, y después salió para Copia de una carta dirigida por ti lord Cochrant á S. A. Moha. la India. El dia 5 de Mayo llegó alli también la nave llamada med-Alí, bajá de Egipto. ¡os Cinco Hermanos, su capitán Itier, viniendo de Marsella con cinco oficiales generales y otros subalternos franceses destinados „A vista del número de extra…</t>
  </si>
  <si>
    <t>Cochrape</t>
  </si>
  <si>
    <t>…iera tomarse la presa, cauce y desagüe, y que beneficie mat llegada á este puerto de una corbetá de 36 cañones, y de dos terreno. barcos de vapor, pertenecientes á la escuadra del lord Cochrape; Ofrece también un premio de 300 rs. vn. al qué recoje id libras de hoja de té, dándole el preparativo que necesita paray se decía ademas que estas naves debján dirigirse hacia Cérigo, que era el punto de reunión dé todas las que componen la ¿¿pe que no pierd…</t>
  </si>
  <si>
    <t>Cock, Alejandro</t>
  </si>
  <si>
    <t>Alejandro Cock</t>
  </si>
  <si>
    <t>…realismo de mu Caracas 7 de Mayo. Señores.1 condescendiendo con vuestras chos sujetos á quienes habia desanimado el melancólico prospec instancias he dirigido una carta al Excmo. Sr. Alejandro Cock to que ofrecía la situación delicada de su patria, apenas libre de burn, participándole que tenéis un vivo deseo de que la nave de las desgracias que la habian afligido. Toda la Nación, Señor, S. M. Galatea permanezca en el puerto de la Guaira hasta que aplau…</t>
  </si>
  <si>
    <t>Codcs, Sebastian</t>
  </si>
  <si>
    <t>Sebastian Codcs</t>
  </si>
  <si>
    <t>…de orden del limo. Sr. Comisario Apostólico pretendiente» dirigirán sus memoriales á D. Isidoro Ramón di general de la Santa Cruzada, en proporción del mayor 6 menor Alcázar, ó á D. Sebastian Codcs. número de pobrer que se suponen en cada una, y con el plausible ■— Está vacante el partido de cirujano latino de la villa de Luir- motivo del cumpleatíos del Rey nuestro Señor el día de San fc»&gt; principado de Asturias: su situado es de 4400 rs., pagados Cali…</t>
  </si>
  <si>
    <t>Coehrane</t>
  </si>
  <si>
    <t>…e Marzo1 dice que en eí con— 14 a la una y 25 minutos se observó igualmente otro en Mitán.gres'o peruano hay lyg clérigos, cuyo número compone mas de . Las cartas particulares del lord Coehrane á sus amigos, ha la mitad de lo» representantes. Los diputados de esta capital y blando1 de su expedición, aseguran que debe tener prontos y ex los de Arequipa son todos abogados; de manera, dice el periódi tenso» resultados. Sus provisiones de toda especie s…</t>
  </si>
  <si>
    <t>Coisa, Ventura de</t>
  </si>
  <si>
    <t>Ventura de Coisa</t>
  </si>
  <si>
    <t>…los importantes ser tribunal para dos plazas dé oidor de la Real audiencia de Ma vicios que este distinguido cuerpo habia hecho en las mas apu llorca á D. Pedro Mariño y Acuña y á D. Ventura de Coisa radas. y Pando. El mariscal comandante en gefe al desempeñar una obliga— Exposicionts dirigidas á S. M. cían tañí satisfactoria , te felicita de ser el conducto para maniftstar á l« guardia nacional un testimonio tan honorífico, y que „Señor; El ayuntamiento…</t>
  </si>
  <si>
    <t>Colas, María</t>
  </si>
  <si>
    <t>María Colas</t>
  </si>
  <si>
    <t>…anglicana, asi tampoco pue de la justa causa de la Nación , cupo en suerte del primer extrac den los ingleses acusar á los americanos porque hayan apelado á to de la de este dia á Doña María Colas ,, hija de í&gt;. Manuel, la voluntad nacional y al derecho-de las armas. . capitán que fue de infantería Cazadores de Valencia, muerto en Desde que los Estados-Unidos se separaron de la Metrópoli, el campo.del honor. no se ha introducido otra novedad en aquella…</t>
  </si>
  <si>
    <t>Colloun, Fabvier de</t>
  </si>
  <si>
    <t>Fabvier de Colloun</t>
  </si>
  <si>
    <t>…oficial francés y de , 27 hombres. ' ' ’ BOSTA. Gouras había sido, muerto por uno de los suyos en !a forta Petersburgo ¡ti de Noviembre. leza de Atenas. El-21 de;Octubre partió el coronel Fabvier de Colloun (SaNoticias de la Georgia del de Octubre. lamina), y desembarcó á la izquierda del Píreo con 500 á 600 Lo» persas han evacuado la provincia de Schirvan , y el ge hombres y 2 cañones. Crisotis desembarcó á la derecha con 300 hombres, mientras que Caraiskaki ma…</t>
  </si>
  <si>
    <t>Colocotroni</t>
  </si>
  <si>
    <t>…traron tres minas que el Acabamos de recibir tres documentos interesantes sobre la enemigo habia abierto y casi concluido, cuya explosión debia Grecia. El primero es una carta del general Colocotroni á Mr. proporcionará los turcos una entrada, destruyendo los magní Eynard,en la que expresa á este generoso fiiheieno ía gratitud ficos restos del antiguo teatro. Los griegos cogieron vivos á to de su patria, y le ruega quiera ser el intérprete de los mismos d…</t>
  </si>
  <si>
    <t>Colombo, Pablo Francisco</t>
  </si>
  <si>
    <t>Pablo Francisco Colombo</t>
  </si>
  <si>
    <t>…desde el de ginado. este anuncio, lo hagan consfar legalraente ante dicho tribunal, ó ' En cuanto á los medios que se han empleado para calcular ante el síndico de la dependencia D. Pablo Francisco Colombo, los gastos y las utilidades del canal, no pueden dejar de'mirarlos en la misma ciudad de Cádiz, pues pasado se declarará excluido con satisfacción, asi los apasionados como los contrarios al pro de todo derecho el que no se presente. yecto. Un cálculo fundad…</t>
  </si>
  <si>
    <t>Colon, Cristóbal</t>
  </si>
  <si>
    <t>Cristóbal Colon</t>
  </si>
  <si>
    <t>…acante el partido de médico de la villa de Santa relaciones y cartas que se han conservado de los cuatro viages del Cruz de la Zarza , partido de Ocaña: su vecindario es de ■ § ve almirante D. Cristóbal Colon, un apéndice sobre la dignidad del cinos; su dotación 800 ducados, pagados puntualmente del caualmirantazgo mayor de Castilla, y una colección diplomática de dal de propios. Los pretendientes dirigirán sus memoriales a¡ muchos documentos concernientes á Colon…</t>
  </si>
  <si>
    <t>Colos</t>
  </si>
  <si>
    <t>…de guerra al bajá de Egipto. Aseguran,que este virey ha ofrecido provincia de Karabagh está ya libre de la pérfida invasión de 208 libras esterlinas (958 duros) por la cabeza del lord Colos persas. chranc. „ Ayer tarde fueron anunciadas á los habitantes de la capital — Hé aquí un nuevo artículo del Dr. Liall con motivo de la estas felices noticias con salvas de artillería desde la ciudadela, y guerra entre la Rusia y la Persia. „ ‘ * por la noch…</t>
  </si>
  <si>
    <t>Colquit</t>
  </si>
  <si>
    <t>…; ¡sí, vuestra gún dia llegareis á conocer vuestros verdaderos intereses y Joí tropa esl dice, encarándose con él. errores que habéis cometido, y que en su consecuencia cambia' El capitán Colquit: esta violencia proviene de la infame aren reis de modo de pensar mientras teneis tiempo todavía. ga que pronunció ayer Mr. Wood, y de su cobarde perfidia. „ Dejad el suelo clásico de la Orecía: no permitáis mas qll! se desuelle, que se abrase y que se empale…</t>
  </si>
  <si>
    <t>Comas, Buenaventura</t>
  </si>
  <si>
    <t>Buenaventura Comas</t>
  </si>
  <si>
    <t>…rlos á violarlo, hubiera debido pre pasageros, entre'ellos D. Manuel Mendizabal, del comercio, Don garlos de semejante calumnia. Pero tal es la suerte adversa1 de Ramón Castillo , D. Buenaventura Comas , D. Mateo Corcuera, •os exponentes, condenados á ver siempre refuradas victoriosa 124 oficiales de tierra y de marina, y Doña María Manuela Vimente sus reclamaciones por razones que no pueden sostenerse ques, con otras señoras, criados íce. Y habiendo dejado…</t>
  </si>
  <si>
    <t>Combermere</t>
  </si>
  <si>
    <t>161</t>
  </si>
  <si>
    <t>…fondos, debe de bastante seria en s! norte de la India, porque ei general en geíc ducirse de aquí que ia baja que huvo en ios dias anteriores pro de las armas británicas en Asia, lord Combermere (general Stacedía de otras causas distintas. pleton Cotton), que fue enviado últimamente de Inglaterra, __ Para conformarse S. M., y poner en ejecución el deseo que parti ó para las provincias septentrionales inmediatamente qqe animaba á Luis xviu , de glorio…</t>
  </si>
  <si>
    <t>…xiopudiendo casi resistir su propia pena, se veía no obstante preci nes se ha decidido por este último partido. sado á recoger toda la varonil energía de su carácter, y valerse El lord Combermere dió principio al sitio de Bhurtpora e| de cierta especie de autoridad por conseguir de su Madre y de su 10 dé Diciembre, con 369 hombres y 100 piezas de artillería. Esposa el que se saliesen de la iglesia en el momento que iban á Se creia que el usurpador Dun…</t>
  </si>
  <si>
    <t>…s nuevas condiciones y pro el Sr. D. Juan vi, de feliz'memoria: asistieron á ellas las Sere posiciones de paz. nísimas Srns. Infantas sus augustas hijas, la corte, el cuerpo di El lord Combermere, comandante en gefe, llegó delante de plomático y un inmenso concurso de personas de todas clases, Bhurtpore el io de Diciembre, y en seguida se propuso apode tanto nacionales como extrangeras. Dijo la oración fúnebre con rarse de esta plaza; y es probable qu…</t>
  </si>
  <si>
    <t>…producirá conse El desarrollo de este sistema se retardara si se toma la fa cuencias funestas, si se continúa asi. Se ha creído que usando de mosa plaza de Bhurtpoore; pero sí el lord Combermere no es nuestras armas y de nuestra disciplina, llegarán á ser tan temi mas dichoso que los generales que le lian precedido en el mismo bles como los soldados europeos; pero se han engañado. plan, y si sus talentos se estrellan contra aquellas murallas teñi La…</t>
  </si>
  <si>
    <t>Comisario</t>
  </si>
  <si>
    <t>…odido reco con la plaga de la langosta y otras calamidades en el arzobis brar el derecho natural, civil, político y saludable de imponer pado de 1 oledo, hecho de orden del limo. 'Sr. Comisario generaj á sus parientes y amigos, á quienes favorece con el todo ó par de la santa Cruzada, con el plausible motivo del cumpleaños del te de sus bienes, la obligación de conservarlos por de pronto pa Reí- nuestro Señor, y con aprobación de S. M., en el última…</t>
  </si>
  <si>
    <t>…tan plausible moti Demostración de las cantidades de la gracia apostólica del indulto vo cumplimentaron á SS. MM., quienes se dignaron admitir cuadragesimal libradas por el limo. Sr. Comisario general de con su acostumbrada benevolencia á los que tuvieron la honra de Cruzada, á disposición de varias casas de niños expósitos, hos besar su Real mano. S. M. la Reina tuvo también por la tarde picios, hospitales y otros establecimientos de beneficencia…</t>
  </si>
  <si>
    <t>…años. Idem no consolidados.................................... ie á io¿. Ciudad Rodrigo *7 de Febrero de 1826.” (Siguen las Jirmas.) Continúan las cantidades libradas por ti limo. Sr. Comisario gene—. ANUNCIOS. ral de Cruzada. M.A3BNC1A. Por providencia del Sr. Galindo, primer teniente de corregi Para la lactancia de los niños expósitos se han librado í68371 dor de esta villa y escribanía de Casado, á pedimento del de reales. fensor nombrado al ause…</t>
  </si>
  <si>
    <t>…en el colegio. Santos Quiñones, D. Blas Suarez y D. Bernardino Delgado, acreedores de la marquesa de Cultera , para que dentro de 15 Continúan las cantidades libradas por ti timo. Sr. Comisario ¿tntm dias siguientes á esta publicación se personen por sí ó- por apo ral de Cruzada. derado ¿'reconocer cierto papel de cesión de un libramiéhto con CATALUÑA. tra la tesorería general de 19.381 rs. y 33 inrs., hecha á favcir A la casa de niños expósitos á c…</t>
  </si>
  <si>
    <t>…tos de denuncia de una casa situada en el Barrio alto de la villa de Isuallos, y un solar contiguo, en los cuales se han practicado Continúan las cantidadts libradas por tilinto. Sr. Comisario gene varias diligencias, sin que haya podido averiguarse el pueblo de ral de Cruzada. la naturaleza de Domingo Alonso, vecino que fue de la expresa OVIEDO. da villa, y poseedor de dichas fincas, y solo se ha indagado que Al mayordomo-de la fábrica de'S. Juan…</t>
  </si>
  <si>
    <t>Gaceta de Madrid n.º 39</t>
  </si>
  <si>
    <t>…dominios de España, ha tenido á bién S.r M. seña- sonas en la corte y fuera de ella, y 2578603 rs. distribuidos por Jar el dia de mañana par» el beyamanqs generat. mano del Ilmo.'Sr. Comisario general de Cruzada, en socorro Exposición dirigida a S. M. . , &lt;je la multitud de necesidades que diariamente se le exponen por ,.Señor: El Obispo y Cabildo de,.la.santa iglosiacje vuestro reí— toda dase de personas; en que están comprendidos 808 rs. que &gt;10…</t>
  </si>
  <si>
    <t>…S. Lorenzo. Orihuela;...;,........................................... 5,000. A la de misericordia y recogidas de la de Alicante, con Continúan las limosnas expendidas por el limo. Sr. Comisario gr— destino al socorro de las viudas y huérfanas que en rural itK Cruzada, por el feliz cumpleaños del .Jtxr AT. Sr. ella existen............................. ......................................... 2,500. CVBNCA. A la casa de Expósitos de Orihuela...... ..…</t>
  </si>
  <si>
    <t>…ejo de Estado. edictos siguientes expedidos por el teniente gobernador y co mandante en gefe de la.plaza de Gibraltar sir Jorge Don. Continúan tas limosnas expendidas por el limo. Sr. Comisario i.?-Habiendo determinado S. M.,en consecuencia del estado de tteral de 'Cruzada., por el feliz cumpleaños del Rer AL Sr. paz que felizmente subsiste entre la Gran Bretaña y las Potencia» ■ : ...........SORGOS. • de Europa y América, que se observe y haga obse…</t>
  </si>
  <si>
    <t>…de anclar en aquel puerto, procedente ceta este donativo. de Malta. _ Todas las noticias recibidas de la India oriental van acordes Concluyen las limosnas expendidas for el Timo. Sr. Comisario ge en describir el cuadro lastimoso del estado de los negocios de neral de Cruzada, for el feliz cumplíanos del Rsr N. Sr. aquellos países. La guerra con los birmanes, y la poca esperanza que deja la política inglesa de ver consolidada jamas la paz en REINO D…</t>
  </si>
  <si>
    <t>Comisario'gene</t>
  </si>
  <si>
    <t>…oemi épico-burlesco , escrito por Frey to ¡(Siguen las Jirmas.) ;j.f. pe j-elix de Vega Carpio. y publicado por el mismo bajo el nom Concluyen las cantidades libradas por el timo. Sr. Comisario'gene] ral de Cruzada. . .-.:f u. - bre del Jicenciadq .Torné de Burguiljos , al cual se ha agregado 1» \'! REINO DEArACON. ¿preciable y jocosa invectiva al -Murciélago del Mero. González. Un tgmo en j2.° marquilla. Se hallarán en la librería de Cuesta, w &lt;A1 hospi…</t>
  </si>
  <si>
    <t>Comoto, Joaquín</t>
  </si>
  <si>
    <t>Joaquín Comoto</t>
  </si>
  <si>
    <t>…iores í6 y 28 de junio hubo otros dos bas Alonso, D. Fernando Meras, D. Juan Tro, D. Manuel Gartante fuertes; y puede decirse qué desde eí 31 dé Abril que co cía, D. Isaac Nuñez ; D. Joaquín Comoto, D. Leonardo Carre-menzaron á notarse se están reproduciendo cotí mas ó menos días ño, D. Pedro Espina, D. Cayetano Barrera, D. Juan Casarna-de intermedio. yor, D. Joaquín Rey, D. Francisco Lozano, D. Josef María Madrid 19 de Julio. Rubio. D. Prudencio Berrio…</t>
  </si>
  <si>
    <t>Compañía, Antonio Camps Dogny y</t>
  </si>
  <si>
    <t>Antonio Camps Dogny y Compañía</t>
  </si>
  <si>
    <t>…esente no se ha presentado otro mejor que el inventa* de 20 á 25o do en Francia por medio del aparato titulado de Madama Gcr* CAMBIOS DEL DIA 12. vais, é introducido en España por D. Antonio Camps Dogny y Compañía, de cuyo mecanismo, uso y demas se insertó un ar Lóndres.............................................................. gjq á f. tículo comunicado por los mismos en las gacétas de 15 y 17 de IV¡5..................... ...........................................…</t>
  </si>
  <si>
    <t>Compañía, Félix Gamarra y</t>
  </si>
  <si>
    <t>Félix Gamarra y Compañía</t>
  </si>
  <si>
    <t>…, ha puesto á los pies del tro tudes para la introducción de granos y legumbres del extrangero no de S, M. I. Nicolás, Rey de Polonia, la siguiente exposición: con que han acudido D. Félix Gamarra y Compañía, del comer ,,Señor: cio de esta corte, y otros diferentes particulares, y conformán ,,La humanidad acab.a de experimentar una pérdida inmensa, dose con lo propuesto por el Consejo de Estado en su acuerdo de y los ecos del dolor común han resonado desde la cor…</t>
  </si>
  <si>
    <t>Comparado, Francisco Ma</t>
  </si>
  <si>
    <t>Francisco Ma Comparado</t>
  </si>
  <si>
    <t>…segun se quiera, telas lisas ó expresan, para que en el término de 30 dias, contados desde 23 labradas mediante los hilos de la urdimbre.” del corriente, comparezcan ante el limo. Sr. D. Francisco Ma Comparado ahora el nuevo telar de Coront con el de Vau- rín , por la escribanía de la Subdelegaron general de Pósitos, que can'son, resulta que aquel ha copiado de este cinco cosas princi está á cargo de D. Antonio Villa, á exponer lo que estimen en pales; y asi es que…</t>
  </si>
  <si>
    <t>Con</t>
  </si>
  <si>
    <t>…Justa , cuyos argumentos en las visitas de la noche le habian que vigila incesantemente la paternal solicitud de V. M.: ella ha hecho alguna impresión,é hizo con él una confesión general Con sido y es siempre fiel á sus Reyes y á su idolatrado Fernando , y todas las señales exteriores de un verdadero arrepentimiento. nó tolerará de su parte que la rebelión salga osada contra su* Pidió en seguida la imagen de la Virgen, que antes habia ul legítimo…</t>
  </si>
  <si>
    <t>…s -plá-netas. Desde luego se propuso--conocer todas las y 'la Puerta en tan céltica situación no tiene; otro recurso. estrellas-qué se le ofrecían- en el campo1 del telescopio. El barón Con esto, la- Rusia ha logrado pacíficamente por d tratado' de Zach , Cagnoli, y cuantos distinguidos astrónomos hicieron de Ackerntafr resultados que; hacen ilusoria la influencia dé la1 particulares trabajos sobre tai -objeto , se fundaron todos sobre la Puerta…</t>
  </si>
  <si>
    <t>Conde</t>
  </si>
  <si>
    <t>…natos con que algunos españoles desnaturalizados distinguirse paisanos, militares, españoles y aliados. El Tenien han procurado perturbar el orden , inquietar la paz de los pue te general Conde de España, deseoso de contribuir también por blos, y causar el desconsuelo de vuestros mas fieles vasallos; pa su parte á la celebridad de tan fausto dia,!bizo construir un arco rece, Señor , quí reclamaban una providencia que da tanto á co triunfal frente á los balcon…</t>
  </si>
  <si>
    <t>Conesa, Diego</t>
  </si>
  <si>
    <t>Diego Conesa</t>
  </si>
  <si>
    <t>…s necesidades de la plaza de Ceuta en pasta y 20 en pergamino. á juicio de los Subdelegados de Cruzada en aquella —Termómetro moral íi observaciones y reglas del trato humano, por D. Diego Conesa. Desempeña.el'interesante objeto de estaobrita iglesia.............................i.................................*•—......... en 38 capítulos, que contienen varias anécdotas relativas al asun VARIAS OTRAS DIÓCESIS. to; y por fin en el último capítulo se p…</t>
  </si>
  <si>
    <t>Conibermere</t>
  </si>
  <si>
    <t>…municación fuego-, ’y airn se advirtió por dos veces que él mismo apuntaba ton cualquiera de las dos partes beligerantes, como nosotros lo los cánones contra el cuartel general de lord Conibermere: y en hemos hecho con respecto á la Grecia; ó puede permitirles que efecto, una bala pegó en el árbol en que apoyaba su tienda, á</t>
  </si>
  <si>
    <t>Cons</t>
  </si>
  <si>
    <t>…este mes para Varsovia, dónde se detendrá algunos días para ver Emperador y la Emperatriz, SS. AA-. II. el gran Duque Miguel y el ejército polaco, según la invitación que el gran duque Cons la gran Duquesa helena, y S. A. R. el Príncipe Carlos de Pru- tantino le hizo en Moscou. sia. Durante la media hora que precedió á la llegada de SS.MM. _S. M. el Emperador se ha dignado dirigir al Senado directivo todos tuvieron fija su vista en la puerta por…</t>
  </si>
  <si>
    <t>Constan, Juan Pablo</t>
  </si>
  <si>
    <t>Juan Pablo Constan</t>
  </si>
  <si>
    <t>…es un guerrero afortunado,;-pero, no puede creerse iglesia catedral de Vich, vacante por renuncia de D. Jacinta ningún pormenor. Aun diré mas: el hombre,.que nunca lee un Costa, á D. Juan Pablo Constan? , arcediano de Alpuente , dig periódico está mas instruido que el que.Jot lee; porque el que nidad de la iglesia cate.dral.de Segnrve; y para una canóngíj, nada sabe está mas próximo á la yerdadque aquel cuyo espíritu vacante en esta misma iglesia por fallec…</t>
  </si>
  <si>
    <t>Constantino</t>
  </si>
  <si>
    <t>…jado mas que la memoria,'.de sus beneficios. Magnánima, Nieblas había sido proclamado y reconocido en Rusia', el gran Clemente,-'infatigable,fue constantemente modelo de Reyes. El duque Constantino mandó inmediatamente reunir los magnates Orden público, la religión, la humanidad, la civilización han del reino y los generales del ejército, y en presencia de la Prin perdido en él-el ampaio irusrobusto que podía esperarse de la cesa Lowietz, su esposa, les…</t>
  </si>
  <si>
    <t>…ros, perdemos en. vos un de la visita con que ha honrado S. M. el establecimiento. filheleno, que con su ejemplo y sus sabios consejos sabe infundir _S A. I. el Cesarewitch y Gran duque Constantino pasó re los tanto ánimo en la lucha sagrada que sostenemos, al mismo vista el 18 á los regimientos acantonados en Kletz, y el 19 es tiempo que cautiva nuestros corazones. tuvo en Brest-Litowsky. S. A. pasó después revista á la 15a di „AI ofreceros, General, e…</t>
  </si>
  <si>
    <t>Constantinos</t>
  </si>
  <si>
    <t>…io3 hombres,son únicamen «.Moscou tuvo la dicha, de recibir dentro dé sus- mutos el 26 te la causa de ios desórdenes que. reinan en Tesalia, y particu de Agosto á S. A. 1. el gran;duque Constantinos El augusto via- larmente en Larisa, donde los genízaros no han cumplido ni si gero, cuya presencia hacia falta á nuestros deseos y al .amor de la quiera han querido recibir las órdenes del Sultán, antes por el familia imperial, no era esperado, por entonces. Asi…</t>
  </si>
  <si>
    <t>Cónsul, An</t>
  </si>
  <si>
    <t>An Cónsul</t>
  </si>
  <si>
    <t>…banco; el —Doña Polonia Mateo, D. Manuel Negueruela, D. Manuel cual poder ha de venir legalizado por el Embajador, Ministro Ó Eguía, D. Francisco Rozas, D. Juan Bautista Salerni, D. An Cónsul de España mas inmediato. ~ , tonio Maimir, D. Josef AÍIer, D. Manuel Evaristo Velasco, En el acto de exhibir las acciones y entregar los poderes y D. Juan de Soria, D. Antonio Sesma, D. Andrés. Quintana, testimonios, se dará á cada vocal una esquela rubricada por «1 D-…</t>
  </si>
  <si>
    <t>Contador</t>
  </si>
  <si>
    <t>…activo ser có de la educación religiosa de los hijos nacidos de matrimonios vicio, jubilados y cesantes, las comunica á V. S. la Dirección, mixtos. de acuerdo y conformidad con el Sr. Contador general de "Valo Art. i.° Se educarán en la religión de los padres, siempre res, para su inteligencia y puntual; cumplimiento, sin el perjui que no se hubiere establecido lo contrario al tiempo de contraer cio indicado en la misma Real resolución acerca de lo…</t>
  </si>
  <si>
    <t>Contador, N.</t>
  </si>
  <si>
    <t>N. Contador</t>
  </si>
  <si>
    <t>…vo estaban ya dis El Tesorero de Distribución puestos á dirigirnos humildemente una nueva representación ; pe N. N. ■ . ro que habiendo mudado de consejo, habian preferido emplear D. N. Contador de esta Provincia. la mediación legal de V. A. I., á fin de alcanzar de Nos una're Certifico: Que el estado antecedente está conforme en todas solución declaratoria respecto de lo que ha ocasionado s(M te sus partes con los libros y asientos de esta Contadurí…</t>
  </si>
  <si>
    <t>Cook</t>
  </si>
  <si>
    <t>…Gerinania, dice que no se permitía el uso del vino , mirándo lo como causa de afeminarse los hombres y de hacerse blandos CAMBIOS DEL DIA 3!. para el trabajo. ,,Segun relación del capitán Cook, muchos isleños del Océa Lóndres................................................................ SSino Pacífico beben sin medida cierro licor que llaman kava, el París........ ............................................................ 157Ú6. cual embriaga,…</t>
  </si>
  <si>
    <t>Corcuera, Mateo</t>
  </si>
  <si>
    <t>Mateo Corcuera</t>
  </si>
  <si>
    <t>…debido pre pasageros, entre'ellos D. Manuel Mendizabal, del comercio, Don garlos de semejante calumnia. Pero tal es la suerte adversa1 de Ramón Castillo , D. Buenaventura Comas , D. Mateo Corcuera, •os exponentes, condenados á ver siempre refuradas victoriosa 124 oficiales de tierra y de marina, y Doña María Manuela Vimente sus reclamaciones por razones que no pueden sostenerse ques, con otras señoras, criados íce. Y habiendo dejado á su sa yendo de bu…</t>
  </si>
  <si>
    <t>Córdoba, Antonio Josef de</t>
  </si>
  <si>
    <t>Antonio Josef de Córdoba</t>
  </si>
  <si>
    <t>…ó madre; ni es Un» Larena , y no haber tenido efecto el nombramiento hecho en Doti ni dos solas las crias que suelen hacer en cada año, sino que lle Francisco Martin. Villodres, á D. Antonio Josef de Córdoba: gan á tres y aun mas las reproducciones del kermes en las costas para la dignidad de tesorero, primera silla de la colegial de Bac marítimas y en los climas calidos. ía, obispado de Jaén , por fallecimiento de D. Josef de Torres, Por mucho tiempo se usó de e…</t>
  </si>
  <si>
    <t>Cordobés, Pedro Antonio</t>
  </si>
  <si>
    <t>Pedro Antonio Cordobés</t>
  </si>
  <si>
    <t>…no de 10 días sé cita* y empííza á los parientes mas lahorra, por ascenso de D. Juan Miguel Echavarríá á canongía inmediatos dé Doña María AntoniaRourcyPaez.que murió de burgos, á D. Pedro Antonio Cordobés: para otra de la dé intestada, para. que.acudan á. usar .del-, derecho - qóe les - conjpe- Almería , por la'de' D. Benito Perez IJinojosa á Canongía de la ta en la demanda'puesta por . Teresa Mata, Teresa Roure y misma , á D. Nicolás Taídeo Méndez , sacristán…</t>
  </si>
  <si>
    <t>Cornejo, Rafael</t>
  </si>
  <si>
    <t>Rafael Cornejo</t>
  </si>
  <si>
    <t>…las mas de las .capitales y ciudades de vuestros va y Camporey, propias de ,lá testamentaría del coronel retiradp sallos , han hablado de la sabia medida, del Consejo de Estado í D. Rafael Cornejo, que se venden y. se hallan subastadas par* jDirá, Señor, que no cede á. ninguna en amor á su Rey .Sobera pago de un acreedor, acudan al juzgado de la capitanía general no, bendiciendo sin cesar la mano benéfica que dió aquella.me? de Castilla la Nueva y escr…</t>
  </si>
  <si>
    <t>Gaceta de i.° de Julio último, propias de la testamentaría del caído4S* sobre ella una horrible tempestad, sin que fuese anunciada coronel retirado D. Rafael Cornejo, se ha señalado el jueves 18 por ningún signo anterior. Jamas habían sido los campos mas del corriente de so á 11 de su mañana en la audiencia del señor ricos ni las estaciones mas favorables: la paz doméstica era pro auditor de guerra, sita en la calle del P…</t>
  </si>
  <si>
    <t>Cornwallis</t>
  </si>
  <si>
    <t>…o, la dispersión y dificultad de capitán á bordo de la nave que manda, donde se mira como, sor reunir sus diferentes divisiones, que es mayor de lo que se supo berano. „E1 difunto almirante Cornwallis mandaba el navio, á ne; la falta de metálico, que es el resorte principal de la guerra, cuyo bordo iba su hermano, el marques de Cornwallis, con di y ia debilidad inherente á un Gobierno autócrata, son las solas rección á la India, y con el destino de goberna…</t>
  </si>
  <si>
    <t>Corominas, Andrés</t>
  </si>
  <si>
    <t>Andrés Corominas</t>
  </si>
  <si>
    <t>…ue á mi toda diré: Mallcm errare cum illis quam cuín cluida se empezó la misa, que celebró de pontifical dicho señor, aliis recte sentiré. en la que pronunció un enérgico discurso D. Andrés Corominas, Estoy bien lejos de negar que antes de unirse los dos reinos, arcediano de la Selva, capellán interino del batallón, exhortan cuando la Irlanda tenia su legislación , podia haber algunos te do á los voluntarlos Realistas de Gerona á derramar su sangra mores…</t>
  </si>
  <si>
    <t>Coronel</t>
  </si>
  <si>
    <t>…ló ef 26 de Enero en Alajuela, provincia de Costa-rica, en la América central ó Goatentala. Lo» indio», excitados por urt Bolsa de hoy. Cinco por roo consolidados 98 80. Obligacio teniente Coronel llamado D. Joscf Zamora, proclamaron al nes de la ciudad 1355. Empréstito Real de España 44!. Rey de España, cuyo acontecimiento puso en' el mayor con «.Las noticias del norte deltalia contienen que al mismo tiempo flicto á (o» republicanos, á causa de la rap…</t>
  </si>
  <si>
    <t>Corral, Juan</t>
  </si>
  <si>
    <t>Juan Corral</t>
  </si>
  <si>
    <t>…ñol, oráculo de las dudas de V. M., y el iris para celebrar junta de todos ios interesados en la testamentaría que sosiega los temores del religioso pueblo español, anunciando- de D. Juan Corral, vecino que fue de esta corte, á la cual se le un arreglo total del trastorno que en todos los ramos introdu les convoca por medio de este anuncio; igualmente que á las jo la pasada revolución. Dios le dé acierto en todo , una sus vo demas personas que se cre…</t>
  </si>
  <si>
    <t>Corral, Juana Díaz del</t>
  </si>
  <si>
    <t>Juana Díaz del Corral</t>
  </si>
  <si>
    <t>…mento público de vidrio solee en el libro 7.0 pedida á instancia de la actual poseedora del expresado mayo de Reconocimientos de S. Clemente Alejandrino, donde se dice, que razgo, Doña Juana Díaz del Corral; apercibido que pasado el habiendo invitado á S. Pedro á que pasase á la isla de Arado para ver una obra admirable, fue allá en compañía de sus discí termino prefijado sin. haber comparecido le parará el perjuicio pulos, y se admiró de la belleza de unas gran…</t>
  </si>
  <si>
    <t>Correa</t>
  </si>
  <si>
    <t>…on al al manos de los plenipotenciarios de la Sublime Puerta; mirante Guise, custodiándolo en el convento de Sto. Domingo. Hécfia; en Ackerman á' zc de Setiembre (/ de Octubre) El general Correa, que también se halla preso, se cortó el cuello, de iBid. y aunque no ha-muerto, se cree que no es posible pueda, vivir. ' El Cande de Wbronztnv. (L. S.) Ribeaupierre. (L. S.) , .Hoy ha corrido la voz de que han puesto en libertad al ge La presente acta separ…</t>
  </si>
  <si>
    <t>Corregidor</t>
  </si>
  <si>
    <t>…rieros, obligados á una vida penosa y dura , no De orden de la Cámara de Castilla, y á virtud de providen buscan otro medio que beber licores fuertes para aguantar el frió cia del Sr. Corregidor de esta villa, se llama á todos los sugetos y sostener el trabajo. En estos hombres se hallan por lo común que quieran pretender para servir el oficio de procurador de nú todos los defectos de la embriaguez, y regularmente mueren mo mero de la corte, vacante…</t>
  </si>
  <si>
    <t>…en Su defecto el Consejo menor, tendrá Hoy es dia feriado en el banco por haberse dado posesionáis derecho de estorbar é impedir tales conversiones , y los padres', su destino al lord Corregidor. Los consolidados han quedado es cuyos hijos abandonen su comunión antes de la edad de 20 años tacionarios de 81 f á 82. tienen derecho á desheredarlos enteramente (1). ' _ El lunes ao de Noviembre se pronunciará el discurso Real en Los arts. 3 y 4 conciernen…</t>
  </si>
  <si>
    <t>Cortés</t>
  </si>
  <si>
    <t>…l que mandaba el Intereses de. ■•«*••&gt;••« piquete, y le dijo en secreto que su verdadero nombre lo era Vales consolidados.. ••••«•«••Moafta a* ¿ jf* D. Antonio Cortés, sobrino del general Cortés, encargándole Jo Ideinmo consolidados.,............ 10 á io¿. manifestase al caballero Gobernador, después, que hubiese espi rado; siendo probable que alguno ú otro se hallase en igual caso que estos.=P. Iriberri. ' ANUNCIOS. Noticia individual dt lós frision…</t>
  </si>
  <si>
    <t>Cortés, Antonio</t>
  </si>
  <si>
    <t>Antonio Cortés</t>
  </si>
  <si>
    <t>…para confiar una cosa al oficial que mandaba el Intereses de. ■•«*••&gt;••« piquete, y le dijo en secreto que su verdadero nombre lo era Vales consolidados.. ••••«•«••Moafta a* ¿ jf* D. Antonio Cortés, sobrino del general Cortés, encargándole Jo Ideinmo consolidados.,............ 10 á io¿. manifestase al caballero Gobernador, después, que hubiese espi rado; siendo probable que alguno ú otro se hallase en igual caso que estos.=P. Iriberri. ' ANUNCIOS. Notic…</t>
  </si>
  <si>
    <t>…as y á los soberanos relativa á que uno de los revolucionarios de la facción de Bazan preceptos de V. M. Desde entonces.viven seguros, tranquilos y declaró antes de morir llamarse D. Antonio Cortés , siendo so gustosos viendo, administrada la justicia desterrada la arbitra-brino de un General dé este apellido, ha justificado la, falsedad nedad. y, el ¡desorden, restituido el sosiego público y reintegrada: desemejante aserto,con respecto á su persona; y…</t>
  </si>
  <si>
    <t>Cortés, Toribio Josef</t>
  </si>
  <si>
    <t>Toribio Josef Cortés</t>
  </si>
  <si>
    <t>…quina á la de la Gorguera, núm. 9, cuarto RB.ALBS LOTERÍAS. principal; en Badajoz á D. Francisco Morgado, y en Burgos * Noticia de lot pueblos donde han cabido los premios mayores D. Toribio Josef Cortés. de la Real lotería moderna en el sorteo dtl dia t8. __Memoria, ó sea sucinta historia de la preiíez extra-uterina, ob Números. Premios. Administraciones; : servada en Joaquina Strrate en el hospital general de Zaragoza, redactada por sus facultativos. Se ven…</t>
  </si>
  <si>
    <t>Coruña, Francisco</t>
  </si>
  <si>
    <t>Francisco Coruña</t>
  </si>
  <si>
    <t>…...... . ii daño. gía de la catedral de Huesca á D. Josef Saplana; y para la va -Bilbao............................ .............. i. cante por fallecimiento de D. Francisco Mas á D. Francisco Coruña......................................... 1*. Gonsalvez. Deuda consolidada con ínteres. 00 Asimismo se ha dignado S. M. presentar á consulta de la Cá Idem sin ínteres.......................... 00 mara á D. Francisco Queraító para el arciprestazgo, única dig In…</t>
  </si>
  <si>
    <t>Cos, Pedro Gutiérrez de</t>
  </si>
  <si>
    <t>Pedro Gutiérrez de Cos</t>
  </si>
  <si>
    <t>…trucción pública, presidente de la aca mente Nuncio de S. S. en Madrid): para el obispado de Puertodemia imperial, le ha escrito una carta muy lisonjera al enviarle Rico al Ilinó.'Sr. D. Pedro Gutiérrez de Cos, Obispo de Guala medalla., la.cual tenia esta inscripción: Al que perfecciona ¡a manga-. para el de Ceuta á D. Pablo Hernández: para el de Mar lengua rusa. ruecos in partibus á Carlos Aulock, sufragáneo de Breslau. El poeta Slapuschkin ha contestado á ella de…</t>
  </si>
  <si>
    <t>Costa, Jacinto</t>
  </si>
  <si>
    <t>Jacinto Costa</t>
  </si>
  <si>
    <t>…l dia i piilo, á D. Benito Trist-ani, canónigo de la colegial de Guisona. babia mandado Ibrahiin dar un asalto general por nvar y por tier Asimismo se ha servido S. M. presentar á D. Jacinto Costa, na a la plaza de Missolonghi, en el cual fue completamente re canónigo de la catedral de Barcelona , para el arcedianato mavor, chazado con pérdida de mucha gente. Un bergantín griego que primera silla de U iglesia catedral de Vich, vacante por falleci •abó…</t>
  </si>
  <si>
    <t>Coste, Antonio</t>
  </si>
  <si>
    <t>Antonio Coste</t>
  </si>
  <si>
    <t>…época de 1808 á los empleados del mismo dicho endoso. ya difuntos, D. Eugenio Jerez, D. Josef Valonga, D. Pedro Los que ya hubieren presentado sus poderes en los años an Alyarez., D. Antonio Coste, Josef Asenjo, Pascual Scoguamiteriores , siempre que por ellos se Ies conceda la facultad indica Jio, Plácido López, Juan Antonio Maluero, Josef Fayas, yá da de votar y cobrar, cumplen con entregar testimonio legali las viudas Doña Antonia Bal trun , María d…</t>
  </si>
  <si>
    <t>Cotenemos</t>
  </si>
  <si>
    <t>…á la ilustre y gloriosa nación francesa esté convencida de que ha adquirido derechos eternos á nuestro reconocimiento; y que no Las cartas de Ancona dan por cierta la llegada del lord Cotenemos otra ambición que la de merecer el auxilio paternal do chrane á Ñapóles de Romanía el 22 de Julio, á pesar de que no un pueblo, cuya humanidad iguala á tu heroísmo; y últimamen hay noticias directas de esta ciudad. te, que se persuadan todos los demas pueblos…</t>
  </si>
  <si>
    <t>Cótnbermerc</t>
  </si>
  <si>
    <t>…ciaciones de Ack.erm.in , salieron antes de ayer de esta ca El lord Amherst parte para las provincias del Norte, y el pital con una numerosa comitiva. Poco antes de su partida tes lord Cótnbermerc vuelve para reemplazar provisionalmente hizo una visita amistosa en su casa Mr. Minciaky, Embajador á S. E. de Rusia. TURQUIA. Idem 18. Esta capital con motivo del arreglo del ejército á la europea, Constantiuopla ¡o de Junio. ofrece estos dias un cuadro de c…</t>
  </si>
  <si>
    <t>Courser</t>
  </si>
  <si>
    <t>…los metodistas. Todas las noti _ El navio del Rey de los Países-Bajos el TVaterloo , ds 74 cias, recibidas en los años de 1825 y 26 de todas las partes del cañones, mandado por el teniente Courser , conocido por el globo, se presentaron á los principales gefes de la secta, quienes nombre.de Dubicar, atravesó el 1 t de Noviembre el gran canal determinaron inmediatamente su impresión, y hasta dos dias del norte de Holanda por. el-Nieuvve-Diep , y esta es…</t>
  </si>
  <si>
    <t>Cpchrane</t>
  </si>
  <si>
    <t>…enrían á París y procuraron reunir y que desapareciesen los varios partidos que é Londres, ..... ‘ ■" , había: estos aparecieron otra, vez en tiempo de Mr. Juan Quín_ La carta del lord Cpchrane *1 baja de .Egipto» dice el Belga, ct Adams; y en el día de’hoy parece que la oposición es mas de contenia la posdata siguientet , personas que de cosas. En el senado en qué los amigos de Mres. „0» niego roe dirijáis la contestación á Constantinopla » á Ja’ck…</t>
  </si>
  <si>
    <t>Crespo, Manuel Fermín</t>
  </si>
  <si>
    <t>Manuel Fermín Crespo</t>
  </si>
  <si>
    <t>…e prolongado, á 48 rs. Este viage, tan curioso como ins por ascenso de D. Lorenzo Arroyo á ración de la misma , á tructivo, presenta la descripción de los dominios españoles en la D. Manuel Fermín Crespo. - América septentrional, y es de consiguiente muy interesante á nuestra nación, y en especial á las personas que tienen relaciones Exposición dirigida tí S. M. con ellos. Es el mismo que se publicó con aceptación en el pe „Señor: El Abad y Cabildo de esta vu…</t>
  </si>
  <si>
    <t>Criado, Luis</t>
  </si>
  <si>
    <t>Luis Criado</t>
  </si>
  <si>
    <t>…e método, y los que lo- han usado y usan Zaragoza..,..,...,......... .........V..... i*. confirman sus ventajosos resultados. Bilbao...................................... ..f par, D. Luis Criado, maestro vidriero y hojalatero, que vive en la Coruna,................ i. calle de los Preciados, núm. 9, junto á la de la Zarza, ha con Deuda consolidada conipterés..............y.,.,.!, áp valor,, • seguido con su eficaz aplicación construir estos aparatos…</t>
  </si>
  <si>
    <t>…á continuación se expresan,pertenecientesá los lona en la de Oliva. Los aparatos sigue fabricándolos en esta cor mayorazgos del 5r. conde de Salinas. En el término deVicálvaro te D. Luis Criado, maestro hojalatero, calle de los Preciados. una tierra de 4 fanegas y 2$ estadales, en Venta 1137 rs. y 4 — Los 'Santos Pudres toledanos, tres tomos folio. Véndese esta mis., y en renta 34 rs. y 4 mrs. Otra id. id. de una fanega , 4 ce obra en la Real casa d…</t>
  </si>
  <si>
    <t>Cristóbal</t>
  </si>
  <si>
    <t>…e las-.Provincias en Enterado el Rey nuestro Señor de una instancia que ha he que se hallen cobrando sus pensiones los interesados, la corres cho Doña Angela Albertos, huérfana de D. Cristóbal, capitán pondiente certificación de cese, sin expresa Real orden de S. M., de carros que fue de Artillería, solicitando que se le continúe en conformidad de lo prevenido terminantemente por el men pagando por esa Tesorería general la pensión de 2 rs. diarios…</t>
  </si>
  <si>
    <t>…eguidos, expresen su dictamen sin temores ni intlujos de nin hasta Yucatán, y dé las Islas Antillas y Lucayas, en las cuales guna especie. van señaladas las derrotas que siguió el almirante D. Cristóbal „Dígnese V. M., Señor, de acoger benignamente esta hu Colon en los cuatro viages que emprendió por orden de los Se milde exposición, y con ella los nuevos voto, del ayuntamiento ñores Reyes Católicos D. Fernando y Doña Isabel para el des de Santander por la f…</t>
  </si>
  <si>
    <t>Croghir</t>
  </si>
  <si>
    <t>…alcances, que medidas el Embajador extraordinario de Austria , príncipe de Hcssese han tomado con los que se hallan en descubierto, ó sus here Hontburgo , para ver la escuadra del almirante Croghir que aca deros en caso de haber fallecido. ■ ba de llegar del mar del Norte, asi como el navio de hn.a v la 6.a Si los que no han rendido cuentas t.cnen afiánzanos com fr.v4.1ta que están destinados pira llevar lo necesario a una expedi petentemente los encarg…</t>
  </si>
  <si>
    <t>Crompton</t>
  </si>
  <si>
    <t>…dije que marcesible seria entonces vuestra gloria! Mas la celebridad deuil habíamos de venir á parar en esto. vencedor tirano , de un señor de esclavos, será siempre oscura 11 El doctor Crompton: es falso, es mentira: Mr. Wood no despreciable, tiene tropas ni tropeles. ,,Seria muy digno y muy loable el auxiliaros en estas granito Mr. Nícholson: yo he recibido dos buenos garrotazos. y útiles empresas-, mas también seria vergonzoso el totear vues Un ag…</t>
  </si>
  <si>
    <t>Crown</t>
  </si>
  <si>
    <t>…los dos años El Emperador ha pasado hoy á reconocer las fortalezas de que ella señala , y luego que se cubra el importe total de estos, se esta ciudad y la escuadra mandada por el almirante Crown. exija inmediatamente la anualidad de reglamento, sin dar lugar ■5. M., acompañado de los ayudantes de campo generales conde al derecho de acrecer, hasta que queden íntegramente percibidos de Lieven, barón de Diebitch y Seniavine, de los vicealmirantes por la…</t>
  </si>
  <si>
    <t>Cruz, Gran</t>
  </si>
  <si>
    <t>Gran Cruz</t>
  </si>
  <si>
    <t>…cia imperial. Queriendo pues cheológicas , ha fallecido á la edad de 84 años. daros un testimonio de ello, y recompensar vuestros servicios, AUSTRIA. hemos tenido á bien nombraros caballero Gran Cruz de la Or den deSanta Ana, cuyas insignias adjuntas os remitimos para Austria 10 de Julio. que os condecoréis con ellas según los estatutos. Eos graves acontecimientos ocurridos últimamente en Cons Soy vuestro afectuosó.:=Firmado.:=Nicolas, á 15 de Junio tanti…</t>
  </si>
  <si>
    <t>Cu</t>
  </si>
  <si>
    <t>…n ukase del huevo Soberano ilustración y poder de un gran Monarca.” de Rusia..El gran Duque terminó su lectura con las aclamacio .Un campamento de 25SJ hombres., á las órdenes del conde Cu nes de /tita'mi muy amado Hermano el Emfñddot Nicolás i! rial , debe establecerse el r.° dé Abril en Sántóméif.'¡Viva mi amable Soberano y Señor! _Se acaba de prohibir en, los^ Estados, austríaco» la lectura dd El día siguiente i debió, et gran Duque recibir…</t>
  </si>
  <si>
    <t>Cual, Vicente María Bo-</t>
  </si>
  <si>
    <t>Vicente María Bo- Cual</t>
  </si>
  <si>
    <t>…elojero llamado Pe juez de Diez de la ciudad y reino de Valencia, por impurificación dro Faraut, convencido de quiebra simple y fraudulenta. die D. Antonio María García Alcaraz, á D. Vicente María Bo- Cual sea la causa de esta general desmoralización; en el co nct; y, para la vara de alcalde mayor de la villa de Igualada, va mercio, seria trabajoso el determinarla con exactitud. Entre tan cante por traslación de D. Agustín Pelaez, á D. Carlos Parea, to véase có…</t>
  </si>
  <si>
    <t>Cuelo, Josefa Polledo y</t>
  </si>
  <si>
    <t>Josefa Polledo y Cuelo</t>
  </si>
  <si>
    <t>…observarse en la contrata: en la ínter acreedores á los bienes que dejó D. Gabriel Suero Caneno , ma ligencia de que verificado el remate en el dia en que venza el rido que fue de Doña Josefa Polledo y Cuelo, para que en el término señalado con Jas formalidades de ■ costumbre y precisa término de 30 dias, contados desde hoy, concurran ante el refe asisteneia del administrador, contador y director.facultativo de rido juez á deducirlo en forma; pues de no comparece…</t>
  </si>
  <si>
    <t>Cuenca, Antonio</t>
  </si>
  <si>
    <t>Antonio Cuenca</t>
  </si>
  <si>
    <t>123</t>
  </si>
  <si>
    <t>…suelo de esta gobernación, se os ha visto olvidar vues ESPAÑA. tros intereses y familias, correr con la velocidad del rayo con nuestro intrépido y valiente gobernador á la cabeza D. Antonio Cuenca 4 de Marzo. Decidida la cuadrilla de ganaderos del honrado Concejo de la Salinas de Orellana, á cuya pericia y actividad se deben tan fe lices resultados, haciéndose digno de que lo miremos comoun hé roe del mas alto aprecio, á la defensa de los derechos de n…</t>
  </si>
  <si>
    <t>Cueto, Ramón Sánchez</t>
  </si>
  <si>
    <t>Ramón Sánchez Cueto</t>
  </si>
  <si>
    <t>…nen que ser inflexibles en las causas Y por Real resolución á consulta de la Cámara se ha servido, de esta naturaleza, cuando en ellas so ve solo el intento de apo S. M. nombrar á D. Ramón Sánchez Cueto para una plaza de derarse de la cosa agena. El juzgado de Astsses en París, según alcalde del crimen de la audiencia de Zaragoza, vacante por fa la Estrella del 23 de Marzo, acababa de condenar á seis años de llecimiento de D. Josef de Soto y Acevedo: para el…</t>
  </si>
  <si>
    <t>Cutanda</t>
  </si>
  <si>
    <t>Gaceta de Madrid n.º 12</t>
  </si>
  <si>
    <t>…co en Indias: tomo i.° ANUNCIOS. Le precede una carta dirigida al autor por el Nuncio apostólico, donde le dice que S. S. ha. alabado mucho que se ocupe en una Por providencia del Sr. Cutanda, alcalde de Casa y Corte, se cosa tan digna, y en el modo en que lo hace. Se vende, asi como cita y emplaza á tpdos los que tengan derecho á la herencia in el primer tomo, en las librerías de Perez y de Novillo, á 18 rs. testada 4e Teresa Sánchez, viada que f…</t>
  </si>
  <si>
    <t>…e corte Herrero Prieto, y.,escribanía de de este preservativo, indicándolo ¿ otras personas que también l. i íleon. &lt; f lo han verificado con igual ventaja. p. Por providencia del Sr. Cutanda, alcalde de Casa y Corte, te Según parece de este resultado, la lana grasa tiene la propie convoca á junta general de acreedores, que. lo fuesen hasta Oc dad de atraer y matar á estos insectos, sin que se conozca la tubre de 1819, del Exento. Sr. duque de Abr…</t>
  </si>
  <si>
    <t>…naciones grandes de Europa. han de rebajar todas las cargas que sobre sí tuviese; acuda al juz Constará de cuatro gruesos tomos en 8.°, de los cuales el pri gado de provincia del Sr. Cutanda, alcalde de Casa y Corté y mero contiene, ademas del discurso de introducción, otros diez, escribanía de García de la Madrid, dentro del terminó dé 30 cuyos títulos son: De ¡a verdad: De lat causas de nuettreu erro dias, contados desde esta publicación, que s…</t>
  </si>
  <si>
    <t>…herencia , para que toesas en dos minutos, 21 segundos, que salen á 859 varas por en el término de 30 dias , contados desde hoy, comparezcan á minuto. deducirlo en el juzgado del Sr. Cutanda, alcalde de Corte, por la Las carreras que hubo el año pasado en Petersburgo por escribanía vacante de García de la Madrid; pues pasado dicho caballos ingleses y rusos, son las mas célebres que se conocen, término, sin nueva citación y emplazamiento, se proce…</t>
  </si>
  <si>
    <t>…....... par. D. Josef Fernandez Molinillo. Los que quieran hacer, postura, Murcia-.............................. .............................. i Ídem. acudirán á la audiencia del Sr. Cutanda, alcalde de corte, por la Barcelona á pesosfuertes................... i beneficio, escribanía de García la Madrid; advirtiendo que está : señalado Zaragoza............... ;.........................i»....;..-..... par. para su remate el 4 de Diciembre próximo…</t>
  </si>
  <si>
    <t>D, Pedro Caamano y</t>
  </si>
  <si>
    <t>Pedro Caamano y D</t>
  </si>
  <si>
    <t>…e por el fiscal de ¡aReal Haden? mayor de los Reales ejércitos,presidente de la expresada junta. da se ha solicitado que hallándose inculcados en dicho extravió D. Mariano Subiza, D. Pedro Caamano y D, Alfonso García CAMBIOS DB1 DIA 2 4. Tejero, depositario de fondos públicos, tesorero de Granada I/mdres........................................................... 3&lt;5§. el segundó , y de la Mancha el tercero en tiempo del abolido sis París...................…</t>
  </si>
  <si>
    <t>D, Rey</t>
  </si>
  <si>
    <t>Rey D</t>
  </si>
  <si>
    <t>…evas 8,316.... 1000......................... .. Madrid. tablas cronológicas desde los tiempos mas antiguos hasta la muet17,038.... 1000......................... .. Cádiz. : te del Sr. Rey D.Carlos in, acudirán á recoger el tomo 8- f 9,8; 0.... 1000......................... .. Zaragoza. las librerías de Orea , calle de la Montera, frente á S. Luis, y1 24,^59.... JOOO....................... .. , Madrid. la je P;erpz, calle de las:Carretas , frente…</t>
  </si>
  <si>
    <t>Dalmao, Jaime</t>
  </si>
  <si>
    <t>Jaime Dalmao</t>
  </si>
  <si>
    <t>…eus. _Engaños de magrees-y desengaños dé los hombres: historia 19,670.... 500..................... . Madrid. discreta y entretenida de los amores y aventuras del caballero catatan D. Jaime Dalmao. En ella se descubren las travesuras ) CAMBIOS DEL DIA 28. ▼icios de las malas mugeres, y con varios ejemplos y lances gra Lóndres................. .................. 3tff ciosos'ocurridos al héroe , se ensena el modo de libertarse de sus Paris...............…</t>
  </si>
  <si>
    <t>Daltnau, Romualdo</t>
  </si>
  <si>
    <t>Romualdo Daltnau</t>
  </si>
  <si>
    <t>…les........................ 3 valor. nidad de la iglesia colegial de Vila veri rail, 'diócesis de Gerona, Vales consolidados................... 27 á *. vacante por fallecimiento ^ D. Romualdo Daltnau. Idem no consolidados................. 10 á i*. Exposiciónrj dirigidas á S. M. „Señor: Si desde el venturoso dia en que libre V. M. de la ANUNCIOS. Opresión constitucional fue gloriosamente restablecido al Trono Se cita y emplaza á Doña Joaquina y á Doña Jose…</t>
  </si>
  <si>
    <t>Damián, Blas</t>
  </si>
  <si>
    <t>Blas Damián</t>
  </si>
  <si>
    <t>…y de plata, co á D. León González del Camino: para la de Cuitar de Baza y el trabajo corresponde al valor de la materia. Tas sortijas y á D. Juan Marchante: para la de D. Benito á D. Blas Damián los arillos ó pendientes del mismo metal son muy numerosas, y de Vega y Velasco: para la de Briones á D. Bonifacio Irisarri: nada iguala á la riqueza de los collares de oro y de plata maci para la de Zucros á D. Josef María Gazquez: para la del Burgo zos , ó…</t>
  </si>
  <si>
    <t>Damley</t>
  </si>
  <si>
    <t>…gton, alborotos en portado fue 161.*065)751 libras, yen 18*5 llegó á 222.4579616 Manchester &amp;C. libras, que es un 38 por too mas. La importación del añil se __En la Cámara alta el lord Damley hizo algunas observa aumentó de 5.0779878 á 7.5,309534 libras, que excede un 48 ciones sobre el estado de los pobres en Irlanda, y deseaba que por 100. La de madera labrada fue en dichos tres primeros años se estableciese en este pais la contribución (tax) pa…</t>
  </si>
  <si>
    <t>Dávalos, María</t>
  </si>
  <si>
    <t>María Dávalos</t>
  </si>
  <si>
    <t>…nas, que viendo á la Mary Francés en el último ex Otro de 448117 rs. 22 mrs., y 18323 18 mrs. de rédito á fa tremo se negaron á darle el mas mínimo auxilio. Será difícil de vor de Doña María Dávalos. 32. Otro de 3638970 rs. 20 mrs., cidir quienes fueron mas desdichados, los que perecieron en me y 108919 4 mrs. de rédito á favor de María Ana Guevara. 33. dio de la hambre y sed mas cruel., pues llegaron á beber su pro Otro de 208 rs., y 600 de rédito á fav…</t>
  </si>
  <si>
    <t>Dávalos.esOtro, María</t>
  </si>
  <si>
    <t>María Dávalos.esOtro</t>
  </si>
  <si>
    <t>…rez.— 8,086.... 5°o.......................... Sevilla.;, - , Otro de 438842 rs. i/nirs,,' y 18316 6 mrs. de réditos favor 11,013.... 400............................. Madrid.; . de Doña María Dávalos.esOtro de 798143 rs. 28 mrs., 728374 1.399— 400............ ................ Ciudad-Real. Lo mrs. de réditoá favor de Pedro López de Ayala.rrOtro de ,15,366.... 400...................................... Madrid. 118636 rs, ,16 mrs., y 349 3 mrs. de rédito á favor de…</t>
  </si>
  <si>
    <t>Dávalos.sr, María</t>
  </si>
  <si>
    <t>María Dávalos.sr</t>
  </si>
  <si>
    <t>…un capitán de navio mercan te, que acaba de llegar de las indias orientales. Habiendo pedido yor Alvarez.=i6. Otro de 439842 rs. 17 mrs., y iSj td rs. 6 mrs. de rédito á favor de Doña María Dávalos.sr 17. Otro de en un café este valiente militar el periódico Nevo-Times, se lo 793143 rs. 18 mrs., y *©374 10 mrs. de rédito á favor de Don presentó inmediatamente el mozo; pero apenas comenzó á leerlo, exclamó : Voto á....! ¿por qué me habéis dado este maldito…</t>
  </si>
  <si>
    <t>Davalóse, María</t>
  </si>
  <si>
    <t>María Davalóse</t>
  </si>
  <si>
    <t>…enso por un rato, como dudando de su propia existencia \ mas al fin exclamó: ¿qué ■ Antonio Fernandez Indiano eeji. Otro de 443117 rs. 22 mrs. 7 19323 18 mrs. de rédito á favor de Doña María Davalóse es lo que quiere decir esto! Si (o que yo acabo de leer es mas 32. Otro de 3633970 rs. 20 mrs., y 109919 4 mrs. de rédito á malo que cuanto ha escrito Tom. Paine. favor de María Ana Guevararsgg. Otro de io3 rs., y 600 de ESPAÑA. rédito á favor de D. Gerónimo…</t>
  </si>
  <si>
    <t>Davemport</t>
  </si>
  <si>
    <t>…y darles la correspondiente guia. Entonces Jas tintoreros de esta ciudad, por medio de Mrs'. YVilbrahám ' Fgermercaderías .que tengan., este resguardo pueden ya andar libre ton y D. Davemport, dos de los principales' njagistrados de la mente por el fjais,..sin. que se las pueda detener á pretexto de, junta. que no han satisfecho1 bastante los derechos deguia, exceptuando Secretaría del comercio. 34 de Diciembre de 182$. el único caso eq que se'ave…</t>
  </si>
  <si>
    <t>Davies</t>
  </si>
  <si>
    <t>…a á la Cámara de maaldenuneiac¡or ,queverse obligado á -defenderte en Ja Cá los Comunes: jo que asi se acordó. mara. Mr.;Bessan propuso después que se votase .el dar gracias al gl coronel Davies es del misino-dictamen que el lord AI— lord -Sommers, y Mr. Canning dijo que aprobaba esta proposi thorp;,y .'añade que jamas se ha visto emplearse el soborno tan ción ,aunque no admirase la política general del Lord. Por ejem á ¡a» ciaras como en las últimas…</t>
  </si>
  <si>
    <t>DÁvila, Manuel Falcon</t>
  </si>
  <si>
    <t>Manuel Falcon DÁvila</t>
  </si>
  <si>
    <t>…ue constituyen la nueva prole. Esta es maestrescuela y una canongía de la catedral de Tíldela, por fa casi siempre tan numerosa que no parece sino que la Naturaleza llecimiento de D. Manuel Falcon DÁvila, á D. Juan Bautista las ha dotada de la mayor fecundidad para llenar el enorme va-" Beratazrechea: pina otra canongía de la misma por el de Don cío que debía resultar de su aplicación á la medicina y á las ar Benito Zavalza, á D. Juan María Aldasoro: para una…</t>
  </si>
  <si>
    <t>Davison</t>
  </si>
  <si>
    <t>…medida que se continuaba la exca Gannet, dice la carta, debe partir el domingo próximo para vación por debajo del revestimiento para completar los 20 piee conducir á Alejandría al coronel Davison, encargado de pliegos que faltaban paTa llegar al punto hasta donde debía de descender. importantes para el bajá de Egipto- Se ha aprobado generalmen „Esta pared circular que se hizo mover asi sin que experi te la elección de este gefe para el asunto, pues se…</t>
  </si>
  <si>
    <t>Davydoff</t>
  </si>
  <si>
    <t>…ña, cuyo im fqeron completamente derrotados los persas, sufriendo una pér perio de la India , destruida la monarquía persiana , vendría á dida muy considerable, persiguiéndolos el general Davydoff has ser vecino de los Estados de los izares. Fáciles son de prever ta el pueblo dé Sudagent, á dos jornadas cortas de Erivan, don las consecuencias inevitables de este contacto, y cuán imposible de se encerró el Sardar, sin dar el menor socorro á su hermano.…</t>
  </si>
  <si>
    <t>DavydqfF</t>
  </si>
  <si>
    <t>…ia. mino puede extenderse un mal que aunque en algunos puntos Rechazado el enemigó en la parte de Erivan por el mayor reina con menor actividad, el principio es uno mismo en todas general DavydqfF,,no ha vuelto í dar la cara otra vez.. parta; El Schah dePérsia permanecía en la ciudad deAgarj donde- • F.l Gobierno prusiano ha tomado medidas sanitarias en sus había ido á reunírsele Abbas-Mirza: el ejército de éste se halla provincias dd Rhia,con motivo d…</t>
  </si>
  <si>
    <t>Delgado, Josef</t>
  </si>
  <si>
    <t>Josef Delgado</t>
  </si>
  <si>
    <t>…onsolidados............... 9 » 9*Montero, á D. Juan Manuel de Telléría: para,una ración de la1 colegial dé Antequéra , obispado de Málaga , por promoción de E&gt;. Pedro Contreras, á D. Josef Delgado yQuirós: para el deaANUNCIOS. nato, primera silla dé la iglesia catedral dé Cuencapor falleci miento de D. Josef Vicent? Mier y Teran, á D. Gumersindo Se cita y'emplaza á D. Francisco Perez, D. Santos Quiñones, Requejo y Aguado: pata- una canongía de la cated…</t>
  </si>
  <si>
    <t>Delgado, Rafael</t>
  </si>
  <si>
    <t>Rafael Delgado</t>
  </si>
  <si>
    <t>…ompleta yeguada con su parada y una muletada, ídem D. Josef Morales, y la goleta Nueva María, al del alférez junto ó separado, que pasta en la provincia de la Mancha y ri de navio D. Rafael Delgado. beras del Guadiana, y se hará un arreglo ventajoso al compra _De Gibraltar dicen lo siguiente: dor: darán razón en la calle de la Montera, casa de cambio, „E1 corsario colombiano, luego que supo la salida de la di junto á los alemanes. visión de guerra españ…</t>
  </si>
  <si>
    <t>Denisoff, OrlofF</t>
  </si>
  <si>
    <t>OrlofF Denisoff</t>
  </si>
  <si>
    <t>…esuradamente á todos los Gabi El mismo Emperador ha dirigido el rescripto siguiente al ayu netes europeos. Entretanto la Grecia apura sus últimos esfuerzos, dante de campo general conde OrlofF Denisoff. y al fin concluirá por sucumbir. Es fácil de conocer la impresión Queriendo señalar nuestro reconocimiento por lo bien qu« que hará en el Divan por una parte, y por otra entre los grie habéis desempeñado la comisión que os ha sido confiada por gos , la caida…</t>
  </si>
  <si>
    <t>Des-Geneys</t>
  </si>
  <si>
    <t>…a fragata R, restablecerse los principados bajo el pie que tenían antes de las Cristina, la corbeta Tritón y el bergantín Nereida. El Excelen ocurrencias de tj§ 21. _ , tísimo Sr. conde Des-Geneys , almirante en gefe , tuvo el honor •,,E&gt;e consiguiente el flmdo de nombrar los beschlis-agas, su &lt;de recibir y acompañar á los augustos consortes á bordo de di número y atribuciones ,,s.e reglará según, la .costumbre antetior. chas naves, todas empavesadas y…</t>
  </si>
  <si>
    <t>Desde, Juan</t>
  </si>
  <si>
    <t>Juan Desde</t>
  </si>
  <si>
    <t>…6965 al 27014, ambos inclusive. quéde nó verificarlo, les parará el perjiiieion que haya lugar. 30510, el josis,-) todos ín- — Para la junta de acreedores de las testamentarías de D. Juan Desde el nú«n.{ 30517 01,30521.1 clusive. Domingo Marciac y Dolía Clotilde Campos, vecinos que fue Desde el núm.- 30775 al 30824, ambos inclusive.. ron de ésta corte, cuyos autos penden én el juzgado de la capíDesde el núm. 33390 al 33439. 5d* tañía general de Cast…</t>
  </si>
  <si>
    <t>Desfoursleha</t>
  </si>
  <si>
    <t>…Nicolás i regaló á S. A. R. un-servicio ée mesa de cristal con otras coso* preciosas, y í su mayordomo ma’fítiU orden derogando la perpetuidad en los habilitadas de tos re yor el conde Desfoursleha condecorado con la orden de 'Santa gimentó!. ‘ «1 Rey N. Sr. con lo propuesto por elIni- Nuestro amado Monarca principia ya á despachar diaria.Conformándose Ana ,¡guarnecida de brillantes. pcítpr general deinfantería, á consecuencia de loa .resultados de ment…</t>
  </si>
  <si>
    <t>Despacho, Secretario del</t>
  </si>
  <si>
    <t>Secretario del Despacho</t>
  </si>
  <si>
    <t>…esgue en los asuntos diplomáticos. El reis-effendl no ha querido Rtal orden comunicada en 6 de Abril último di Inspector general consentir en ninguna concesión. de Milicias por el Sr. Secretario del Despacho de la Guerra so Véase la respuesta que este mismo parece haber dado á Mr. bre pago de alquiler de los cuarteles. de Minciakv: ,,La Puerta no puede ;dar ninguna cointestacion ' He dado cuenta al Rbt N. Sr. de las diferentes exposiciones antes de consultar con…</t>
  </si>
  <si>
    <t>…vído mandar de chuca. cir al consulado por medio de dicho Sr. Secretario de 'Hacienda que se ha complacido mucho de los proert-sos del* criadero de Habiendo dado cuenta á S. M. el Sr. Secretario del Despacho granas; que se ofrezca al consulado toda la protección que pue de la Guerra de una exposición de D. Juan Antonio Garay, da desear, y que se anuncie en la gaceta.</t>
  </si>
  <si>
    <t>Deuda'consolidada, Miguel</t>
  </si>
  <si>
    <t>Miguel Deuda'consolidada</t>
  </si>
  <si>
    <t>…. Padrón, á D. Juan de la Buelga y Soiís: para una media ra Coruña.............. .................. ...........................; ción de la metropolitana de Sevilla, por muerte de D. Miguel Deuda'consolidada! con-interes...............i.;.... 19 Valor/ ' Luis González, á D. Josef de Novoa y Parga, racionero de la Vales consolidados....— ’ Catedral de Lima: para una ración de la santa iglesia primada .................ib..- Idem no.consolidados..i,.y iz.it.¿í. 91 á…</t>
  </si>
  <si>
    <t>Deuda, Fran-.l</t>
  </si>
  <si>
    <t>Fran-.l Deuda</t>
  </si>
  <si>
    <t>…beneficio. to, ilustrada con doctrinas y reflexiones morales por el RCoruña........................................ . T daño. Guillelmo Stanihursto, traducida del latín por el Dr. D. Fran-.l Deuda consolidada con interes. 28 valor, cisco Patricio de Berguízas, presbítero. Un tomo en 8.° grande,! Intereses de vales....................... af. , tercera edición. Se vende en las librerías de Rodríguez, Mat'Ml Vales consolidados.................... así á 26…</t>
  </si>
  <si>
    <t>Deuda, Plácido</t>
  </si>
  <si>
    <t>Plácido Deuda</t>
  </si>
  <si>
    <t>…a Aliaga, á D. Pablo.de la Iglesia 'Espada; parí una ra Corulla;.....................;....;....;..........;...;.......f á | daño. ción de-la de Cuenca,vacarrtcpor’fallecimiento de D. Plácido Deuda consolidada con Ínteres...............*.......... 18 valor. Antonio Echavarría, á D. Rafael Goméz: para una'canongía Vales consolidados...........i.;..-......:...............;, agáad. de la catédrál de Córdoba ,“'vácante por muerte'de D:Juan An Idem no'consol…</t>
  </si>
  <si>
    <t>Deum, Diez Te</t>
  </si>
  <si>
    <t>Diez Te Deum</t>
  </si>
  <si>
    <t>…gOtras cosas admitir, como admitieron, la indicada dimisión; cho establecí miento: concluida la misa se cantará un solemne y sé anuncia al público á viytud de auto proveído por el Sr. Diez Te Deum en acción dé gracias, acompañado de un conjunto, es dePrado .que conoce de,él ,, refrendado.del escribano la Granja, cogido de voces é instrumentos ; y en seguida los caballeros .Se para qu$, llegue á noticia dé los ausentes é ignorados acreedores minaristas,…</t>
  </si>
  <si>
    <t>Díaz, Pedro</t>
  </si>
  <si>
    <t>Pedro Díaz</t>
  </si>
  <si>
    <t>…dos desde la fecha de4a.publicación de verificarlo, se declarará esta á favor del citado Olaeta. este aviso; en cuya subdelegaron, como también en la dirección _Por providencia de D. Pedro Díaz, juez de la villa de Noregeneral de Rentas, sección de amortización, se les enterará de fia , en Asturias, se'cita y emplaza á los que se consideren las condiciones que han de observarse en la contrata: en la ínter acreedores á los bienes que dejó D. Gabriel…</t>
  </si>
  <si>
    <t>DiazCampaya, Joaquín Martínez</t>
  </si>
  <si>
    <t>Joaquín Martínez DiazCampaya</t>
  </si>
  <si>
    <t>…; rinde y tributa á V. M. las msc bio Eguilaz: para la de Garrobillas á D. Mariano Montes: para expresivas gracias por sus desvelos, y cooperará con todos sus la de Ciempozuelos á D. Joaquín Martínez DiazCampaya: para esfuerzos á que produzcan los felices resultados que desea y espe k de Arenas de S. Pedro á D. Fermín Diez Hernández: para la ra la nación entera. Lérida 30 de Marzo de 182Ó.1-' (Siguen ias deFuentes de Cantos á D. Antonio Josef Santervaz y Lerin: para…</t>
  </si>
  <si>
    <t>Diego</t>
  </si>
  <si>
    <t>…........................... Sevilla. segundo contiene dos comedias de D. Agustín Morcio; El Des 18,433»» 500............. ................. Tarragona. den con el Desden y El liúdo D. Diego. Continúa por ahora abierta la suscripción en las librerías de la viuda de Cruz, fren CAMBIOS DBL DIA 4. te á las gradas de S. Felipe, y de Escribano, calle de Carretas,! 4 rs. cada cuaderno en papel común y á 6 rs. en papel fino. Les París...................…</t>
  </si>
  <si>
    <t>Diez</t>
  </si>
  <si>
    <t>…entas de los años desde 1806 á 1809; pero que por último se les señala, acudan á usar de su derecho en el no habiéndolo ejecutado, á pesar del largo tiempo que ha tras juzgado del Sr. Diez de,Prado teniente corregidor de esta heroica currido, ni conste en la intendencia ni oficinas de Rentad de- villa , y escribanía de Díaz de Antoñana; apercibidos que de lo Avila el paradero del interesado, se le avisa para que en 'el ter-' contrario perderán…</t>
  </si>
  <si>
    <t>Dina</t>
  </si>
  <si>
    <t>…OS. .7/ Que en toda esta época no han tenido los griegos el menor espíritu de subordinación, de unión, de orden, de patriotismo; En virtud de Real facultad, y. por providencia del Sr. Dina ni el verdadero amor por la independencia, sino un amor-desen de Prado., teniente de corregidor de ésta villay escribanía de frenado de codicia y de licencia: Gaona y Loeches, se sacan á pública subasta por término, de 30 Que los griegos, que en cinco años no…</t>
  </si>
  <si>
    <t>Dionisio</t>
  </si>
  <si>
    <t>…ana que ve Antonio López del Valle: en Logroño D. Antonio Gilberte: en nia délos Estados-Unidos para'Cartagena con'fusiles y otros per Pamplona D. Luis Serafín López; y en Granada D. Dionisio trechos de' guerra, y un corsario de los trias veleros y atrevi Antonio de Puga. dos, con bandera también colombiana; de modo que en pocos ___Jo. Gottl. Hemeccii recitationes in elementa Juris etvilis seeun- días se dice que ha rendido ocho buques, entre ejlo…</t>
  </si>
  <si>
    <t>Dios, Manuel de</t>
  </si>
  <si>
    <t>Manuel de Dios</t>
  </si>
  <si>
    <t>…toda la ciudad no liería, disfruten el mismo sueldo que estos; y que por la de ig de te 01a otra cosa sino que un franco hq murrio á un musulmán: en Octubre de 1824 se concedió i D. Manuel de Dios, subtenien fin, sucedió la conmoción mas terrible. Hallándose el francés, á te de las compañías de artilleros veteranos de Indias, que mien quien se llevaban; delante de la casa de su cónsul, comen tras permanezca agregado á los batallones del cuerpo se te ab…</t>
  </si>
  <si>
    <t>Dios, Matías Hortad de</t>
  </si>
  <si>
    <t>Matías Hortad de Dios</t>
  </si>
  <si>
    <t>…s econo* sistiendo el vecindario de empleados, artesanos y labradores; y mistas se ve precisado á exclamar: „Si perecemos por la volun los pretendientes dirigirán los memoriales á D. Matías Hortad de Dios, no hay mas que conformarnos; pero si es por cau cajada ■, como uno de los secretarios de ayuntamiento de dicha ta del crimen ó de la ignorancia de los hombres, tenemos de techo de pedir el remedio, ó á lo menos de solicitar una refor ciudad. Tn« suscriptores…</t>
  </si>
  <si>
    <t>DiotBuines, Juan de</t>
  </si>
  <si>
    <t>Juan de DiotBuines</t>
  </si>
  <si>
    <t>•6i» , Tenorio'para Oñi cafwrngla de Málaga, pflf fiO lii^f tenido efecto . Uoii etuntas el tu del libro del coronel Stanhope ierv¡rin (ti nombramiento hecho cb D. Juan de DiotBuines, canónigo .para ilustrar lo que acabo de exponer. En la carta ixv se lee: dc Ovicdo t. para otra de la. catedral de Cuenca,, por muerte.de Los capiures son generalmente opuestos al empréstito, porque, X&gt;. FéJ¡* Novarde la Llana,,j 4 P- Pedro del Peral.y Ci fu…</t>
  </si>
  <si>
    <t>Director</t>
  </si>
  <si>
    <t>…e tenga debido cumplimiento el Real decreto de , y de la distribución de ellas, hecha con arreglo Rs S. M. de 14 de Noviembre último, dispondrá V. que por la ¡as disposiciones del Señor Director general del Real Tesoro, Ve Tesorería de Distribución de esa Provincia se forme en los ig del Intendente de esta Provincia, como Gefes de la Distribución días primeros de cada mes un estado ó relación de los caudales de productos líquidos de la Real Hacienda;…</t>
  </si>
  <si>
    <t>…ubalternas al citado NOTICIAS EXTRANGERAS. Sr. Director del Real Tesoro.............. . 10,3 ¿O. RUSIA. Por remesas hechas de orden del mis 370,080. Petersburgo 3 de Diciembre. mo Sr. Director á los Tesoreros de Dis Ayer llegó el Enviado extraordinario de Baviera, Príncipe de tribución de las Provincias de. y lowenstein, con la noticia oficial de la muerte del Rey Maxi de ................................................ .115,000.1 miliano de Bavier…</t>
  </si>
  <si>
    <t>Dolgorrouski</t>
  </si>
  <si>
    <t>…de Frisia ha producido 483 florines Príncipe Carlos de Prusia, el Príncipe Felipe de Hesse-Hombur- (3812 rs. 8 mrs.), y la de Haya 149760 (1159710+ rs.) go, y el caballerizo mayor conde Dolgorrouski. El rector de la universidad da Groninga acaba de anunciar SS. MM. pararon en Woskrissensk, tierra perteneciente al que el claustro académico ha diferido nuevamente la abertura príncipe Jussupoff, á 18 werstes (3 + leguas) de Moscou, donde del curso hasta el…</t>
  </si>
  <si>
    <t>Domingo</t>
  </si>
  <si>
    <t>…¿ Vicente 23,586.... 4000....;. ........... Barcelona. deSaura y Sara via; y habiendo fallecido este, se cita y emplaza á 13,945.... ............... ............ Madrid. sus hijos D. Domingo, D. Juan y D. Joaquín, ó su poderha 21,103.... 1000....... ............ Valencia biente, para que en el término de 20 dias, coartados .desdé esta 8,520.... IOOO......... ............ Madrid. publicación, concurran,al expresado juzgado por sí ó por ¡apo 15,522…</t>
  </si>
  <si>
    <t>…osto se celebrará el segundo y últi te, yen :caso de haber, fallecido, á su» herederos. Dirigirán las mo remate de dicho suministro á las doce, en la intendencia de cartas á dicho D. Domingo, por Benavente.sGinzode Liaría.= dicho'ejército, sita en esta corte. Baltár. —.Se hallan vacantes las plazas de médico y cirujano titulares de cambios ubi día 26. la villa de Plencia, en el Señorío de Vizcaya, distante de la ds Londres.......... .............…</t>
  </si>
  <si>
    <t>…el primero y Por resolución á consulta de la Cámara se ha servido el Ret segundo par de patas, se compone de un tubo ó trompa carnosa, N. Sr. presentar á D. Pedro Manuel Martínez, D. Domingo de donde sale un aguijoncito largo que introduce en la corteza Presa, D. Josef Suarez y D. Raimundo Díaz de Tejada para de las plantas para chupar el alimento necesario ; el cuerpo cons cuatro raciones vacantes en la iglesia colegial de Briviesca, ar ta al pr…</t>
  </si>
  <si>
    <t>Domínguez, Francisco Guerrero y</t>
  </si>
  <si>
    <t>Francisco Guerrero y Domínguez</t>
  </si>
  <si>
    <t>…muchos y sabios decretos dados por V. M. en . Habiendo hecho cesión de todos sus bienes en favor de sus los tres años últimos, no se fijase la atención mas que en el de acreedores D. Francisco Guerrero y Domínguez, vecino y del 28 de Diciembre sobre la creación de vuestro Consejo de Estado, comercio de la villa, de Cabra, se les cita y emplaza pata que en bastarla él solo para justificar la verdad del anuncio que acaba el término de 20 dias, contados desde la publicaci…</t>
  </si>
  <si>
    <t>Domínguez, Juan Manuel</t>
  </si>
  <si>
    <t>Juan Manuel Domínguez</t>
  </si>
  <si>
    <t>…Es difícil expresar la alegría de los Cilaf, en la diócesis de Vich, por fallecimiento de D. Mariano griegos de las Islas Jónicas. S« esperan por el paquebote los por Susanua , á D. Juan Manuel Domínguez.</t>
  </si>
  <si>
    <t>Don</t>
  </si>
  <si>
    <t>…ta. con actos de pompa exterior, sino también con demostraciones __Las noticias de Constantinopla que alcanzan hasta el 7 de Ma- religiosas y rasgos de beneficencia, el Excmo. Sr. gobernador Don yo confirman cuanto hemos anunciado en nuestra corresponden Jósef Aimerich, presidente de la junta de gobierno de la casa de cia particular que recibimos loa dias pasados por extraordinario. misericordia, y Sres. vocales de ella acordaron que en la ielesi* Al…</t>
  </si>
  <si>
    <t>Donnadieu</t>
  </si>
  <si>
    <t>…n como li de los tiempos medios «je Flamerens, el vizconde de Hsrcourt, e! barón Barón, Calo- contrariaban la pretcnsión.de aquella inuger , sostuvo'que ei có mard delaFayette, el vizconde Donnadieu, de Fadare de.S. Jor digo civil no había alterado en nada la jurisprudencia anterior, ge, Haudry-de-Soucy, Rebaul, el barón de I.afond, Barthe- y que la ley de 1816, que abolía el divorcio, habia en este pun-. Labastide, el conde de la Bourdonnaye, Martin de…</t>
  </si>
  <si>
    <t>Doo, Manuel Cao Cordido y</t>
  </si>
  <si>
    <t>Manuel Cao Cordido y Doo</t>
  </si>
  <si>
    <t>…Orense,, para qíie en Blazquez Toval á otra de la metropolitana de Santiago, y. por, el término de 20 dias se, presen te, ó sus heredemos, á deducir el muerte de ü. Josef Gómez, á D. Manuel Cao Cordido y Doo, derecho que,les asiste enel. expediente de subasta de los bienes de, Juan Francisco Fernandez: para otra de la colegial de Talayera,:, aquel, en qué está entendiendo el comisiopjdoD. Josef María: por muerte de D. Juan Iribarren, á D. Josef Ramón Romeral:- PU…</t>
  </si>
  <si>
    <t>Doria, Felipe</t>
  </si>
  <si>
    <t>Felipe Doria</t>
  </si>
  <si>
    <t>Gaceta de Madrid n.º 122</t>
  </si>
  <si>
    <t>…o basta que llegue ásu ma ellos, y los peregrinos se vieron precisados á volverse á sus casas yor edad. casi desnudos. „Pero si la Emperatriz da á luz una Gran Duquesa, los de— El señor Felipe Doria, oficial romano al servicio del bajá, Kckut del Emperador hereditario pasan legítimamente í nuestro ha conseguido al fin su retiro después de muchas instancias, y querido Hermano el Gran Duque Miguel Paulozvitek. ha salido para la Persia con intención de diri…</t>
  </si>
  <si>
    <t>Dotle</t>
  </si>
  <si>
    <t>…mérica, si saben de la existencia ó fallecimiento de su hijo Antonio Peña, cabo primero del bata En vittud del Real decreto de 4 de Julio de 1825, relativo llón de instrucción del general Dotle, que se embarcó en dicha al nuevo régimen y gobierno de la minería en el Reino, te fecha , tendrán la bondad de comunicar á dicha su madre, que niendo el Rbv N. Sr. nombrado con fecha de 18 de Diciembre reside en la citada villa, ó bien en esta corte i D. Man…</t>
  </si>
  <si>
    <t>Doyle</t>
  </si>
  <si>
    <t>…de Alistad, viniendo.de los baños definas con la Acerca de las preguntas relativas á los Nuncios dc:S. S., dijo el Princesa su hija,- habiéndose apeado: en la fonda del Emperador doctor Doyle, que lejos de oponerse á que se fijasen y determi romano. El mismo dia llegó tanibicn el Tríoicipe' hereditario de nasen'sus facultades, lo desearía vivamente el clero católico. De Oldemburgo. . • . : ; , r ,, . • , claró también que el Papa no podía- imponer…</t>
  </si>
  <si>
    <t>Dr</t>
  </si>
  <si>
    <t>…e 29 la citada Real orden, y que correspondan á esta provincia de tomos. Madrid; en ei concepto que de no presentarse cu el término pie» .Dos cartas pastorales del Exento, é limo. Sr. Dr. D. Leonardo fijado, les parará el perjuicio que haya lugar. Santander y Villayícencio, Obispo de Jaca, y antes de Quito, aobre el restablecimiento de la paz y unión de voluntades que cambios ubi. día 19. debe reinar mutuamente entre todos los españoles. Se v…</t>
  </si>
  <si>
    <t>Drítza</t>
  </si>
  <si>
    <t>…enor degradación ni por sus procedi Hidra el conde Metaxa, no ha podido tomar posesión de su des mientos ni por otro medio, de modo que presente una escala tino porque el anterior gobernador Drítza, hidriota, no ha que completa y sucesiva de colores. rido ceder su puesto. £1 primero se halla en Tina lanzando ma nifiestos contra su adversario , y cada uno de ellos tiene sus par ÍORTVGAt. tidarios que se amenazan mutuamente con el mayor furor./ Lisboa jo…</t>
  </si>
  <si>
    <t>Drouilhet, Esteban</t>
  </si>
  <si>
    <t>Esteban Drouilhet</t>
  </si>
  <si>
    <t>…• «nt*# £4 á 104. id. ! Casa y Córte, se convoca á junta general á los acreedores de la Deuda consolidada con Ínteres.................... ¿9 id. quiebra .de-la extinguida casa de D. Esteban Drouilhet y compa Intereses de vales............................ ............... 3 id. ñía , para el viérnes 16 de Mayo próximo á las cinco de su tar de en la escribanía de provincia que despacha Montoya. .Por muerte del mariscal de campo D. josef Joaquín Duran ANUNCIO…</t>
  </si>
  <si>
    <t>Dubortderu</t>
  </si>
  <si>
    <t>…y de 1816, que abolía el divorcio, habia en este pun-. Labastide, el conde de la Bourdonnaye, Martin de Viliers, el to modificado el código civil. E!, tribuna),.adoptando en todas conde Dubortderu ¿ el vizconde de Saint Chaman»,- y cinco in sus partes lo probado por el Ministerio público, considerando dividuos mas. que el divorcio, único medio que te había introducido para _El consejo de sanidad del departamento del Sena ha hecho romper el lazo-del mat…</t>
  </si>
  <si>
    <t>Dundas</t>
  </si>
  <si>
    <t>…al INGLATERRA. mayor general Aslau Khan, que fiel y leal á.la Rusia nos ha Pcrtsmouth 12 Je Octubre. enviado á su hijo mayor con un refuerzo de 300 caballos. La fraguta Vartmuuth, capitán Dundas, ha entrado aqui Los habitantes de Akouschine, lejos de ceder á las pérfidas esta tarde, ;&gt;rocedente de Puerto Real (Jamaica), y últimamen insinuaciones de Abbas-Mirzs, han remitido al general Yermo te de la Ha vana, en 45 dias: trae á bordo á tlenrique Dawki…</t>
  </si>
  <si>
    <t>Duperré</t>
  </si>
  <si>
    <t>…ra ejercicios. desconfianza, en razón de que no lleva los papeles en regla , sino Continúan las justicias y los destierros con la misma activi que parece han sido expedidos por el almirante Duperré , y no dad: véase ahora cuál es La marcha que ha trazado el Gobierno por el Ministerio. con el fin de hacer legales las medidas de rigor. —Cartas recientes recibidas de la HaVana aseguran que el gene El cheikhui-isiam , acompañado de dos kadis-askers en co ra…</t>
  </si>
  <si>
    <t>…po de Kildare que no había querido —Se sabe por ¡el¿ telégrafo que el 29. de! pasado había llegado á decir que los Stuardos tuviesen derecho de presentar para las si Brest el vice-almirante Duperré con las fragatas Anfitrite, Ama llas de Irlanda, sino que creía quc.si.se atendía á su presentación zona , Flora, Tvinfa, Clorinda,,Ciree:y dos bergantines goletas. era mas bien por cortesía y por'miramiento á su desgracia que No hay un enfeprv» siquiera á bo…</t>
  </si>
  <si>
    <t>Dupuiiren</t>
  </si>
  <si>
    <t>…á de director; pero no de la suerte infeliz á que se — El martes por la mañana el doctor Heurteloup, en presencia hallan reducidas todas las clases. Nada somos ni podremos ser del barón Dupuiiren , de varios médicos , y de todos los practi jamas mientras no desterremos de entre nosotros la codicia cxcantes reunidos, hizo en el hospital general la operación con que trangera: tratan los de Buenos-Aires de llevar para su defensa logra deshacer la piedra…</t>
  </si>
  <si>
    <t>Dupuitren</t>
  </si>
  <si>
    <t>…n un déficit de 6 millo teloup. Añadiremos, después de hacer justicia al talento de este nes de duros de pagos perentorios: la opinión dividida y mal ha joven cirujano, que el br. barón Dupuitren merece elogios, llada con la ituerra contra el Brasil: discordes las prov.nc.as, pues que haciendo un uso noble de su indujo y autoridad, pro como siempre lo han estado , sobre un centro de gobierno: la tege y anima en cuanto puede el mentó de los que aspiran…</t>
  </si>
  <si>
    <t>Duque</t>
  </si>
  <si>
    <t>…demas Príncipes de la Real Familia. El día En la tarde del 2g se verificó la salida, y al mismo tiempo el horroroso volcan hizo volar una población reducida á 69 al t.° asistió el Sr. Duque á la gTan revista que pasó el Rey en Postdain,. i la cual fue coqvidado por S. M., con quien tuvo el mas. Los turcos, que conocieron el piovecio de los desgraciados honor de comer-aquel mismo dia, como igualmente los condes sitiados, opusieron una gran resist…</t>
  </si>
  <si>
    <t>…a de infantería y 5S. MM. y A A. continúan en el Real Sitio de Aranjues caballería. Concluida la audiencia dió S. M. repetidas veces la sin novedad en su importante salud. mano al Sr. Duque con una afabilidad muy particular, invitándolé á que visitare todos los establecimientos públicos de la cor Se ha dado cuenta á S. M. de una exposición del capitán ge te, para lo cual se dieron luego las órdenes oportunas. Igualmen neral de Granada, dando par…</t>
  </si>
  <si>
    <t>Duran, Antonio</t>
  </si>
  <si>
    <t>Antonio Duran</t>
  </si>
  <si>
    <t>…ados, para bien —Se subasta judicialmente por término de 30 dias, contados des de la Monarquía, colmando esta satisfacción la benigna acogida de la publicación, la casa fábrica de D. Antonio Duran, maestro de V. M. de los sentimientos de amor puro y fidelidad, con que de coches, sita en la calle ancha de Avapíes, señalada con los incesantemente pide al Todopoderoso ilumine y conserve la in núms. 1 y 2 de la manz. 53, que tiene de sitio 24,889 pies, y t…</t>
  </si>
  <si>
    <t>Duran, Fernando</t>
  </si>
  <si>
    <t>Fernando Duran</t>
  </si>
  <si>
    <t>…e su coronación, y fue de zar v Palomino; y para otra de la Real capilla de la mismaciu— clarada ley fundamental del Imperio. Por ella pertenece la coro dad, vacante por muerte de D. Fernando Duran , á D. Vicente na al hijo primogénito ó mavor del Emperador,"y1 á' toda sil de Afanda y Mario. descendencia masculina. En defecto de este es.llamado aV tróUó el hijo segundo , con la .misma sucesión; y en falta de varones - En atención a! mérito; servicios y…</t>
  </si>
  <si>
    <t>Dutari, Josef de Fagoaga y</t>
  </si>
  <si>
    <t>Josef de Fagoaga y Dutari</t>
  </si>
  <si>
    <t>…beneficiar los minerales de gan facilidad de entregar en Santiago el coste del modelo, po oro y plata por cocimiento , inventado en el Perú por Alonso drán hacerlo en esta corte á D. Josef de Fagoaga y Dutari, in Barba, y el que últimamente ha establecido en Alemania el Sr. Ba dicando al mismo tiempo la persona á quien se haya de remitir rón de Born, y también el método económico para fundir los el cajón para que satisfaga el porte. minerales de cobre y de plomo c…</t>
  </si>
  <si>
    <t>D’Ogny, Antonio Camps</t>
  </si>
  <si>
    <t>Antonio Camps D’Ogny</t>
  </si>
  <si>
    <t>…l privilegio cion.=Tenemos &amp;cc.~Los Primados de Hidra.” de introducción del aparato vinificador llamado Gervais, que Inmediatamente que tuvo esta respuesta el almirante Pau— pidió D. Antonio Camps D’Ogny, del comercio de Barcelona; luccí, se marchó á Tinos, y hallando cinco naves griegas que manifestando con este motivo no hallarse señalado en la tarifa conducían á los comisionados del Gobierno con el encargo de de servicios, contenida en el art. 11 del Real…</t>
  </si>
  <si>
    <t>Echanove, Antonio Fernando de</t>
  </si>
  <si>
    <t>Antonio Fernando de Echanove</t>
  </si>
  <si>
    <t>…s á la Familia Imperial por el Ministro de Ins Monseñor Consiglio, Obispo de Térmoli: para la de Tarragona trucción pública. El Emperador ha regalado áeste labrador poeta al limo. Sr. D. Antonio Fernando de Echanove, Arzobispo de un cafetan (1). Leucosia in partibus: para el arzobispado de Gerópolis, cam SS. MM. las Emperatrices Alejandrina y María le han dado bien in partibus, á D. Ramón Montero (Abad electo del llcal un relox de oro cada una, y la academia imperial rus…</t>
  </si>
  <si>
    <t>Echavarríá, Juan Miguel</t>
  </si>
  <si>
    <t>Juan Miguel Echavarríá</t>
  </si>
  <si>
    <t>…de Inda, racionero de la ANUNCIOS. catedral de Montereyen Nueva-España: para otra de la de Ca Por término de 10 días sé cita* y empííza á los parientes mas lahorra, por ascenso de D. Juan Miguel Echavarríá á canongía inmediatos dé Doña María AntoniaRourcyPaez.que murió de burgos, á D. Pedro Antonio Cordobés: para otra de la dé intestada, para. que.acudan á. usar .del-, derecho - qóe les - conjpe- Almería , por la'de' D. Benito Perez IJinojosa á Canongía de la t…</t>
  </si>
  <si>
    <t>Eche, Pedro Valentín</t>
  </si>
  <si>
    <t>Pedro Valentín Eche</t>
  </si>
  <si>
    <t>…hé aquí, Señor:, Ja sidió en la-Havana, desposado con Doña Micaela Sánchez y Saépoca feliz que espera y á que aspira la hermosa España. Nada biiion, acudirán por sí ó por poder á D. Pedro Valentín Eche mas toca.á.-Cádiz decir, pues V. M. sabe que en su opulencia ha verría y D. Gerónimo Ojió , presbíteros beneficiados de las parcorrespondido con servicios importantes,;al Trono. Decadente ioquiasdé Puente la Reiqá, en Navarra, en el término de seis acabará, d…</t>
  </si>
  <si>
    <t>Ecxley</t>
  </si>
  <si>
    <t>…el conde de Li verpool, el canciller del Echiquier, Mr. Peel, Mr. Canning, L El Embajador -de Rúsiá había proyectado dar un baile ayer Mr. Huskisson, el vizconde de Meiville , el lord Ecxley, Mr. Con motivo de ser el cumpleaños' del Emperador su augusto Vansittant (ultimo canciller del Echiquier) y Mr. Uyun. r. amó; pero lo había diferido hasta después de las fiestás dff 'NuEl consejo duró hasta las cinco y media, inmediatamente que vidad, cuando…</t>
  </si>
  <si>
    <t>Eduardo, Caraiscaki</t>
  </si>
  <si>
    <t>Caraiscaki Eduardo</t>
  </si>
  <si>
    <t>524</t>
  </si>
  <si>
    <t>…00. •1 27: las tinieblas de la noche separaban á los combatientes, Henrique viii................. ................... . 1509... 800. quedando siempre.indecisa.la victoria; pero el general Caraiscaki Eduardo vi................................................. 1507— , 400,000. y Fabvier, dando nuevo aliento á sus tropas, lograron por fin María.......................................................... *S5S— 450. arrojar á los turcos de la ciudad respetable de Atena…</t>
  </si>
  <si>
    <t>Eeg</t>
  </si>
  <si>
    <t>…Barbero de Sevilla el Sr. Gar-cía hacia el de la latitud S, torciendo el rumbo ál O, en cuya dirección pre papel de Almaviva, la Sra. García el de Berta, la señorita Gar sumía el capitán Eeg, comandante de la nave de guerra Pollux, cía el de Rosita, y por último García el joven el de Fioaró poder descubrir una isla desconocida. —El i.° del corriente se verificó la conjunción de Júpiter y Ve El 14 de Julio de 1825, después de salido el sol, descub…</t>
  </si>
  <si>
    <t>Ega, Pedro Granada de</t>
  </si>
  <si>
    <t>Pedro Granada de Ega</t>
  </si>
  <si>
    <t>…l efecto por su capacidad y buena disposición. de.=3-° Otro de 1109294 rs. 4 mrs., y 39308 y 28 mrs. de El limo. Sr. D. Ramón Montero.» Arzobispo de Hierópolis, y réditoá favor de D. Pedro Granada de Ega .2=4.° Otro de5^9i47 Abad de este Real Sitio, revestido de sus insignias pontificales, rs. 1 mrs. de capital, y 19654 14 mrs. de rédito á favor de Ma hizo la sagrada ceremonia de bendecir la bandera, y en seguida ría Luna.-=S.° Otro de 559147 rs. 2 mrs. , y 1…</t>
  </si>
  <si>
    <t>Eguilaz, Juan</t>
  </si>
  <si>
    <t>Juan Eguilaz</t>
  </si>
  <si>
    <t>…dencia del Sr. Segovia, alcalde de Casa y Corte, y por la escribanía de Herrera, se cita y emplaza por término de CAMBIOS DEL. DIA 27. 30 días, contados desde el de este anuncio á D. Juan Eguilaz, ó Lóndres................................................................ 35. a tu legítimo apoderado, á fin de que se presente en la indicada París.................. k................................................ 15344. escribanía á instruirse de cierta…</t>
  </si>
  <si>
    <t>Eguiluz, Antonio Alberto Figueroa</t>
  </si>
  <si>
    <t>Antonio Alberto Figueroa Eguiluz</t>
  </si>
  <si>
    <t>…e jamas el'arte se ha avanzado con plaza al poseedor de los mayorazgos de Eguiluz y Mesa, que los mas fuerza y vigor. Dos figuras de posición trágica, una acumu disfrutaba en 1747 D. Antonio Alberto Figueroa Eguiluz y lación necesaria de ángulos diversos, odiosos siempre en este ar Mesa , y al que pertenece un censo perpetuo con sus correspon te, y en medio de tantas combinaciones desordenadas y chocan dientes derechos de 101 tnrs. de renta anual impuesto sobre una tes e…</t>
  </si>
  <si>
    <t>Eieizalde, Fermín de</t>
  </si>
  <si>
    <t>Fermín de Eieizalde</t>
  </si>
  <si>
    <t>…te el segundó y último tomo de la IberiaValtadolid................ D. Luis de Rojas. da, para que losSres. suscriptores lo recojan en sus respectivos Vitoria............. ........ D. Fermín de Eieizalde. despachos de Novillo, Rodríguez y Barco, donde se hallarán &lt;¡» Zaragoza.................. D. Juan Toron. venta los poquísimos ejemplares que han quedado, á 24 rs. el to Lo que se hace saber al público para su gobierno» f con el mo. Al anunciar este clásico p…</t>
  </si>
  <si>
    <t>Eldon</t>
  </si>
  <si>
    <t>…e ser. Jo que la" ley llama,'guardián de la conciencia del Rey. tidos con que abrigarse; estarán ya exhaustos los fondos que dis (Keeper of. the King’s tonsemuie.') La opinión del lord Eldon, pensa la caridad, y no aparece la menor esperanza de que el co Canciller actual, no era favorable a la emancipación de los ca mercio se haya mejorado antes de esta época. tólicos-: si: S.'!S. conoció después., como alguno de los Ministros El principal de una…</t>
  </si>
  <si>
    <t>Éleizalde, Fermín de</t>
  </si>
  <si>
    <t>Fermín de Éleizalde</t>
  </si>
  <si>
    <t>…encia del Sr. Galindo, teniente primero Valladolid................ D. Luis de Rojas. de corregidor de esta villa, refrendada por el escribano del nú Vitoria....................... D. Fermín de Éleizalde. mero Santin, y á solicitud del actual poseedor del vínculo fun Zaragoza.................. D. Juan Toron. dado por D. Juan de Villanueva Palacio, en el año de 1650, se llama y emplaza á las personas que se consideren con derecho i El sorteo de vales no consol…</t>
  </si>
  <si>
    <t>Embite</t>
  </si>
  <si>
    <t>…erlo le parará el perjuicio que ha en su defensa sacrificarán gustosos sus vidas -y haciendas. Dios ya lugar. nuestro Señor conserve la Católica Real Persona de V. M. mu — Ante el Sr. Embite, oidor de la Real Chancillen» de Granachos años para bien de la Monarquía, y exterminio délos anar da, y subdelegado particular de Mostrencos de ella, penden au quistas. Saiorino 3 de Febrerode i8i6.”1(5íg«r» las firmas.') tos de denuncia de una casa situada…</t>
  </si>
  <si>
    <t>Emcribano</t>
  </si>
  <si>
    <t>…diasa con los Príncipes sus hijos, del feld-mariscal Duque de We~ esta Subdelegacion general , por mano de D. Manuel Mejía , es llington , del general conde Tolstoy y del teniente general Emcribano principal de ella y de cámara de la Junta suprema de manuel: detras venia el £efe 'del estado mayor general del Empe■Correos, testimonio expresivo de Ios-autos-ó expedientes cor- , radot con toda la casa militar. SS. MM. la Emperatriz Alejan tientes y fenecid…</t>
  </si>
  <si>
    <t>Emerénciana</t>
  </si>
  <si>
    <t>…ealistas: regocijaos, leales de la justa causa de la Nación, cupo en suerte del primer extrac oriolanos; tiemblen y escarmienten los que osen perturbar vues to de la de este dia á Doña Emerénciana 'Moreno, hija del pa tro reposo. Seguid como hasta aquí dando el admirable ejemplo triota D. Joaquín , muerto en el campo del honor. de moderación y obediencia que tanto os ennoblece , y descansad tranquilos en el zeto de las autoridades que os mandan y de es…</t>
  </si>
  <si>
    <t>Emilia, Valentín de</t>
  </si>
  <si>
    <t>Valentín de Emilia</t>
  </si>
  <si>
    <t>…os de los colegios y de las en 23 del expresado mes de Mayo, acordó su cumplimiento &amp;c., escuelas para ganarlos á tiempo. Las informaciones que se han seMadrid.8 de-jumo de t8ió.=:D. Valentín de Emilia. ■ ¡ tomado y comunicado por nuestro Gobierno á las universida des , manifiestan tan ,i las ciaras el despotismo- que aquellas so Noticias extrangeras. ’ ciedades ejercieron sobre la juventud académica, sin que ella lo i .. RUSIA. advirtiese, su arbitrariedad…</t>
  </si>
  <si>
    <t>England</t>
  </si>
  <si>
    <t>…iendo interesaba la autoridad del Sumo Pontífice: su firmeza en este cuantas dificultades ha habido hasta ahora. punto llegó hasta el extremo de decir al Nuncio de S. S.: I’ara—El doctor England, Obispo de Charleston en los Estados-Uni tus sum ct in carcerem et itt mortem ¡re, antes de dar un solo paso dos, continúa sirviendo á la Iglesia con sü talento y con su ze- que pudiese perjudicar la autoridad de ia suprema Cabeza de la lo. Invitado á predica…</t>
  </si>
  <si>
    <t>Enjuto, Josef</t>
  </si>
  <si>
    <t>Josef Enjuto</t>
  </si>
  <si>
    <t>…y laboreadas, y otros diversos objetos de pieguez Alvarez: para él de Jaén á D. Eugenio Javalquinto: para íes que servían de adorno , y están muy bien trabajados. Un el de Coria á D. Josef Enjuto*, y para el de Torrequemada á gran número de vasos de barre, de porcelana, de piedra calcárea, Florencio Garcés. Para la vara de alcalde mayor de Sotopa- de mármol, de granito, de basalto &amp;c.; la mayor parte,adorna lacios á D. Ramón Feroiridez Broto: para la…</t>
  </si>
  <si>
    <t>Enmimore</t>
  </si>
  <si>
    <t>…tallado en Valencia, una de las prin 'de los magistrados que mandaron descargar sobre el pueblo, se cipales ciudades del departamento de Venezuela, á cuyo frente dirigió á casa de lord Enmimore; le reprendió con palabras muy se halla el general Paez. El fin de este movimiento es establecer amargas, concluyendo con darle de latigazos. En los condados de en Colombia un gobierno confederado. Dublin, de Louth &amp;c. aun no ha resultado ningún muerto, pero…</t>
  </si>
  <si>
    <t>Enviado</t>
  </si>
  <si>
    <t>…e hasta el presente habian estado el Rey de los Países-Bajos ha dado parte á su augusto Soberano bajo la vigilancia de los oficiales de dicho Gobierno, y debía ende la nota que el Sr. Enviado extraordinario y Ministro, pleni tregar«Aá los comisajios de la Dieta t se entregó en . efecto el 10 potenciario da S. M. I. y R. Apostólica, leTia hecho el 'honor de exte rnes. El coronel Moulin , comandante de armas de la for de dirigirle en 14 de Febrero s…</t>
  </si>
  <si>
    <t>Eovvle, Juafl</t>
  </si>
  <si>
    <t>Juafl Eovvle</t>
  </si>
  <si>
    <t>…las formalidades con que debe abonarse el las notas que lo ilustran; para las cuales se han tenido presentes pasage á los militares procedentes de América. {Núm. J27.) las del Dr. D. Juafl Eovvle , publicadas en Inglaterra, las de Don Otra para que en las permutas de fincas con manos muertas Juan Antonio Pellicer,y otras menos importantes de los señores no se exija alcabala sino del exceso del valor que tengan. {Nú Edmundo Gayton y Luis Ideler, añadie…</t>
  </si>
  <si>
    <t>Erusi, Antonio</t>
  </si>
  <si>
    <t>Antonio Erusi</t>
  </si>
  <si>
    <t>…ro dias que se les habían Fuentenebro, calle de Fuencarrat, núm. ó, y en Barcelona éh lá agotado los víveres, y el vivo fuego de la artillería, se rindió á ■de la viuda é hijos de D. Antonio Erusi, , los revolucionarios, y aunque estos habían ofrecido salvaras las __ Los suscriptores á la Historia general de España del P. Juan vidas, fueron todos pasados por las armas, incendiando la cas*, de Mariana, de la compañía de Jesús, ilustrada con notas his ha…</t>
  </si>
  <si>
    <t>Es, Manuel</t>
  </si>
  <si>
    <t>Manuel Es</t>
  </si>
  <si>
    <t>…ue habia de Montalvan á D. Mariano Paiau: para !a de Montijo á D. Agus tenido en el mar, y las puso en libertad luego que se efectuó tín josef Corchero: para la de Huercal-obera á D. Manuel Es el pago. teban Balmaseda; y para la primera de Córdoba á D. Pedro MiUn capitán que llegó de Ñapóles de Romanía refiere tam ría Sanchoyerto. bién que el dia siguiente de su partida debían salir de este puerto Exposiciones'dirigidas á S. M.diferentes buques gri…</t>
  </si>
  <si>
    <t>Es, Ramón</t>
  </si>
  <si>
    <t>Ramón Es</t>
  </si>
  <si>
    <t>…d 8 , después promoción de D. Melchor Gonzalo del Rio á canongía de ia de haber hallado Su comitiva y equipaje en la aldea" de Batdar, misma, y renuncia de D. Félix Alonso Luis, a D. Ramón Es fue a dormir á Sebastopol, donde lo aguardaba'el almirante calad:'para una capellanía de número y c &gt;ro de la Sta iglesia Grcig, comandante de la- escuadra del mar Negro. metropolitana dé Granada, por muerte de D. Pedro Espinosa y _La ley de sucesión , el act…</t>
  </si>
  <si>
    <t>Escalón</t>
  </si>
  <si>
    <t>Gaceta de Madrid n.º 10</t>
  </si>
  <si>
    <t>…io, que se imprime en aquella ciudad, da á son sino verdaderas puerilidades. conocer otros dos descubrimientos mas. ¡En qué consiste también que la población de Paris se ha d« „EI Sr. Escalón, dice, maquinista de telares de tules, acaba calcular siempre desde el año de 20 acá en 7139966 habitantes, de hacer un descubrimiento de los mas importantes, y es un como si nadie naciese ni muriese en esta populosa ciudad! No modo de hacer las redes de pesc…</t>
  </si>
  <si>
    <t>Escalona</t>
  </si>
  <si>
    <t>…solidados 98 70. Anualida bierno dispuso pasase á Bogotá, donde recibió la orden de entre» des de 4 por ioo á noz 50. Obligaciones de la ciudad 135$. gar el mando de sus tropas al general Escalona. Acciones del banco 200a 50. Empréstito Real de España 45. Al principio hizo cara de querer obedecer; mas los murmu El sábado recibió S. M. en audiencia particular al príncipe llos de sus soldados que declaraban no querían otro gefe que al de Borghese, quien…</t>
  </si>
  <si>
    <t>Escobosa, Ana María</t>
  </si>
  <si>
    <t>Ana María Escobosa</t>
  </si>
  <si>
    <t>…ferentes cuerpos literarios, de la justa causa de la Nación, cupo en suerte del primer extrac y los juicios hechos sobre el emético, la circulación déla san to de la de este dia á Doña Ana María Escobosa, hija de Don gre , la inoculación de las viruelas; sin olvidarse tampoco de Antonio, cabo del Resguardo de Rentas de Guadix, muerto en aquella decisión semiburlesca de la facultad en favor de las gran el campo del honor. des pelucas , con que los antiguos doc…</t>
  </si>
  <si>
    <t>Escribano, Josef</t>
  </si>
  <si>
    <t>Josef Escribano</t>
  </si>
  <si>
    <t>…los tenedores de Vales no consoli zóla , y én Valencia en la de Mompié. dados de Mayo, que salieron premiados en el sorteo celebrado el _ Se celebra junta general de acreedores de D. Josef Escribano, dia 26 de Abril último, podrán presentarse por sí, ó por medio del comercio de esta corte, el domingo 22 del corriente á las nue de sus encargados , en la oticina general de Renovación de Vales ve de la mañana, en casa del Sr. Galindo, primer teniente corre…</t>
  </si>
  <si>
    <t>Escu, Teotimo</t>
  </si>
  <si>
    <t>Teotimo Escu</t>
  </si>
  <si>
    <t>…fusibles: cia, que resulta vacante por promoción de D. Gonzalo Hcredia mentiras. El primero seria muy corto;, pues, no con tendría sino á plaza del Consejo supremo de Hacienda , á D. Teotimo Escu documentos auténticos y noticias que pudiese asegurar. dero, oidor decano de la Real audiencia, dé,Sevilla. „E1 segundo contendría lo que juzgase ser probablemente. - Para la «ara de alcalde mayor de la. villa de Belchite,- en Verdadero. Aragón , á D. Francis…</t>
  </si>
  <si>
    <t>ESPAÑA</t>
  </si>
  <si>
    <t>…descarnado que ayuntamiento, basta el 20 del próximo Diciembre en que se ha llena de tristeza al caminante.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enteramente D. J…</t>
  </si>
  <si>
    <t>Espina, Pedro</t>
  </si>
  <si>
    <t>Pedro Espina</t>
  </si>
  <si>
    <t>…tes; y puede decirse qué desde eí 31 dé Abril que co cía, D. Isaac Nuñez ; D. Joaquín Comoto, D. Leonardo Carre-menzaron á notarse se están reproduciendo 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t>
  </si>
  <si>
    <t>Espinosa, Antonio</t>
  </si>
  <si>
    <t>Antonio Espinosa</t>
  </si>
  <si>
    <t>…s en los ateneos. El número efectivo de estudiantes llega en el mismo ‘acto renunciaron la parte pecuniaria del premio i 440; á saber, 149 de jurisprudencia, 39 de medicina, 18 de D. Antonio Espinosa, Luis Benlloch, Narciso Sanz y María. filosofía y de literatura, 4 de matemáticas y física, y *30 de Matutano, agraciados con el de segunda clase. No habiendo podido asistir como deseaba el Exento, é lius— teología. ...._ Por los periódicos ingleses sabemos q…</t>
  </si>
  <si>
    <t>Espinosa, Pedro</t>
  </si>
  <si>
    <t>Pedro Espinosa</t>
  </si>
  <si>
    <t>…e lo aguardaba'el almirante calad:'para una capellanía de número y c &gt;ro de la Sta iglesia Grcig, comandante de la- escuadra del mar Negro. metropolitana dé Granada, por muerte de D. Pedro Espinosa y _La ley de sucesión , el acta mas importante del reinddó de Pa renuncia de D. Francisco de Paula Haton , á D. Salvador Salablo 1, se publicó en 1797, después de su coronación, y fue de zar v Palomino; y para otra de la Real capilla de la mismaciu— clarada l…</t>
  </si>
  <si>
    <t>Espora</t>
  </si>
  <si>
    <t>…el Emperador no pen digno oficial principió la acción ordenando al navio Veinte y cin~ saba salir de aquella capital antes del dia 11. Esta detención se eo de Mayo, mandado por el capitán Espora, que se arrojase atribuía á las negociaciones de Acker.man, cuyo resultado debía contra la línea del enemigo, lo que ejecutó inmediatamente con aguardar el Emperador en Moscou hasta la citada época. un ardor digno de todo elogio. Apoyando este movimiento el «…</t>
  </si>
  <si>
    <t>Esta</t>
  </si>
  <si>
    <t>…e se hallaban en la cueva Libra: embotellando vino, y quedaron sepultados bajo los escombros. „Dios obra este prodigio.” _ Corre por todos lós barrios de Londres una exposición al lord Esta mesa se halla sostenida por dos águilas; circunstancia corregidor, que será firmada por centenares de comerciantes, mercaderes, fabricantes y otros, y se dirige á pedir una pronta (1) A principios del siglo xvm se empeñaron los sabios convocación del consejo…</t>
  </si>
  <si>
    <t>Está, Martin</t>
  </si>
  <si>
    <t>Martin Está</t>
  </si>
  <si>
    <t>…provincia de Tuyal mariscal de Campo D. Rafael Sampeie. \ ANUNCIOS. F.1 dia 5 del corriente se dignó el Rey N. S. admitir en au diencia particular al consejero de guerra jubilado D. Martin Está vacante la plaza de médico de la villa de Miranda d,i Fernandez de Navarrete, director interino del Depósito hidro -Castañar, provincia de Salamanca: su dotación consiste en gráfico, quien tuvo el honor de presentar á S. M. y sucesivamen 19goo cántaros de vin…</t>
  </si>
  <si>
    <t>Estado, Consejero de</t>
  </si>
  <si>
    <t>Consejero de Estado</t>
  </si>
  <si>
    <t>…, circunstancias presentes; lo que Ja motivos para esperar.queMis. acompañándola.el rescripto autógrafo siguiente: ■solorghi todavía resista después de la loma de Vassiladi y de ,,Señor Consejero de Estado y de conferencias barón Stiffe. •Anatólico, ó que su heroica guarnición haya sido socorrida á ,,Habéis conseguido prolongar los dias del Emperador; mérito .tiempo. Las únicas noticias ciertas que se tienen son las del 23, que nadie puede apreciar mas que yo.…</t>
  </si>
  <si>
    <t>Estado, Secretario de</t>
  </si>
  <si>
    <t>Secretario de Estado</t>
  </si>
  <si>
    <t>…se atina de qué-habrá provenido tal cala to-Rico 15 de Noviembre de ifizj.erExcmo. Sr.rrjosef María midad, aunque algunos la atribuyen á la miseria á que se ha re Vcíiiz.esExcmo. Sr. Secretario de Estado y del Despacho uni ducido este pueblo rico en otro tiempo. Se acordará V. de Ja versal de Marina.”.J suscripción que se abrió en tiempo de viruelas, y de los españo Concluyen las consideraciones sobre la revolución de la Grecia jpor el les comisionados para r…</t>
  </si>
  <si>
    <t>…ión de tartas de fago for lá Tesorería ge particular satisfacción por la excelente planta que tenían, y se. neral. retiró en seguida. Poco después les hizo maniobrar el Gran Du E! Sr. Secretario de Estado y del Despacho de Gracia y Jus que , y expresó nuevamente á los soldados lo mucho que los ticia con fecha 28 de Febrero último me dice lo siguiente: Ex apreciaba el Emperador: al mismo tiempo S. A. I., recordándo celentísimo Sr.: D. Jacinto de Agramóme, vecin…</t>
  </si>
  <si>
    <t>…esantes y jubilados en 7 de Marzo de 1820; y habién Con Techa la del corriente ha comunicado i esta Dirección dose preguntado de su Real orden ál Ministerio de Gracia y el Exento. Sr. Secretario de Estado y del Despacho de Hacienda Justicia si hallaba conformes d,chas reglas con todas las resolu la Real orden siguiente.ssEnterado el Rsv N Sr. de la exposi ciones que emanaron de él, y contestado que ninguna debías se ción de' V. SS. de j de Enero último, solici…</t>
  </si>
  <si>
    <t>Gaceta de Madrid n.º 56</t>
  </si>
  <si>
    <t>…del Reino, comunicada por su ins ~ El Observador austríaco del 16 publica noticias de Constan- pector general.. tinopla con fecha del. 28 de Marzo, según las cuales parece que El Sr. Secretario de Estado y del Despacho de Gracia y Jus Mr. Stratfórd-Canning tuvo el 25 una audiencia del gran V¡ticia, con fecha ay del actual me dice de Real orden lo que sit con el ceremonial de-estilo. Tanto S. E. como su comitiva ligue: . . fueron obsequiados con las pellizas q…</t>
  </si>
  <si>
    <t>Gaceta de Madrid n.º 117</t>
  </si>
  <si>
    <t>…egios de cirugía, para revalidarse en también á ese Ministerio en las dos últimas. =Todo lo cual tras medicina. lado á V. SS. de Real orden para su inteligencia, y á fin de que AI Sr. Secretario de Estado y del Despacho de Estado comu á los que solicitan la revalida en medicina, como que para ello nico con esta fecha lo siguiente.:=Excmo. Sr.=La junta superior han de exhibir el grado de doctor en cirugía , que es el comple gubernativa de cirugía, en la exposic…</t>
  </si>
  <si>
    <t>Estado, Secretario del Despacho de</t>
  </si>
  <si>
    <t>Secretario del Despacho de Estado</t>
  </si>
  <si>
    <t>…extrangeros conceden á nuestras comisiones griegas*Utal orden comunicada al Conseja Real en 10 de Junio último nada sabemos con certeza. No hay mas que un negocio de bene—- por el Sr. Secretario del Despacho de Estado, para que las Or licencia particular; el inferes político, y el deseo de ayudar á kw denes religiosas de redención de cautivos vuelvan á desempeñar griegos en su lucha son enteramente extraños á nuestras juntas. el cargo propio de su instituto. También se pud…</t>
  </si>
  <si>
    <t>Estados-Unidos</t>
  </si>
  <si>
    <t>…ecibido última clero católico necesariamente se destruirla. mente contienen la copia de un tratado de paz ajustado entre los Mr. Peel dijo que se hallaba dispuesto á unirse con el doctor Estados-Unidos y la tribu indiana de Ricara el 18 de Julio Murray, ‘Arzobispo católico de Dublin, quien ha manifestado de 1825. Hé aquí los nombres de los caudillos de la tribu que que en una misma escuela podían educarse los protestantes y ca no saben escribir, y hacen sol…</t>
  </si>
  <si>
    <t>Estanis-</t>
  </si>
  <si>
    <t>…canongía.de la igtcsia colegial de Toro, Obispado de Zamora, de las circunstancias locales, se halla que la cantidad media déla Í»or muerte de .D, Josef Rico Salinas y'renuncia de D. Estanis- lluvia que cae anualmente es mayor á medida que el parage está aoPascual, á D. Ramón Rodriguez Calvo: para lachantría mas inmediato al ecuador, de manera que sigue la temperatura de la iglesia catedral de Salamancapor muerte deD.JuanSj ri de las zonas; pero e…</t>
  </si>
  <si>
    <t>Este, In</t>
  </si>
  <si>
    <t>In Este</t>
  </si>
  <si>
    <t>…El dia 14 del último Abril empezó á correr la fuente nueva construida en el anden del puerto de la industriosa Barcelona. Carta de S. M. el Emperador de Austria á S. A. ti Serma. Sr. In Este feliz resultado del exquisito zelo con que desempeñan su» fatué D. Miguel. deberes las juntas encargadas respectivamente de la conducción de Señor mi Primo: Queriendo dar á V. A. R. un testimonio aguas del manantía! de Moneada y de las obras del puerto, ha de…</t>
  </si>
  <si>
    <t>Estrada, Agustín de</t>
  </si>
  <si>
    <t>Agustín de Estrada</t>
  </si>
  <si>
    <t>…............................................ 5S *1 í* las 12 de la mañana. París............................ ....i.............................. J5,4- — Se cita, llama y emplaza á D. Agustín de Estrada,'vecino que Cádiz.................................................................... i á £ beneficio. parece era de la ciudad de Granada en el año pasado de 1811, Sevilla................................................ ............. daño. para que en el térm…</t>
  </si>
  <si>
    <t>Etholz</t>
  </si>
  <si>
    <t>…o segundo del actual Rey tas de la Rusia se hallaban demasiado penetrados de cuales de Inglaterra Jorge tv. eran las verdaderas necesidades de los pueblos sujetos á su cetro, — El doctor Etholz, que ha hecho ya dos viages alrededor del para que pensasen en aumentar todavía su poder, ensanchando mundo con la expedición rusa á las órdenes del capitán Kotzesus límites dilatados. Débesele sin duda un homenage mas á la bue, se ha detenido en Londres con…</t>
  </si>
  <si>
    <t>Euceño, Rodrigo</t>
  </si>
  <si>
    <t>Rodrigo Euceño</t>
  </si>
  <si>
    <t>…intentasen su trastorno, para que se parroquial de S. Nicolás de la ciudad de Ubeda, i. D. Josef An mantenga el esplendor de nuestra Santa Religión católica apos tonio de Salas y D. Rodrigo Euceño . residentes en esta corte, tólica romana. Estos son los votos y anhelos de esta villa, y los se les avisó por el diario de esta capital de JO de Marzo del corde toda vuestra Monarquía. ricnte año, para que compareciesen ¡inte dicho Sr.; y como no Dios guarde…</t>
  </si>
  <si>
    <t>Eueno, Felipe Santiago Aguado</t>
  </si>
  <si>
    <t>Felipe Santiago Aguado Eueno</t>
  </si>
  <si>
    <t>…........ 88 N. Sr.'presentar para dos canongias dé la iglesia catedral de AsGenova............................................................ óo torga , vacantes por promoción de D. Felipe Santiago Aguado Eueno á la maestrescolía de la de Patencia, y dé D. Antonio Pisa.................................................................... 43 Ñapóles............................................................. 40 Metí Espina al áteedianato de Almazan de la de Sigiiettza…</t>
  </si>
  <si>
    <t>Eumismon</t>
  </si>
  <si>
    <t>…eridos por la fuerza militar han resultado quesa dé Berry, ya 7 muerros, y 13 se bullan en peligro mortal, (2) Esta goleta fue construida en Chciburgo y presentada á «.Se dice que lord Eumismon, que había sido apaleado por el Madama por la marina Real.</t>
  </si>
  <si>
    <t>Euse-</t>
  </si>
  <si>
    <t>…e su y para el de los Pedroches de Córdoba á D Ramón Rodríguez Rey. Lérida alaba á Dios por obra tan grandiosa , y por la acer Velasco. Para la vara de alcalde mayor de Mazarron á D. Euse- tada elección de los Consejeros; rinde y tributa á V. M. las msc bio Eguilaz: para la de Garrobillas á D. Mariano Montes: para expresivas gracias por sus desvelos, y cooperará con todos sus la de Ciempozuelos á D. Joaquín Martínez DiazCampaya: para esfuerzos…</t>
  </si>
  <si>
    <t>Eustaquio</t>
  </si>
  <si>
    <t>…....... $ beneficio. Roa, obispado de Osmá, vacantes por muerte de D. Benito Zaragoza.'..."................................ 4 á J daño. León, y traslación de D. Manuel González, á D. Eustaquio1* Bilbao......................................... i beneficio. Adrados y D. Josef Antonio del-Pinó: pata otra dé ia metro Coruña..... 1........................... -| á fdaño. politana de Granada, por fallecimiento de D: Fraíticiscó Oalvo Deuda consolidada con…</t>
  </si>
  <si>
    <t>Ezpeleta, Ramón Vicente y</t>
  </si>
  <si>
    <t>Ramón Vicente y Ezpeleta</t>
  </si>
  <si>
    <t>…embajada con muchos presentes, globos, perlas, que debe celebrarse por todos los acreedores en Valencia en casa ambar, vasos &amp;c. En el siguiente llegó otra, y el Emperador es del Sr. D. Ramón Vicente y Ezpeleta, alcalde del crimen , y juez cribió una carta de su mismo puño al Rey de ia Iglesia; y este de provincia de aquella audiencia, á los 60 días, contados desdo le envió la contestación dentro de una caja de oro. la fecha de esta Gaceta, á las tres de la tarde, p…</t>
  </si>
  <si>
    <t>Fabier</t>
  </si>
  <si>
    <t>…raciones militares en la ción que hizolbrahim, por mediación del comandante de la cor Grecia son : ' beta inglesa la Rosa, á los habitantes de la plaza, y su respuesta. i.° Que el coronel Fabier se ha apoderado del- Cabo Cara- Continúa aumentándose la desunión entre los ccfes griegos de baba de Negroponto. 1.° Que Miaulis ha tomado al abordage un la Morea. Casi está para estallar la guerra civil relativamente á la bergantín otomano, sin haber perdido…</t>
  </si>
  <si>
    <t>Fabrier</t>
  </si>
  <si>
    <t>…da del zelo albanesesjá quienes se han reunido últimamente de 4 á 50 hom y paternales intenciones de V. M., que todos sus fieles servidores bres de tropas regladas mandadas por el coronel Fabrier. Las es han experimentado un consuelo inexplicable, y se hallan pene cuadras griegas, en vista del mal éxito de dos tentativas contra trados del mas tierno reconocimiento.; La Nación, que sabe por la división de la armada turca, situada á la entrada del golfo…</t>
  </si>
  <si>
    <t>…etirarse por dos veces.rs aqui los europeos sobre aquel imperio, mas inaccesible todavia El almirante Miaulis. ' que los desiertos mismos de.Africa: ademas trae consigo io0 vo ^E1 coronel Fabrier ha dirigido la siguiente proclama á los ha lúmenes á lo menos en lengua china. bitantes. «jada Atica, Teínas t.¡¡alamina &amp;c. —Parece que ha habido una batalla entre los javaneses y los ho ./Conciudadanos: ya,sabéis con qué designio acaba de enviar landeses: e…</t>
  </si>
  <si>
    <t>…urados derechos de nuestra Santa El 28 de Diciembre había en Atenas 200 hombres que guarne P,eligion, los indestructible; de la soberanía absoluta de nuestro cían la cindadela. El coronel Fabrier que manda allí veia aumen adorado Rey el Sr. D. Fernando vn (que Dios guarde), y la tarse sus tropas cada dia con los soldados que acudían de Salona, observancia de nuestras antiguas leyes y costumbres. La impiedad cuyo punto ni estaba ocupado por los griegos…</t>
  </si>
  <si>
    <t>…abajo mode yel 2 fue del todo derrotado. Se dice, pero sin pruebas, que los rado, recibían una educación muy buena y propia del destino griegos venidos de Salona á las órdenes del coronel Fabrier ata que con el tiempo podían ocupar en ia sociedad; y el benéfico caron á.Ia retaguardia egipcia, é hicieron en ella; una carnicería. fundador hacia que las vacaciones y recreos los empleasen en La pérdida de lbrahim se regula en muchos miles de hombres, y ap…</t>
  </si>
  <si>
    <t>…que en todas circunstancias ha desplegado hacia el Emperador y la patria. En la expresión da Tina 12 de febrero. los que me ha reproducido en las actuales, he visio con eran . El coronel Fabrier lia escrito á los tiniotas invitándolos i placer la confirmación de lo mismo de que estaba íntimamente tutninistrar al conde MeUxa el contingente de hombres que an persuadido mucho tiempo habia. Es mi voluntad que se den á</t>
  </si>
  <si>
    <t>…y según voces traía una declaración categóri- de contrario ¡parecer, y.el sitio continúa con vigor. \ t* del Emperador Nicolás insistiendo en la necesidad de poner Se dice que el coronel Fabrier prepara una expedición para | término 4 las diferencias que median entre la Puerta y la Rusia. sorprender á Euberá con 1500 hombres de tropas disciplinadas ' Añaden que en esta nota se queja el Emperador, aunque en y con igual número de guerrillas. Si sale bi…</t>
  </si>
  <si>
    <t>Fabvier</t>
  </si>
  <si>
    <t>…ente destroza El 3 se celebraron los dias de S. M. la Emperatriz Alejandra da , á pesar de la gran resistencia que hizo. y los de S. A. I. el Gran Duque heredero. El Gran Duque El.coronel Fabvier con unos 400 hombres logró á fuerza de Constantino recibió con este motivo las felicitaciones de las au combates ganar un islote ó peñasco llamado Stura, en donde toridades civiles y militares, y se celebró una solemne función por muchos dias, y cu medio de g…</t>
  </si>
  <si>
    <t>…ros del inmortal Marcos y dd -generoso ingles que quieno* atribuyen todas las desgracias que afligen á la Grecia. _ nWconsagró sus cantos, su afecto y su vida. Missolonghi está El coronel Fabvier debe haberse ido á la Morca para Reani có,n hósótros en todas partes ; la sangre que corre por nuestras mar y alentar á la resistencia á los principales capitanes que allí venas todavía es la misma: hijos dé lá Grecia y de la desgracia, siempre somo¿ los mism…</t>
  </si>
  <si>
    <t>…se susurraba ya, que habiendo vuelto La nueva intervención de Mr. Straftord Canning en favor de los griegos ha salido tan infructuosa como las anteriores. á atacar á los turcos el coronel Fabvier, fue derrotado completa (Gaceta de Augsburgo.) mente en la isla de Negropónto. Aun se asegura que el mismo Fabvier murió en la acción; peto el capitán Spincer no ha afir Idem 6 de Junio. mado esto último como cierto. Aun no se han puesto en camino los comisio…</t>
  </si>
  <si>
    <t>…a. Los ulemas se reunieron en con una suma considerable de guineas; cuyo dinero debía ir des el serrallo. La aparición del sandjiak-shenf desconcertó á lo» re tinado únicamente al coronel Fabvier para pagar sus tropas re beldes, y la deserción fue grande por todos lados, al mismo glamentadas: mas estas se han dispersado, de modo que apenas tiempo que se veían correr todgs los dct pueblo a ponerse bajo el han quedado bajo su mando too hombres.” (Observ…</t>
  </si>
  <si>
    <t>…a los ha alentado mucho. Colocotroni y otros capi ximación de Reschid-bajá y sus tropas. tanes han salido de aquella capital con dirección á Argos , donde RUStA. deben aguardar ál coronel Fabvier¿ que había ido á Atenas, y después marchar juntos sobre Tripdlitza. El Príncipe Maurocor- Peter.sburgo 24 de Junio. dato ha vuelto á servir en calidad de secretario general del Go El lord Strangford, Ministro plenipotenciario de S. M. Bri bierno. * : tánica,…</t>
  </si>
  <si>
    <t>…en el cuartel de los rebeldes había 300 país prepa lus proposiciones de los comisarios J. Orlando y A. Lourioto. rados: el tormento ha hecho declarar el objeto de la reunión de El coronel Fabvier fue admitido en la asamblea para hacer tanto devoto: sus proyectos de desorden eran tales que ya se de las proposiciones y recibir órdenes. La asamblea le manifestó su cían entre sí: las mujeres que hemos cogido se ven eran a y piasreconocimiento por los serv…</t>
  </si>
  <si>
    <t>…e Atenas. El bajá de Negroponto Se dice que lbrahim-bajá está en Hetni. El lord Gordon y* le habia escrito, según se dice, ordenándole que le dispusiese alo abandonó la Grecia. El coronel Fabvier está en Paros. jamientos; y el griego le ha contestado en el mismo tono á esta ALEMANIA. fanfarronada. Se ha extendido aqui por el bajá que se va á formar un cam Francfort 16 de Julio. po cerca de Escala nueva. ¿Será contra Sainos, ó solo un artifi Mientras q…</t>
  </si>
  <si>
    <t>Fabvíer</t>
  </si>
  <si>
    <t>400</t>
  </si>
  <si>
    <t>…e Birmingfiam hjrr presentado tas 4® romcliotas á Hidra piar* defender esta islreaso de ser-ata -~ál Gobierno un¡r%Xp4K&gt;Icion qtié'fbntiene los puntos siguientes: cada. También el coronel Fabvíer debía pasar al mismo punto i.° Durante los seis últimos meses hemos visto disminuirse con su» tácticos para el mismqfe objeto de sostener est* roca ame progresivamente la cantidad di Aprenderías pedidas para el connazada. ¡g . . ' j sum*, y hemos experimentad…</t>
  </si>
  <si>
    <t>…blicaremos la gloria de tu driota , quien lo ba conducido á Hidra. En esta isla ha habido Nombre hasta nuestra mas remota posteridad. desórdenes entre las tropas disciplinadas. El coronel Fabvier, „Con estos sentimientos se poce á los pies de V. M. I. el ejér que habia pasado allí para apaciguar el tumulto, se ha visto en cito del Don por medio de su gefe, quien tiene por la mayor fe la necesidad de quitar la vida por su mano á uno de los mas se licid…</t>
  </si>
  <si>
    <t>…ito que esta división ocupa los desfiladeros, y que los turcos no pue i sus superiores, y que subsistan expeditos los recursos en todos den ya abastecer la plaza de Tripolitza. El coronel Fabvier está los asuntos, siempre que se hagan por conducto de los gefes y haciendo construir un puente en Metana. Varias familias de Sa con buen modo, pudiendo llegar hasta su Real Persona, en los nios han venido á refugiarse á Tina. Se dice que Ibtahim ha pasado á…</t>
  </si>
  <si>
    <t>…lugar á una reacción, ha resueltod Gran Señor rcvo- • Reschid y Omer , se habian reunido en Salamina los tácticos del car el firman que abolía sin excepción ninguna todos los //- coronel Fabvier, las tropas reglamentadas deVasso, las del ca sames 6 cédulas de cambio expedidos desde la guerra de Egipto’ ■■ pitán Lecca y algunos centenares de albaneses bajo las órdenes de acá: se han admitido ya á infinitos individuos, cuyas peticiones- Karaiskaki; qui…</t>
  </si>
  <si>
    <t>…Se cree que; Daoud-agá dejará .dentro atención sobre el crítico estado en que se encuentra la cindadela de pocos dias á Constantinopla para volverse á Teherán, Todo* de Atenas. El coronel Fabvier, el general Karaiskaki y otros ca los pasos que.ha dado hasta ahora para ver á Mr. de Minciaky, pitanes griegos se ocupan en reunir nuevas fuerzas para socorrer ó conseguir pasaporte para Perersburgo han salido infructuosos. aquella plaza. Si Reschid llegase…</t>
  </si>
  <si>
    <t>Fadtlque</t>
  </si>
  <si>
    <t>…- Idem. Idem.! .Partido de Alcázar de S..^¡Juan. Tembleque....................... 3000. : Idem. i Idem. Idem. Cuya’dfítnbltciiOü í por menor se encargó á los respectivos Puebla de D. Fadtlque...... 1500. Idem. ‘ Idem, i Idem. «curas párrocos,- cuyos recibos obran originales eh la secretan* Partido-de Infantes, ' de Cámara-de la Comisaría ^general. Madrid 30 tfc: Diciembre La Solana 3000. Idem. ' Idem. TIdfln. ' de 1825. Fuenllana..................…</t>
  </si>
  <si>
    <t>Falcó, Bernardo</t>
  </si>
  <si>
    <t>Bernardo Falcó</t>
  </si>
  <si>
    <t>…esu 18,740...-. 5°°...... .......... ' Madrid. cristo i traducida del francés al español, y revisada en sus prin 4,052.... 500...... ............ Idem. cipales pasages, por el Dr. D. Bernardo Falcó, presbítero, Va 48,397... 500...... .............. Sevilla. rias veces se ha hablado en este periódico del establecimiento de. 24,87®.... 5°°...... .......;... Santander. una sociedad de hombres piadosos y sabios en París, con el tí 7.03S-* 500...... .......…</t>
  </si>
  <si>
    <t>Farigola, Antonio</t>
  </si>
  <si>
    <t>Antonio Farigola</t>
  </si>
  <si>
    <t>…o mas que de las personas caritativas. Tam ímmLa lusiana, en cinco periódos, novela original en verso cas poco podrá embarcarse en Francia, sino qua deberá empezar su tellano, por D. Antonio Farigola. La buena moral que contiene, viage por León, Chambery, atravesar los Alpes, pasar á Roma, y él ser copia fiel de uno de los muchos sucesos que han acaecido donde ejecutará algunas prácticas religiosas, y desde allí se diri en nuestra España durante la última…</t>
  </si>
  <si>
    <t>Faus</t>
  </si>
  <si>
    <t>…919737, que según los asientos fue despachado en la ciudad de vador. Y sise ha de instruir el expediente, como corresponde, Toledo. El que tenga este número se servirá avisarlo á D. Faus y si conduce mi súplica al Papa, la haré para que tenga efecto; to Saenz de Munilla-, mayordomo de dicho hospital, y presen pero abandonar mi alma , honor y autoridad por servirá la tarse por sí ó mediante apoderado con el billete que contiene di ambición de…</t>
  </si>
  <si>
    <t>Fausto</t>
  </si>
  <si>
    <t>…re, que niendo el Rbv N. Sr. nombrado con fecha de 18 de Diciembre reside en la citada villa, ó bien en esta corte i D. Manuel Gra del propio afío director general de este ramo al Sr. D. Fausto de nados, procurador de los Reales Consejos, calle de la Cabeza, Elhuyar, Ministro Honorario da la Real Junta general de Co número 17, frente á las cocheras del marqués de Perales. mercio, moneda y minas, y con la de 18 de Setiembre del pre «Se cita y emplaza…</t>
  </si>
  <si>
    <t>Fe, Isabel</t>
  </si>
  <si>
    <t>Isabel Fe</t>
  </si>
  <si>
    <t>…vende de la villa de Carbajales; el convento de S. Agustín calzado ¿t ¡ dores reciben también en pago de sus mercaderías pedazos de la ciudad de Valladolid; D- Francisco Da vi la; Doña Isabel Fe,-- i ambar, de coral, bujerías de vidrio ó tetas ordinarias de las que mentó; D. Juan Antonio de Larumbe; el convento de S. Qui;ct í se fabrican en el país, y que se venden al precio de una piastra déla ciudad de Valladolid; el convento de mínimos de la villa…</t>
  </si>
  <si>
    <t>Feknanco</t>
  </si>
  <si>
    <t>…obable que alguno ú otro se hallase en igual caso que estos.=P. Iriberri. ' ANUNCIOS. Noticia individual dt lós frisioneros que existen en estas Reales '..Decretos del Rey nuestro Sr. D. Feknanco vii , y Rea lo» cárceles, sm poder decir todavía el nombre y circumtañeras de órdenes j resoluciones y reglamentos generales expedidos por la» uno que hay en Guárdamar em los muslos-: pasados de un bala Secretarías del Despicho Universal y Consejos de S. M. d…</t>
  </si>
  <si>
    <t>Feknaxdo</t>
  </si>
  <si>
    <t>…lde mayor primero de ' -El go del mes pasada ¡se celebraron en esta ciiidad'Ioc días dé la ciudad de Barcelona, los honores de alcalde del crimen de la niéítró augusto Soberano ti Sr. D. Feknaxdo vii. Anunciaroá Real audiencia de Cataluña. deídeluegO este fausto día las correspondientes salvas de artille- ~‘"1' ' Expoiic iones dirigidas á S. M. rí*rde mar y tierra ;'v lós buques empavesados y las vistosas colgfáfris, con quedestloimuly temprano se ado…</t>
  </si>
  <si>
    <t>Felipe</t>
  </si>
  <si>
    <t>…ra la sepa estaba reservada superior en España. Erigido fue en la Península ración de clases y materias , para oidenarlas con exactitud y para este útil establecimiento por el Sr, D. Felipe v ; logró progre conformarlas 4 un índice razonado , que fácil y prontamente ha sos en el reinado de Fernando vi; mereció» estatutos y ventajosa brá de perfeccionarse? Cualquiera que conozca el fondo y reali forma en el de D. Cirios ni, y obtuvo aumentos cons…</t>
  </si>
  <si>
    <t>Félix</t>
  </si>
  <si>
    <t>…del nuevo Testamento de la sagrada Biblia, nuevamente tradu- | baños de Sacedon, con la dotación de 400 ducados anuales, casa, cida al español de orden del Rey nuestro Señor, por D. Félix í médico, cirujano y botica, con la obligación de enseñar gratui Torres Amat. Contiene: i.° la lista de suscriptores 1 i.° el Indice i tamente á los hijos de los nuevos colonos y empleados en aquel, de ¡as cosas mas notables de que se habla en la sagrada Escr…</t>
  </si>
  <si>
    <t>…stamos animados á morir por la religión y el Tro ANUNCIOS. no si se renuevan ocurrencias como las novísimas magnánima mente disipadas. Historia eclesiástica compuesta por el limo. Sr. D. Félix „ Conciba ideas delirantes la malignidad de esos sectarios Amat, Arzobispo de Palmira, abad de S. Ildefonso, confesor, del mal, produzca ^pensamientos infames el nefario corazón de del Sr. D. Cárlos iv &amp;c. &amp;c.: segunda edición notablemente au esa caterva enve…</t>
  </si>
  <si>
    <t>Fer, Carlos</t>
  </si>
  <si>
    <t>Carlos Fer</t>
  </si>
  <si>
    <t>…de pelo, para'el corregimiento de Bribiesca á D. Santiago de los Ríos pelotas para jugar, pan, colores en pasta y en polvo , y cinco Muñoz: para el de Viüanueva de los Infantes á D. Carlos Fer pares de calzados. También hay zapatos de cuero, chinelas de ta nandez de Loaisa: para el de Cambados á D. Sebastian Rodrí filete encarnado muy laboreadas, y otros diversos objetos de pieguez Alvarez: para él de Jaén á D. Eugenio Javalquinto: para íes que ser…</t>
  </si>
  <si>
    <t>Fer, Pedro</t>
  </si>
  <si>
    <t>Pedro Fer</t>
  </si>
  <si>
    <t>…rsos planes de sus secuaces. Cinco de los que con ¿1 venían, y entre ellos un oficial, fueron hechos prisioneros. Entre tanto, y por disposición del gobernador militar de Alicante D. Pedro Fer mín de Iriberri, salió de aquella plaza el 22 por la mañana el capitán de ejército D. Antonio García, primer ayudante del batallón de voluntarios Realistas de la misma y su comandante accidental. Apenas habría andado dos leguas, cuando avistó á los facciosos,…</t>
  </si>
  <si>
    <t>Fernán</t>
  </si>
  <si>
    <t>…ondad, el 11, y de los venerables Perlados y notables caballeros que en y ofrecen nuevamente á V. M. los. homenages mas putos de su los tiempos de estos Reyes fueron: por el noble caballero Fernán lealtad, por cuya vida ruegan al Todopoderoso prospere por mu Perez dé Guzman.=Claíos varones de Castilla, y letras (cartas) chos años para la continuación de la felicidad pública. Ronda dé Fernando dé Pulgar, consejero, secretario y cronista de los 19 de Ene…</t>
  </si>
  <si>
    <t>Fernandez, A.</t>
  </si>
  <si>
    <t>A. Fernandez</t>
  </si>
  <si>
    <t>…or dilación. i.° En agudas; redactadas por los doctores en medicina Cáignou y Que el nombramiento de plenipotenciarios, ya hecho, para terminar món t, traducidas y anotadas por el doctor A. Fernandez. Este los asuntos pendientes desde el año de 1816; y 3.0 en la libera tratado comprende toda la doctrina del sistema de Broussais- En ción , ya efectuada, de los diputados de la Servia y la promesa él pone él autor una patología general arreglada á sus princi…</t>
  </si>
  <si>
    <t>Fernandez, Ambrosio</t>
  </si>
  <si>
    <t>Ambrosio Fernandez</t>
  </si>
  <si>
    <t>…las solicitud deque se le hiciese la liquidación de los pasages del te Cabo de Hor Ja América me tados-Unidos islas de Cu nos) á Espa ridional) á Es de América ú ba ó Puertoniente D. Ambrosio Fernandez, el de-su esposa, y el del subte ña. paña. España. i Rico. niente D. Juan Josef Bracho, que condujo á su bordo, y que se le abonase sú importe pbrla Real Hacienda , se expidió la Real orden de 18 de Diciembre de 1824, que fue circulada á todas Rs. vn. Rs. vn.…</t>
  </si>
  <si>
    <t>Fernandez, Antonio</t>
  </si>
  <si>
    <t>Antonio Fernandez</t>
  </si>
  <si>
    <t>…•«•• *S:Sv.. se i vacante por próriíócióh de Di Jósef Besteiro Fernandez i lá Cádiz | benefició. dignidad de Arcédiahó de Abéáncót * én ía catedral de Lugo* á Séíriliá: gá.í dañó; D. Antonio Fernandez: para otra ración dé la íglétiá colegial ••••*••••*•••••••*•••••*•«•«••*#«•••••«•••••««•*•••« 1 ¡dem. de Ri vadéo j diócesis dé Mondóñcdo * vacante por promoción VÍlCnClÍlt*S*SSSS*S***M*&gt;*M»ÍSS | á ide D. Manuel García Lórédó á canónigo dé aqüélli catedral ¡…</t>
  </si>
  <si>
    <t>Fernandez, Domingo García</t>
  </si>
  <si>
    <t>Domingo García Fernandez</t>
  </si>
  <si>
    <t>…, cera CAMBIOS DKL DIA 30. de la casa de los Consejos — Análisis y sintesis de las aguas minerales de la fuente de Sa Lóndres • SiltSM»*»»*»»**»*»» ........ 35f lan de Cabras: por D. Domingo García Fernandez, ministro Parí*.................................................................... '5 5- que fue de la junta de comercio, moneda y minas, y célebre por Cádiz............................................................... f beneficio &gt; tus conocimientos quími…</t>
  </si>
  <si>
    <t>Fernandez, Fermín</t>
  </si>
  <si>
    <t>Fermín Fernandez</t>
  </si>
  <si>
    <t>…se halla bien penetrada á D. Félix Pablo Portal y Vareta : para dos plazas de oidor de la nación toda: esto supuesto, Señor, y mediante ser notorios iachancill r'a de Valladolid á D. Fermín Fernandez de la Cues sus sublimes talentos, integridad y máximas cristianas, es la ra ta y D. Ni.olas Gómez Villaboa: para otras dos de alcalde del zón por que todos los pueblos de que se compone la Monarquía, crimen del mismo tribunal á D. Salvador Miralles y D. Alons…</t>
  </si>
  <si>
    <t>Fernandez, Ignacio</t>
  </si>
  <si>
    <t>Ignacio Fernandez</t>
  </si>
  <si>
    <t>…el retrato que se ha grabado del la Preciosa, de porte de 340 toneladas, perfectamente armada y limo, autor, proporcionado para colocarlo al fíente del primer equipada, su espitan D. Ignacio Fernandez ds Castro, saldrá tomo; y también la Retórica eclesiástica del V. Granada, tra para Manila desde el puerto de Santander el 25 de Marzo, si el ducida al castellano por encargo, y bajo la dirección de dicho tiempo lo permite; admite pasageros y alguna carga: se…</t>
  </si>
  <si>
    <t>Fernandez, Juan</t>
  </si>
  <si>
    <t>Juan Fernandez</t>
  </si>
  <si>
    <t>…anillos c3si ovalados, tomando después zobispado de Burgos, por renuncia de D. Pedro de los Ríos, y la figura de una agalla ó baya pequeña, la cual fijada en las ra por ascenso de D. Juan Fernandez, D. Julián Mañero y D. Apo mas ó en las hojas de los árboles acaba por secarse y servir de linar Fernandez á canongías de la misma: para la dignidad de cubierta á los huevecillos que constituyen la nueva prole. Esta es maestrescuela y una canongía de la cated…</t>
  </si>
  <si>
    <t>Fernando</t>
  </si>
  <si>
    <t>…hechas en la época de la llamada Cons pues que si de los 600 batallones del ejército ruso estuviesen 200 titución. en colonias, costaría mas Ja parte que permaneciese en servicio Don Fernando vn por la gracia de Dios, Rey de Casti ictivo que los 600 batallones juntos. lla &amp;c. A los del mi Consejo &amp;c.; sabed: Que por mi Secretario A esto deben agregarse ademas los gastos causados para fun de Estado y del Despacho de Gracia y Justicia, con mi Real d…</t>
  </si>
  <si>
    <t>…r, de acoger benignamente esta hu Colon en los cuatro viages que emprendió por orden de los Se milde exposición, y con ella los nuevos voto, del ayuntamiento ñores Reyes Católicos D. Fernando y Doña Isabel para el des de Santander por la felicidad y ia gloria de V. M., cuya precio cubrimiento del'Nueva-Mundo. El tomo i.° contiene, despuei sa vida conserve Dios para prosperidad de nuestra Religión san dé una introducción ó discurso preliminar á la obra , varias…</t>
  </si>
  <si>
    <t>…en Atenas 200 hombres que guarne P,eligion, los indestructible; de la soberanía absoluta de nuestro cían la cindadela. El coronel Fabrier que manda allí veia aumen adorado Rey el Sr. D. Fernando vn (que Dios guarde), y la tarse sus tropas cada dia con los soldados que acudían de Salona, observancia de nuestras antiguas leyes y costumbres. La impiedad cuyo punto ni estaba ocupado por los griegos ni por los turcos. del jacobinismo nos atrajo terribles…</t>
  </si>
  <si>
    <t>…de la industria española en el día df S. Fernando - , Y lo rubricará. del año próximo de 18 2j. . , MODELO NÚM. 4.® Con el objetó de acelerar los progresos de las artes y fábrica» D. Fernando vii por la gracia de Dios tec. &amp;c. Por cuanto jor medio de una noble emulación, facilitando al niismo tiem N. (Aquí se pondrá el nombre, Apellido, profesión y po [a ocasión de qué.se pongan dé manifiesto sus .adelantamien residencia del interesado) me ha hech…</t>
  </si>
  <si>
    <t>…binete ingles, procedente de Londres, pasó el Hubo en aquel dia regocijos, con muchos vivas al augusto 13 por Brusélas. El Oráculo de esta ciudad dice que dicho correo Soberano el Sr. D. Fernando vjj, por' haberse dignado mandar deberá encontrar al duque de Wellington en Berlin. Otro correo para que nos gobierne un General de conocido valor y adhesión á ingles, salido de Constantinopla, pasó el mismo dia para Lon su Real Persona. Esperamos corresponde…</t>
  </si>
  <si>
    <t>…in:;esté requisito no se; les permitirá la entrada en ningún «ínsula presumieron poder minar el trono, augusto, dé,,nuestro pueblo dé los Estados pontificios. católico Soberano el Sr. D. Fernando vii. Al contrario , .su; __S.M.,á consulta del supremo Consejo de Castilla, ha teni firme y decidido amor i S. M., y el anheló le, cumplir su Real , do¿i bien conceder su Real licencia al abad y monges. del.-movoluntad de que cesase el fatal sistema, manifest…</t>
  </si>
  <si>
    <t>…Gobierno, —Obras completas de D- Juan y D. Tomas de Iriarte. Se ven como no sea emanada de la espontánea voluntad de su amado den en la librería de Ranz, calle de la Cruz. Rey el Sr. D. Fernando vii , cuya vida conserve el cielo en su —Tratado de las enfermedades de las vías urinarias: escrito por mayor grandeza los muchos años que el reino necesita. P. J. Desault, cirujano mayor del grande Hospicio de Humani ,,En el ayuntamiento de esta vuestra ciud…</t>
  </si>
  <si>
    <t>…. da contribuir á la felicidad de la Nación, al fomento de todos En el se leía la siguiente inscripción s ramos de la prosperidad pública, á la defensa de los sagrados é Ai Rey N. Sr. D. Fernando vjr, ei amado (Q. D. G.) imprescriptibles derechos de la legitimidad , y á la protección y PADRE DE SUS PUEBLOS, apoyo de la religión santa, que forma el timbre mas precioso de XA FIDELIDAD Y EX AMOR. V. M., y de vuestros amantes y amados españoles. Sí, Señor…</t>
  </si>
  <si>
    <t>…os para la continuación de la felicidad pública. Ronda dé Fernando dé Pulgar, consejero, secretario y cronista de los 19 de Enero de 1826. (Siguen lasJirmds.') ^ . Reyes Católicos D. Fernando y Doña Isabel. Estas qbritas se han reimpreso varias veces, y son apreciadas de los sabios por la na Señor: Nuestra patria, el suelo natal de V- M., el patrimo turalidad y exactitud con que refieren y describen las costumbres nio que heredasteis de vuestros abuelos, ha sid…</t>
  </si>
  <si>
    <t>…ha de poners* de que fuesen encargados. Los cónsules y agentes autorizados por en el puente , que dice asi: SS. MM. según la costumbre antigua en las ciudades en que ,,Reinando el Sr. D. Fernando vrt se reedificó este puente, lo juzgaren conveniente para el .bien del comercio, quienes no volado por el ejército invasor de Napoleón en 23 d« Octubre podrán llevar una comitiva que pase de ro personas, deben ser de 1810 en su vergonzosa y precipitada fuga:…</t>
  </si>
  <si>
    <t>…, frente á la imprenta Real, y. en las provincias á ba colocado el retrato del mas adorado de los Monarcas, nuestro los puntos adonde se hubieren suscrito. En este tomo se com Rey D. Fernando vii (que Dios guarde); y echados los vivas prenden muchos artículos importantes, como trépano, trispláá la Religión y al Soberano, y conducidas las banderas á casa del nico, tubérculo, tumor, tumores blancos délas articulaciones, comandante, tuvieron los volu…</t>
  </si>
  <si>
    <t>…Ocho dias comparezcan al citado juzgado, con el fin de evacuar rosidad de sne&amp;ractcr, que lo conduce á sostener con tanto ardor cierta declaración en los autos de testamentaría de D. Fernando la causa de lo*'desgraciados griegos; concluyendo con recomen Fernandez Miranda; en inteligencia de que pasado dicho térmidar expresamente á lo* que tomen algún ínteres por ella que lean no sin haberlo verificado les parara el perjuicio que haya lugar. la obr…</t>
  </si>
  <si>
    <t>Ferning</t>
  </si>
  <si>
    <t>…emejante P. D. El Gobierno se encuentra actualmente en la mayor tentativa de resistencia no es un hecho aislado. penuria por falta de municiones de guerra, y le es muy difícil „E1 general Ferning, cuñado del conde de Guitlcminot, Mr. atender á sus necesidades. Huder y Mr. Miniaud, se hallan aquí de unos días á esta parte; INGLATERRA. y se cree que hacen ánimo de pasar á Alejandría para hacer des pués una expedición á lo interior de Egipto. El conde de…</t>
  </si>
  <si>
    <t>Ferrer, Josef</t>
  </si>
  <si>
    <t>Josef Ferrer</t>
  </si>
  <si>
    <t>…na oda de Dos y ser de buena conducta moral y política, se presentarán ó Juan Melendez Valdés, otra de D. Ignacio de Ayala, y otra del dirigirán sus memoriales franco», de porte á D. Josef Ferrer, padre Fr. Diego González.' agente de negocios en Madrid, calle del Amor de Dios, casa pa - Año de 1784. Oración de D. Ignacio Hermosilla, y vari» sadizo de Mónserrate,cuarto bajo, dentro deun mes, que finará poesías de las Señores D. Vicente García de la Hue…</t>
  </si>
  <si>
    <t>Ferreyra, Manuela</t>
  </si>
  <si>
    <t>Manuela Ferreyra</t>
  </si>
  <si>
    <t>…iginal francés carece de la justa causa de la Nación, cupo en suerte del primer extrac del artículo terapéutica, los traductores se han visto precisados á ¡ to de la de este dia á'Doña Manuela Ferreyra, hija de D. Caye formarlo, reuniendo en él las cuestiones-generales y mas iinpor- \ tano , despensero y alguacil de agua de la fragata Magdmltna, que tantes de ésta parte esencial de la medicina; y en caso de no hi- ; naufragó. ber desempeñado el objeto como…</t>
  </si>
  <si>
    <t>Fertodo</t>
  </si>
  <si>
    <t>…&lt;}el señorío de Vizcaya, que ha de tripularlas y sostenerlas por el se pronunciará su remisión al tribunal Real. Sea lo que quiera, consulado de esta vida, para defender al Rey N. Sr. D. Fertodo está examinado en este proceso memorable con aquella'cir NA(íDp:.vit, y en toda su integridad’sus sagrados é imprescripti cunspección é ilustrada , imparcialidad que tanto caracteriza á la bles derechos: se les pusieron los nombres de i-. Fernando y la Cámara…</t>
  </si>
  <si>
    <t>Figüeroa, Jdséf Pardo</t>
  </si>
  <si>
    <t>Jdséf Pardo Figüeroa</t>
  </si>
  <si>
    <t>…en los pueblos dé Enerp hpsta fin de Diciembre de 1825, tomo décimo. ;Se ha que aun m se kan remitido en esta. , , llará en el despachó de lú Imprenta Real, a 16 rs. en rústica y D. Jdséf Pardo Figüeroa; teniente coronel efectivo. 20 en pasta. D. Juan Fernandez BazZb, capitán dte caballería. Alfonso García, paisanol . ■ Lecciones prácticas, de Ifyrqtura sagrádjt. LM* obraes una co* Pascuij Cucaralla, Soldado desertor del 7.0 delinea infantería. lfccion de lo…</t>
  </si>
  <si>
    <t>Fiscal</t>
  </si>
  <si>
    <t>…mplir y ejecutar.la prevenida supresión de los expresados ofi primero á las 8 y 17 minutos de la noche, el cual fue tan vio cios. En inteligencia .de. todo y de lo expuesto por el Sr. Fiscal, lento, que se pararon todas las péndolas, y se conmovieron las ha acordado este Supremo Tribunal, que. en. observancia de.la Real Vidrieras; después se,oyó un ruido sordo que duró algunos mi resolución á su.qijadü consulta d.e. JA. de .Q.ct ubre de 1794, se…</t>
  </si>
  <si>
    <t>…, una representa Con vista de estas solicitudes, de los antecedentes referidos ción de los cónsules del colegio de cirujanos y sangradores de la y de lo que en su razón expuso el Sr. Fiscal en 6 de Abril ulti ciudad de Barcelona, pidiendo que asi ellos como l« s cirujanos mo, elevó dicho supremo Tribunal á S. M. la consulta pedida, romancistas y sangradores que se graduasen en adelante gozasen y por resolución á ella , conforme á su parecer, se…</t>
  </si>
  <si>
    <t>…ho: y mandamos que los dichos la Real Hacienda; con cuya inteligencia, y dé lo expuesto.tam diezmeros no lo midan ni lo cojan de noche ni á hurto, mas pú-. bién en su razón por el Sr. Fiscal, penetradó.por el resultado de. blicaiuente á vista de todos; y cualquier que contra estas dichas estos’informes de la imposibilidad de darse" uña nueva regla ge-, cesas fuere , peche el diezmo doblado, la mitad para el Rey, y héral'en materia de diezmos, por…</t>
  </si>
  <si>
    <t>Fitz-William</t>
  </si>
  <si>
    <t>…arte se encuentran víveres. Las caravanas emplean 10 dias ' IRLANDA. para ir desde Tauris á Sultanía, adonde se puede pasar en tres Dublin 9 de Setiembre. dias yendo á caballo. El conde Fitz-William ha dado ia siguiente respuesta á una Los armenios expiden anualmente de Rusia á ia Persia'pór exposición de los católicos de Irlanda, que le fue presentada por Tifflís y el Gilan por el'vaíor de 11 millones de reales de mer el lord Gorsmanstown al frente de u…</t>
  </si>
  <si>
    <t>Fiu, Guillermo</t>
  </si>
  <si>
    <t>Guillermo Fiu</t>
  </si>
  <si>
    <t>…in {Quién deje de saber lathorriblet crueldades ejecutada» en aquel' cia de Sevilla; otra en Berjá ,;: provincia de Granada; otra en reinado contra lo* católico* de Irlanda por el lord Guillermo Fiu?4 Marbella» en la de Málaga; otra en Lina tes, provincia de Jaén, Isabel tenia exacta noticia de toda* ella*: aun *e conserva en y Otra en Falset, en Cataluña; ejerciéndola^ funciones de inspec archivo' del colegio dé la Trinidad de Dublinuna carta .tna-i tor…</t>
  </si>
  <si>
    <t>Fléites, Hermenegildo Sánchez</t>
  </si>
  <si>
    <t>Hermenegildo Sánchez Fléites</t>
  </si>
  <si>
    <t>…Señor á los méritos, servicios y S¡de Irlanda. fidelidad á su Real Persona, y á los conocimientos del Mariscal, |¡ ,.Señores de la Cámara de lós Comunes: S. M. ha mandado de Campo D. Hermenegildo Sánchez Fléites, se ha dignadoS. M. ánese fije el presupuesto del año, y que se ponga á vuestra deli nombrarle para la plaza de Ministro en el Supremo Consejo de beración. la Guerra. Asimismo se.ha dignado S. M, conferir los honores del tri bunal de la Sagrada Rota al Dr. D.…</t>
  </si>
  <si>
    <t>Florez, Manuel</t>
  </si>
  <si>
    <t>Manuel Florez</t>
  </si>
  <si>
    <t>…vecinos, y de todas las plantas capaces de hilarse, el librar á la humanidad sano; y tiene un monasterio de Gerónimos por separado. Se de los males que ocasionaba el enriamiento.__D. Manuel Florez, admiten memoriales hasta el 23 de Julio, en que se ha de pro vecino J propietario de Santiago de Galicia, movido del eficaz veer; y estos se dirigirán francos al secretario del ayuntamiento deseo de hacer un bien á su patria ¡, acaba de recibir de París un.…</t>
  </si>
  <si>
    <t>Florian</t>
  </si>
  <si>
    <t>…el sorteo del dia 16. en pasta en Ja librería de Orea , calle de la Montera. -Números. Premios. Administraciones. — Gonzalo de Córdoba, ó ,1a conquista de Granada, escrita por el caballero Florian , publicada en español por D. Juan Ló 18,086.... 16,000....................... ......... Santiago. pez de Peñalver: segunda impresión: tres tomos en octavo. El 4&gt;3i4—* 4000............................ ...... Sevilla. particular aprecio que ha, merecido del pú…</t>
  </si>
  <si>
    <t>Fondos</t>
  </si>
  <si>
    <t>…para que se presentase en la barra. Lóndres i.° de Febrero. * Pocos minutos después compareció el orador de la Cámara bajá acompañado ele un considerable número de diputados, y el lord Fondos públicos. Tres por-too consolidados. , Giftorá,leyo el discurso del Trono, -habiendo manifestado pri á—Por la fragata Tártara ', que ha llegado de Rlp-Janeíro, hemo,s meramente la 0rden Re.1l que ío autorizaba, tábido que se ha desechado la mediación ofrecida…</t>
  </si>
  <si>
    <t>Fortunato</t>
  </si>
  <si>
    <t>…on un servicio nongía de la iglesia colegial de S. Juan de las Abadesas , de la importante á aquel pueblo y demás comarcanos, y aun a todo misma diócesis, vacante por promoción de D. Fortunato Del— el principado. Ojalá se imitara su ejemplo por otros, á fin de gar á una canongía de la iglesia catedral de Gerona, á D Pedro evitar los sucesos horrorosos, publicados antes de ahora, de ni Cabanés; y pira la dignidad de sacrista de la colegial de Mora, ños,…</t>
  </si>
  <si>
    <t>Foy</t>
  </si>
  <si>
    <t>…_ Se ha publicado en los periódicos úna carta del corregidor de poso que disfrutó el Imperio en consolidar su poder. Este PrínRodez , el cual, haciendo.justicia á los talentos del general Foy, uipe reinó 31 años; su hijo Alexis agregó á sus dominios la Ukrase persyade sin embargó que es mas urgente socorrer los pobres, hia polaca , Kiow, Smolensko, Tschcmigów, la Sibcria y el pais lós enfermos y huérfanos, que no abrir Una suscripción para en de l…</t>
  </si>
  <si>
    <t>Fr</t>
  </si>
  <si>
    <t>…abinete ruso con dijes-' Asimismo ha tenido á bien S. M. elegir para el Obispado de cion á Londres, y según dicen , llevaba despachos de la _maypc Ceuta, vacante por traslación de D. Fr. Francisco García Caimportancia. 'El príncipe de Otange , que según varios periódicos sarrubios á la Iglesia y ObispadodeTuy, á Fr. Pablo Hernández, se habia puesto en camino.para Petersburgo, se hallaba aun el.tS Ministro general de la orden de Trinitarios c…</t>
  </si>
  <si>
    <t>…Ibfahim-bajá llegó opor ciones atroces, hasta sacrificarlo del modo mas pérfido y alevoso. tunamente y mandó cesar la carnicería. Tres mil mugeres y ni Los padecimientos del limo. Sr. D. Fr. Raimundo Strauch ños se salvaron:- esto es todo lo que ha quedado de la población comenzaron ya en el ano de 13 con motivo de la cuaresma que griega de Missolonghi (i). predicó en la iglesia de S. Nicolás de Palma, en Mallorca: se le _E1 vizconde de Chateaub…</t>
  </si>
  <si>
    <t>…y partir de allí sin que se les ponga impedimento. atentado el legítimo Arzobispo de aquella diócesis el limo. Señoc Podrán vender y cambiar las mercaderías que llevaren de Rusia D. Fr. Ramón Francisco Casaus y Torres, como se ve por Ja á Persia., ó.al contrario. Si muriese un súbdito ruso que acabase siguiente contestación dada al secretario de aquel pretendido go de llegar ó qüe estuviese establecido en Persia , ó un persa esta bierno, á…</t>
  </si>
  <si>
    <t>Fran</t>
  </si>
  <si>
    <t>…r .providencia de la Real Clianci Hería de Granada se cita,y que ha producido tan felice? resultados, en . Ip; acontecimientos emplaza á todos y cualesquiér acreedores del difunto D. Fran políticos, últimamente ocurridos: i,.° El-,r,egi,miento que .trae-el cisco Martin de Unzaga .vecino y delcornereioque fue de dicha nombre del difunto Emperador, lo conservará perpetuamente: 2.0 ciudad, para, que enel término de. 30 dias perentorios siguientes…</t>
  </si>
  <si>
    <t>…i de la justa causa de la.Nación, cupo «^suerte del primer extrac mo qué inspira la inocencia-Asi caminaba'el inocente Abel, cuan to de lade cste dia.á Doña María Juana , hija del sargento Fran do en el pueblo de Molins de Rey dos oficiales de la escolta, fin cisco Alcu, muerto en el campó del honor. giéndose interesados por la mayor seguridad de¡ su lima. , le. per ' • 'Aviso. f " r: .'j . suadieron que dejase el hábito de religioso y se vistiese d…</t>
  </si>
  <si>
    <t>…d anual de! la; misma , por-promoción de D. Manuel Vicente García media de lluvia en la costa del golfo Adriático es de 30 pulga Valdeaveliano, y renuncia de D. Pascual García , » D. Fran das, mientras en los montes del Friul pasa de 9 pies y 8 pulga cisco Javier Jiménez: para otra del colegio de SanctúSpíritus de das en' igual tiempo. 1* ciudad de Santiago, por muerte de D.-.Luis Quiroga, y no : En España, según las mejores observaciones, si…</t>
  </si>
  <si>
    <t>…r en los de los muertos de la ciudad de Palermo desde el mes de Enero meses de Enero, Febrero y Marzo que en los de Setiembre, Di hasta fin de Diciembre de i8ag, recopilada por el doctor Fran ciembre y Julio. cisco Calcagui, se tienen los siguientes resultados. Han muerto en sus propios |domic¡íios 29971 personas; La población de Palermo constaba el dia i.° de Enero de 19501 varones y 19470 mugeres, y 19130 en los hospitales, 1825 de 1649793 habit…</t>
  </si>
  <si>
    <t>…debía ser cxpección. Dios guarde á V. S muchos años. Aran juez 16 de Ju trangero; y no habiéndose hecho ninguna oposición respecto de nio de idaózsFrancisco Tadeo de €slotnarde.=:Sr. D. Fran este asunto, se dió orden á la comisión de acomodarse en su pro cisco Marín. yecto ¿ la intención de la asamblea. En seguida se leyó una exposición del general Gouras, go NOTICIAS EXTRANGERAS. bernador de Atenas, por la cual prometía dar roo@ piastras i OftBC…</t>
  </si>
  <si>
    <t>…as Carretas, frente á ia casa de Correos, ¿ 25 rs. tomo en rústica y 30 en ANUNCIOS. pasta, donde continúa abierta la suscripción. A consecuencia de Real facultad, cometida al Sf. D. Fran ^ Memorias para la historia de la última guerra de España. cisco Javier de Ójeda, del Consejo .de S. M.. en el Supremo de Contiene los principales sucesos de Cataluña, desde qué se levan Hacienda, juez amor general de la' Real,Casa y Patrimonio, se taron: los…</t>
  </si>
  <si>
    <t>…r providencia del Sr.J Prado, teniente corregidor de esta des ; por cuya extraña figura espantaron al pueblo. Se les pregun- . villa y escribanía de Garamendi, se cita y emplaza á D. Fran tó quienes eran, contestaron que no eran piratas, y que lleva cisco Javier del Rio y Espina, ó sus herederos , para que dentro ban tributos; mas como no se les habia visto antes, y como no de 30 dias comparezcan por sí ó por medio de procurador á usar traian…</t>
  </si>
  <si>
    <t>Fran-</t>
  </si>
  <si>
    <t>…ya último, en que sabedor el alcaide de primer nombramiento Dou: llave se le entrega inmediatamente qué se pone-el sol. : Feliciano Carnesoltas .que se albergaban en el ingenio de D. Fran-, El caballerizo mayor y su segundo, que ambos son oficiales cisco Sequeira, logró aprehendemos, frustrando todas las precau mayores de la corona, tienen á sus órdenes todos lo» caballeri- : ciones y cautelas en que abundan los revolucionarios, sin dar lu zos…</t>
  </si>
  <si>
    <t>Francés, Juana María</t>
  </si>
  <si>
    <t>Juana María Francés</t>
  </si>
  <si>
    <t>…y Francés que REALES LOTERIAS. se crean con derecho á la canongía laical de las dos fundadas en En la extracción de la Real lotería primitiva, celebrada en la ciudad de Borja por Doña Juana María Francés , á cuyo pa la tarde de hoy, salieron sorteados los números siguientes: tronato pasivo y obtención de una fueron llamados por la fun g, 41,66, ai y 8. dadora, acudirán en el'térmitio de 22 dias, contados desde este El premio de 2500 rs. concedido en todas las…</t>
  </si>
  <si>
    <t>Francfort</t>
  </si>
  <si>
    <t>…y los teatros volverán á abrirse. JUtal orden sobre descuento en el Monte fio militar á los Oficiales de artillería. ALEMANIA. Enterado el Re* nuestro Señor de lo que el Director general Francfort 14. de Marzo. de artillería expone en 11 de Febrero último, sobre que el Sub Sigue la sesión de la Dieta. inspector del arma del primer departamento le manifiesta que El Ministro presidente manifestó que debia darse de parte de por la intervención militar de…</t>
  </si>
  <si>
    <t>Francho, Vicente</t>
  </si>
  <si>
    <t>Vicente Francho</t>
  </si>
  <si>
    <t>…por lo común que quieran pretender para servir el oficio de procurador de nú todos los defectos de la embriaguez, y regularmente mueren mo mero de la corte, vacante por muerte de D. Vicente Francho zos. Los pastores , al contrario, se mantienen con pan de cente Gutiérrez, á fin de que dentro del término de veinte dias ¡mno, leche y queso: son de trato dulce y muy veraces: son tam prorogables acudan ante dicho Sr. Corregidor, por la escribanía bién muy v…</t>
  </si>
  <si>
    <t>Francia, Josef Gaspar Rodríguez de</t>
  </si>
  <si>
    <t>Josef Gaspar Rodríguez de Francia</t>
  </si>
  <si>
    <t>…Rey de Baviera ha resuelto definitivamente confiar el des dado detenido bastante tiempo por el Dictador del Paraguay pacho de los negocios extrangeros al conde de Turkeim, quien (D. Josef Gaspar Rodríguez de Francia), y que debe su liber al mismo tiempo desempeñará el cargo de Ministro de la casa tad á los pasos que ha dado en su favor Mr. Canning, por me del Rey. dio del cónsul ingles en Buenos-Aires. Esta persona asegura ha La comisión establecida por el mismo Soberano…</t>
  </si>
  <si>
    <t>Francia.r</t>
  </si>
  <si>
    <t>…ires están Asunción del Paraguay 14 de Diciembre de 18:5. Señor, respe- resueltos á seguir el plan del doctor Francia, en vista del respeto tscomo debe las virtudes de V. M. I.=E1 doctor Francia.r=8er- que ha manifestado el Emperador del Brasil á aquel territorio. Wtdino Zapiotas, secretario.” (3) La reconciliación con la madre patria libertará á Bue Contestación del doctor Francia al Gobierno de Buenos-Ai- nos-Aires de ser presa del Brasil , dice en s…</t>
  </si>
  <si>
    <t>Francis</t>
  </si>
  <si>
    <t>…l Pqr providencia del Sr. Galindo, teniente corregidor de esta culables. ¡Hay espectáculo mas triste que el que presenta un hom villa, se cita y emplaza á los hijos y herederos de Doña Francis bre beodo? Y todavía es mas repugnante si se verifica en persona ca Abelleira, muger que fue de Blas López; para que en el tér que por su clase ó nacimiento debiera dar á ios demas ejemplos mino de 15 dias concurran á su juzgado por la escribanía de Orde mode…</t>
  </si>
  <si>
    <t>…catedral , vacante por fallécihnieííto de D. Mariano Ciria', á D. Jo.ef Cebollero: para la capiscolía, tercera dignidad ESPAÑA. de la iglesia catedral de Gerona, vacante por el de D. Francis co de la Encina , á D. Juan Bonet y Blanch: para una canongía Sanciona 22 de Agosto,. de la iglesia colegial de Mantesa, diócesis de Vich, vacante por La justicia, el vecindario y compañía de voluntarios Rea el de D. Joscf Bononat, á D. Francisco Llopis: para…</t>
  </si>
  <si>
    <t>Francisca</t>
  </si>
  <si>
    <t>…Josef villa , en la de Caro; Vitoria, en (a de la viuda de Larumbe; Ca ! lahorra , en casa de’D. Manuel dé Torré,-y en Badajoz, en la de Quintana, D. Antonio Rénz Romanillos, y de D. Francisca D. Pascual dé Codes, del comercio. En lai mismas se vendé Gregorio dé Salas. * la obra. - ■ • ■ • ■ Año de 1790. Discurso de D. Josef de Vargas y Ponce, J _ Prontuario 6 breve instrucción de la, ’ táctifa militar de la ca¿ varia» poesías dé los Señoras D. Manuel Josef Q…</t>
  </si>
  <si>
    <t>Francisco</t>
  </si>
  <si>
    <t>…i; general que era de la de Castilla la Vieja; y la capitanía ge asi es que no dirigió los últimos ataques contra esta plaza. El sé- neral de Castilla la Vieja al Teniente General D. Francisco raskier Reschid estaba encargado de estás operaciones después de Longa. haber recibido numerosos refuerzos de tropas disciplinadas'qué Ibiahim le envió, y consistían, parte en'las'a'ntigüas de la Mó-' Por cartas de Puerto-Rico de 3 de Enero se sabe que el ber…</t>
  </si>
  <si>
    <t>…el re dos canongías de la propia iglesia colegial, por renuncia de Don medio de los males que podia causar; pero respecto al desorden Juan Manuel Diez y fallecimiento del referido D. Francisco indicado, tan dificil es fijar término á su duración, como poner Santamaría, i D. Julián Mañero y D. Apolinar Fernandez : pa limites á sus efectos. Este desorden, desconocido en la larga his ra una capellanía Real de la ciudad de Granada, por promo toria de l…</t>
  </si>
  <si>
    <t>…cupo erl suerte del primer extrac tenido. ■ . # _ . ' to de la de esté día á'Dafia Antonia García , hija del sargento Bellas-Artes. „ Se presenta de nuevo al juicio de los inte-, D. Francisco, míiérto en él campo del honor. ligentesen las bellas-artes aquel grupo qqe expuesto al público CAMBIOS DKLDIAIO. en yeso algunos años atrás, se ve hoy ejecutado en marmol por el caballero Josef Álvarez, primer escultor de Cantara de»Si M. Lóndtes............…</t>
  </si>
  <si>
    <t>…, y des mrs. de rédito á fjavor de Martin de Avila. 15. Otro de 178647 pués de haberlos lavado con agua del mar los colgaron para co rs, 2 mrs., y 529 14 mrs. de rédito á favor de D. Francisco y merlos. Doña María Sandoval. 16. Otro de 78168 rs. 28 mrs., y 215 2 ,,E1 25 echaron otro cadáver al agua, habiendo comido antes mrs. de rédito á favor del capitán Luis de Avila. 17 Otro de el higado y el corazón. Cuando murió uno de los pasageros que 888235…</t>
  </si>
  <si>
    <t>…na h carta de su Soberano, en que comunicaba á S. M. el naci-, solo está exento hasta boy , gracias á Dios, el de esta provincia miento de un Príncipe, hijo de S. A. S. el Infante D. Francisco para gloria eterna de su augusta protectora, porque el convenci de Paula. " miento de las verdades que dejo trascriptas, y á pesar de las in _La obra que se ha hecho en la plaza de Luis xvt consiste eri trigas unidas á las estratagemas de esa gobernación , qu…</t>
  </si>
  <si>
    <t>…N. Sr. presentar para una ración de la iglesia catedral de Avila, postura lo verificarán dentro del expresado término en el juzga vacante por fallecimiento de D. Pablo Zapata , á D. Francisco do del Sr, Arizmendi, alcalde de casa y corte, por la escribanía Cortés Merino: para otra ración de la iglesia catedral de Zamo de Albóniga, donde se admitirán las que se hicieren ,siendo ar ra, vacante por muerte de D. Salvador Tejedor, á D. Melchor regladas…</t>
  </si>
  <si>
    <t>…de 30 días siguientes á Guades. para una media ración de la^santa iglesia metropolita esta publicación, que por primero, segundo y último término se na de Sevilla , por muerte de D. Francisco dé Paula Espinosa, á les concede, se presenten por sí ó por medio de procurador es D. Pedró González Hidalgo: para otra de la catedral de Carta el juzgado del Sr. de Arizmendi, alcalde de Casa y Corte, y es gena, por la de D. Demetrio Morales, i D. Valentin S…</t>
  </si>
  <si>
    <t>…nedores que aparecen ser de siete vales Reales ds &amp; saber: D.Timoteo Alvarez deVcrifía de inspector general pri 300 pesos, creación de i.°de Setiembre de 1807, núms. 50,026, mero, D. Francisco de la Garza de inspector general segundo, 50,401,51,347, 5tf**67 &gt; 62,926,66,846, 66,545; y uno de y D. Rsfael Cabanillcs de secretario, como también los desti 600 pesos de la misma creación, núm. 10,295, á fin de que nados ¿ los demas empleos de I* propia Di…</t>
  </si>
  <si>
    <t>…rédito á favor de Martin de Avila.irOtro de 178647 rs. 2 3-3l6-— lOOO............................................................. Madrid. mrs., y 529 14 mrs. de rédito á favor de D. Francisco y Doña 2,087.... 1000.............................................................. Idem. María Sandoval.rrOtro de 78168 rs. 28 mrs., y 215 2 mrs. de 6,324.... 1000............................. Bilbao. rédito á favor del capitán Luis de ’Avila.rsOtro de 888235 rs. 3…</t>
  </si>
  <si>
    <t>…etivo tri Cartagena, á D. Sebastian Herrero,y Moris; y para una media ple, 2 pulgadas de abertura y 16 de foco; y unido á ella un heración de la catedral de Málaga , por muerte de D. Francisco liómetro elíptico, cuya escala da ■— de pulgada inglesa.Cipriano Llera, á D. Pedro Hernández. Horas del pénddlo- Distancias de limbos Las mismas en partes en pulgada* inglesas. de circulo. El Rey N. Sr. se ha dignado admitir con benevolencia el donativo que h…</t>
  </si>
  <si>
    <t>…de la referida Cádiz 2 i dt 'Diciembre. Doña Catalina y D. Félix González de Orbaneja, su marido , se Nos dicen de Gibraltar lo siguiente: llama á Ips parientes pobre» del citado D. Francisco , ó de su .her» ,,Varias cartas recibidas de la gran Canaria , por vía de la isla mano D. Bartolomé, para que en el término de 30 dias se pre de Sa Madera, hacen mención de haberse experimentadj alli una senten en dicho juzgado; en la inteligencia que de no v…</t>
  </si>
  <si>
    <t>Francisco'Preciado</t>
  </si>
  <si>
    <t>…el Vizconde de Sierrabrava, y va ANUNCIOS. , ; rias poesías de D. Vicente García dé la Huerta, de D. Juan dt Está vacante (aplaza de cirujanodel hospital de S;Julián, de Iriarte y D. Francisco'Preciado de la Vega. • la ciudad de Búrgos, qué provee aquelcabildo metropolitano: Año de 1763. Oración del Excmo. -Sr. Marques de Santa au dotacion es la de 500 ducados, con la obligación de asistir ál Cruz, y varias poesías-de D. Vicente García'de la Huerta,de hospi…</t>
  </si>
  <si>
    <t>Franen</t>
  </si>
  <si>
    <t>…Aña de 1793. Discurso de D. Clemente Peñalosa, Arcedia la caballería del ejército. Ün tomo en 8.° á la rústica.' Se hallará no de la Santa iglesia de Segovia, y varias poesías de D. Franen las librerías de Cuesta , Perez , Razóla y Novillo , á 5 rs: • ' cisco Gregorio dé Salas. -:i _ Práctica de-vida cristiana, segunda edición , adornada cOn "t i Año de 1796. Omcion del Excmo. Sr. D. Eulalio de Gua» estampas finas. En este nuevo Ejercicio cotid…</t>
  </si>
  <si>
    <t>Frank</t>
  </si>
  <si>
    <t>…t y qüe á consecuencia de esta noticia habían subido los fon rechos y las pretensiones &lt;te los interesados.' ; ..-ju-.! dos TUSOS. , ’.Mr. Juan Richardson * compañero de viage del capitán Frank— ■—Escriben de Prusia que el Gobierno y varios particulares se lin, ha escrito una carta,-suyo extracto,ct el.siguiente:. ocupan allí sin intermisión de los medios para establecer en Lugo de iot Osos 6 dt Setiembre de Me aprovecho con grande la-cria de gusano…</t>
  </si>
  <si>
    <t>Franklin</t>
  </si>
  <si>
    <t>300</t>
  </si>
  <si>
    <t>…ia toda alegría. importancia que se quiéra, no es en el Estado mas que una peque* _ Se han recibido noticias de la expedición al polo ártico por ña parte. tierra á las órdenes del capitán Franklin. El parte es datado del La prosperidad siempre en aumento de nuestra nación des fuerte Franklin sobre el lago del Grande Oso, en 6 de Setiem miente esas continuas lamentaciones; y esas quejas infundadas bre. En todo el verano se habían hecho tres expediciones…</t>
  </si>
  <si>
    <t>…as de las artes, como para elevar agua, hacer primeros riguroso, y los i o últimos de alivio. mover máquinas, limpiar puertos, canales áte. . Extracto de una carta dirigida por el capitán Franklin á un amiA Henrique Lott, carpintero de Buda, en Hungría, por go suyo, con fecha 7 de Setiembre de 182g. dos años, sobre la invención de servirse en lugar de la cola co ,,Hemos visto desde la isla de Garro un mar completamente mún de cierta materia glutinosa f…</t>
  </si>
  <si>
    <t>…y deríatnaré hasta la acompañaron á Mr. Franklin hasta el Océano glacial con cartas última gota.de ini sangre por la patria y por vos., mi amigo.' escritas en el Lago del Oso. El capitán Franklin y sus compa Tened valor: no os abatan las desgracias: por to que á mi toca,. ñeros se hallaban muy animosos, y esperaban que se deshelase el patria y amigos$etk'mi divisa en lo succsivo.=Vuestro herina- mar para seguir su expedición. El termómetro no habia de…</t>
  </si>
  <si>
    <t>FrankUn</t>
  </si>
  <si>
    <t>…aprovecho con grande la-cria de gusanos de seda, y de extender el cultivo de las particular gusto de la ocasión que me-proporciona la;salida del : moreras. pliego que despacha el capitán FrankUn para informaros de Los periódicos alemanes aséguran que los diferentes ensayes nuestros progresos sn este país. Llegué aquí el 10 de Agoste Úl- que .sq han hecho.,por varios particulares ,en una escala muy p-*</t>
  </si>
  <si>
    <t>Franld</t>
  </si>
  <si>
    <t>…pesar de ser el ter de hacer conocer cua^ es el punto mas avanzado de la barrera de cer hijo del Sh.ich; pero como su madre pertenece á la familia jtielo en. el círculo ártico, ti capitán Franld¿n se ha ofrecido á Real de loscadjares, y las madres de los Príncipes hereditarios emprender un viagé al polo sobre el hielo del Spitzberg. Este deben ser georgianas, fue destinado Abbas-Mirza para el trono proyecto ha sido adoptado por el capitán Parry, y ha…</t>
  </si>
  <si>
    <t>Franpersonas</t>
  </si>
  <si>
    <t>…ma semi los porteños si no desprecian este consejo. Dado en la Asunción circular con varias gradas, donde podrán colocarse de 8 ’á!9$) del Paraguay, Diciembre de i8r5.=Firmado, el doctor Franpersonas: aquellas estarán destinadas parad cuerpo diplomático' Cia.=Al gobierno de las provincias unidas de Buenos-Aires.” y las principales dignidades del reino. ,,P. D. Incluyo también el convenio aprobado entre las pro vincias federadas del Alto Perú y esta que es…</t>
  </si>
  <si>
    <t>Freire</t>
  </si>
  <si>
    <t>…, sobre las cuales se hallan la república de las provincias unidas de la Plata. cortas inscripciones en latín. Los corazones de los Príncipes, ex mmm Corría en Buenos-Aires que el general Freire, director de cepto el de Maximiliano 1, están colocados en las cavidades de la república de Chite, volvía á tentar un nuevo ataque contra el las paredes de la capilla, y los de las Princesas en pequeños ni Archipiélago de Chiloe, que se mantiene fiel al Rey d…</t>
  </si>
  <si>
    <t>Frías, Hipólito de</t>
  </si>
  <si>
    <t>Hipólito de Frías</t>
  </si>
  <si>
    <t>…emio de 2500 rs. concedido en todas las extracciones a anuncio al patronato activo de ellas, que está actualmente en las huérfanas de militares y patriotas que murieron en defensa D. Hipólito de Frías, en la ciudad de Alfaro, por la escribanía de la justa causa de la Nación, cupo en suerte del primer extrac de Genaro Solana, pues pasado dicho término improrogable sin to de la de este dia á Doña María Manuela Marques, hija del haber comparecido con los docu…</t>
  </si>
  <si>
    <t>Frimont</t>
  </si>
  <si>
    <t>…aban gastadas 5?5); y que no siendo las 4$ del Levante. Esta mudanza debió efectuarse antes del mes pasa restahtes suficientes para ello, habia sido indispensable invitar á do. El general Frimont, uno de los mejores oficiales que tiene el todos los accionistas para que contribuyesen á aumentar los for¿» .Austria á su servicio, ha tomado igualmente medidas para mu dos con 5 libras por cada’ acción, las cuales debían pagarse parí dar de asiento su estad…</t>
  </si>
  <si>
    <t>Fuertes, Francisco</t>
  </si>
  <si>
    <t>Francisco Fuertes</t>
  </si>
  <si>
    <t>…a que en el término de 30 dias acudan í Santiago.................... D. Manuel de la Rivx Moreno. deducirlo, prevenidos que de no hacerlo se procederá á lo que Sevilla.¿i......... D. Francisco Fuertes. haya lugar en justicia. Valencia................... D. Henrique de Oshea y compañía. .fie halla ya corriente el segundó y último tomo de la IberiaValtadolid................ D. Luis de Rojas. da, para que losSres. suscriptores lo recojan en sus respectivos Vi…</t>
  </si>
  <si>
    <t>…Viuda de Rivcd é hijo mayor. Idem no consolidados.................. ............. 9 a 94. Santiago.................... D. Manuel de la Riva Moreno. Sevilla........................ D. Francisco Fuertes. ANUNCIOS. Valencia...... D. Henrique Oshea y compañía. En virtud de providencia del Sr. Galindo, teniente primero Valladolid................ D. Luis de Rojas. de corregidor de esta villa, refrendada por el escribano del nú Vitoria....................... D. F…</t>
  </si>
  <si>
    <t>Fuertes, Francisco de</t>
  </si>
  <si>
    <t>Francisco de Fuertes</t>
  </si>
  <si>
    <t>…a marina imperial, y que para acelerar la cons Santiago.......... D. Manuel de la Riva Moreno. trucción de tres navios de línea, que deben estar concluidos en Sevilla............. D. Francisco de Fuertes. la primavera, ha mandado S. M. venir de lo interior mil car Valencia.......... Sres. Henrique Oshca y compañía. pinteros de ribera. Valladolid....... D. Luis de Rojas. __El coche de diligencia que corre desde Leeds á Manchester ha Vitoria............. D.‘Fer…</t>
  </si>
  <si>
    <t>G, Josef María</t>
  </si>
  <si>
    <t>Josef María G</t>
  </si>
  <si>
    <t>…villa y Perez: máquinas. (Gaceta núm.'qo.) para la de Coca á D. Joaquín Molina y García : para la del Bar Real orden permitiendo á los voluntarios Realistas la libre co de Avila á D. Josef María G1 Ion de las Riberas: para la de introducción por un año del armamento que necesiten. (Núm. 41.) Filio á D. Josef González Y’uste: para la de Casares á D. Miguel Real decreto para que se haga pública exposición el dia d# Calvan y Lara: para la de Carvajales á…</t>
  </si>
  <si>
    <t>Gabriel</t>
  </si>
  <si>
    <t>…r; Burgos en la de Villanueva; Santiago Galdos, vecino de Oñate, una letra de 4$. rs. , á cargo Bilbao en ¡a de García; en Santiago en la de Rey Romero; en y aceptada por el mismo D. Gabriel, y orden de la $ra. viuda ae Hedigoras é hijos, de Vitoria , la que ha sido, extraviada; y Valladolid en la de Rodríguez) y en Salamanca en la de Blanco. Los D. Quijotes del siglo xtJcfí, sea historia de las revoluciones la persona que en su poder pare se ser…</t>
  </si>
  <si>
    <t>GáfirdotMcáta</t>
  </si>
  <si>
    <t>…has ta, (iprt. vn. y Se.tauneunafuerit militar imponente para aquieTripolitú , sín que haUeabstácuIo. alguno porgarte de. los griegos. lar á estos amotjiMdr^ . ... Se dice que el1 lord GáfirdotMcáta de hacer * suVexpe'n^ ' —.Una dipufacidSSíe flAricantes de Birmingfiam hjrr presentado tas 4® romcliotas á Hidra piar* defender esta islreaso de ser-ata -~ál Gobierno un¡r%Xp4K&gt;Icion qtié'fbntiene los puntos siguientes: cada. También el coronel Fabvíer debía…</t>
  </si>
  <si>
    <t>Gal</t>
  </si>
  <si>
    <t>…de las completas, de la cual solo se enten Juan Josef de la Sotilla, el domingo 14 del próximo mes de derá premiado el número primero. Mayo á las nueve de su mañana , en casa del Sr. Gal indo, pri Los 47,809 Vales deá *00 pesos serán representados por 957 mer teniente corregidor de Madrid; previniéndose que la junta secciones, ¡as 956 de 50 números y la otra de 9; pero si esta se verificará con ios que asistan, parando á los demas el perjui c…</t>
  </si>
  <si>
    <t>Galeffi</t>
  </si>
  <si>
    <t>…n Todas las naves que llegan dé los Dardanelos convienen en de S. Luis Gonzaga, celebrando la misa en'el altar mayor «1 decir que el mar de Mármara presenta d la vista de los nave cardenal Galeffi , donde dió la comunión á mas de mil jóvenes, gantes miliares de cadáveres arrojados al agua en Constantino y á los alumnos de diferentes colegios. pla -'e resultas de los últimos alborotos. Aquí están los ánimos _Antes'del día de S. Pedro se celebró eh las i…</t>
  </si>
  <si>
    <t>Galiacion, Antonio</t>
  </si>
  <si>
    <t>Antonio Galiacion</t>
  </si>
  <si>
    <t>…los ofi García &lt;Qiez: para ¡1* vara de alcalde mayor de la villa de Caciales y ayuntaraiejtoy terminando estj: aj^re .íi* con .ilujnin»- Heta.de Segura, en el reino de Valencia *4 D. Antonio Galiacion, fuegos artificiales y repique de campanas. no, que lo era de la de Pego. . bo: X ¿igualmente se ha; servido S. M. «n virtud de Real decreto .'eTíT''-' " , CVLbc a de ^Mñio- eoncetíer á D. Vicente Diez Ruesgas , alcalde mayor primero de ' -El go del mes pasad…</t>
  </si>
  <si>
    <t>Galindo</t>
  </si>
  <si>
    <t>…losqig negocios que fue en esta corte, para que dentro del término de meses dé la salida que hizo de este puerto;, cargada de efectos , de 30 dias comparezcan á usar de ¿1 ante el Sr. Galindo, teniente aquellas islas, y con varios pasageros, saldrá otra vez de aquí para.; corregidor, de esta villa, por la escribanía de Sanz; bajo aperci Manila, á la mayor brevedad, al mando.de su capitán D. Juan bimiento que de no hacerlo les parará perjuicio. de…</t>
  </si>
  <si>
    <t>…os á cerrar para siem Miguel Casado, vecino que fue del lugar de Vallecas, de esta ju pre en su patria el abismo de las revoluciones, y la de ser al pro risdicción, ha señalado el Sr. Galindo, primer teniente de cor pio tiempo los instrumentos de la felicidad de su augusto Sobe regidor de esta corte, la hora de las nueve del dia 26 del corrien rano , que en nada la cifra mas que en el bien de sus muy ama te, en su posada, lo que se anuncia para no…</t>
  </si>
  <si>
    <t>…Vieja (Extremadura) 3 de Enero. núm. 4, para que acudan á deducirlo en el término preciso dé 1 María Antonia Sánchez, vecina de esta villa, casada en pri 30 dias en el juzgado del Sr. Galindo, primer teniente corregí, i meras nupcias con Alonso Benitcz, y en segundas con Diego dor de esta villa, y escribanía de Antoñana, apercibidos que di| Cabrera « difunto, ha tenido en estos dos matrimonios 10 hijos, lo contrario les parará el perjuicio que hay…</t>
  </si>
  <si>
    <t>…aternal cora junta general de acreedores de D. Salvador Giol é hijos, vecinos zón para felicidad de la Monarqnía, hasta el complemento de y del comercio de esta corte, en casa del Sr. Galindo, teniente los deseos que abundan en V. M. primero de corregidor de la misma, calle de Relatores, esquina „D¡os guarde la católica Persona de V. M. Bilbao y Enero 4 la de los Remedios; á que deberán concurrir por sí ó por sus 30 de 1826.” (Siguen las Jirmas.')…</t>
  </si>
  <si>
    <t>…d Rodrigo *7 de Febrero de 1826.” (Siguen las Jirmas.) Continúan las cantidades libradas por ti limo. Sr. Comisario gene—. ANUNCIOS. ral de Cruzada. M.A3BNC1A. Por providencia del Sr. Galindo, primer teniente de corregi Para la lactancia de los niños expósitos se han librado í68371 dor de esta villa y escribanía de Casado, á pedimento del de reales. fensor nombrado al ausente D. Baltasar González, del gremio JAEN. de confiteros que ha sido en esta…</t>
  </si>
  <si>
    <t>…rarla lo ejecutará el dia señalado en falencia. _ dicha audiencia y escribanía, yen igual especie, En socorro de establecimientos de beneficencia de este obis _Por providencia del Sr. Galindo, teniente ds corregidor ás pado y del de Mondoñedo, se han invertido 488499 rs. vn. en esta heroica villa, y escribanía de Corral, se ha señalado parala que están inclusos 7® rs., librados á los hospitales General y Pa- celebración de una junta de los interes…</t>
  </si>
  <si>
    <t>…r muy pronto. El momen 299778, 299791,659682,369658 , 229741 y 2í9759, acu to escogido por el autor es el de la defensa que hizo el hijo. da á deducirlo al juzgado que despacha el Sr. Galindo ,• primer „ ¡ Primeramente y sobre todo es felix este artista verdadera teniente corregidor de Madrid, por la escribanía de García Ji mente singular en qué habiendo escogido un asunto capaz de des ménez, dentro del término de diez dias; apercibidos que pasado…</t>
  </si>
  <si>
    <t>…d al Real Sitio del Pardo. I 11 83o t ■ 258,160..14 Totales.................... 823 i 224 21 *5 67 . 3&gt;938 5 9- 4 .9 8-7*3»758- 8 AVISO. esta fecha,. comparezcan en el juzgado del Sr. Galindo y escri? banía déMejía, donde se les enterará con mas extensión del ob-r Por Real orden de 15 del actual se ha dignado S. M. auto jeto de este llamamiento. , ( rizar por el término de un mes á la junta de calificación de em __ Por el juzgado del gobernador de…</t>
  </si>
  <si>
    <t>…de el ídem. posada; en la escribanía de Provincia de Ibabe se manifestará el l 13&gt;I54 al i3,!7o3 pliego de condiciones. Desde el núm.® 14.645 al 14,694 ídem. __Por providencia del Sr. Galindo, teniente corregidor de esta Desde el núm.° *9-295 al 19.344 ídem. villa, y escribanía de Diaz de Antoñana, se ha señalado para De acó pesos. junta de acreedores de D. Juan Josef de la Sotilla el domingo Desde el núin.® 34.918 al 34&gt;9^7 ambos inci 14 del pres…</t>
  </si>
  <si>
    <t>Galíndo</t>
  </si>
  <si>
    <t>…todas las extracciones a dos por D. Baltasar González, del gremio de confiteros en esta las huérfanas de militares y patriotas que murieron en defensa corte, se ha señalado por el Sr. Galíndo, teniente primero de de la justa causa de la Nación, cupo en suerte del primer extrac corregidor de esta villa, la hora de las ocho y media de la ma tó de la de este dia á Eugenia Martínez, comprendida1 cn 'las de ñana del dia 11 del corriente Mayo, en la pos…</t>
  </si>
  <si>
    <t>…esempeñarán con esmero, y con arreglo á las ordenes por los Sres. de la Real Chancillería de Granada, y remitida al que reciben de V. M., sus importantes obligaciones en beneficio Sr. Galindo, teniente corregidor de esta'villa, para hacer saber de tan sagrados objetos, y procurarán se aseguren las institucio el estado, del pleito, ó autos pendientes en U mismas que sigue nes monárquicas, que tan felizmente nos rigen, contra los cona D. Josef Roble…</t>
  </si>
  <si>
    <t>…inquietarla, El masón, co ficado, se procederá á lo que haya lugar, y le parará perjuicio, munero-y- deirtai sectarios -qtle pretendan introducir sus sectas' _Por providencia del Sr. Galindo, teniente corregidor de esta serán aterrados para siempre. La santal religión de Jesucristo que heroica-villa, refrendada del-escribano de. número Dá Bernardo habernos’ heredado, resplandecerá’1 como las estrellas del cielo.' dé: Antoiíana, se día señalado’pa…</t>
  </si>
  <si>
    <t>…......................................................* 4 daño. suelva ton\ar dicha cabaña. Málaga.................................................. i¿ ídem.: —Por providencia del Sr. Galindo,. teniente corregidor de esta Valencia.......................................... ¿ídem. , M. H. V.» y escribania.de Gaona y Loeches, se ha señalado el Murcia...............................■•••••.............. i¿. dia 26 del corriente y hora de las ocho de su…</t>
  </si>
  <si>
    <t>…osas é hipocondriacas. ANUNCIOS. „Esto es en cuanto á la salud, que si pasásemos á enumerar los males morales que produce la embriaguez, veríamos que son incal Pqr providencia del Sr. Galindo, teniente corregidor de esta culables. ¡Hay espectáculo mas triste que el que presenta un hom villa, se cita y emplaza á los hijos y herederos de Doña Francis bre beodo? Y todavía es mas repugnante si se verifica en persona ca Abelleira, muger que fue de Blas…</t>
  </si>
  <si>
    <t>…............ D. Manuel de la Riva Moreno. Sevilla........................ D. Francisco Fuertes. ANUNCIOS. Valencia...... D. Henrique Oshea y compañía. En virtud de providencia del Sr. Galindo, teniente primero Valladolid................ D. Luis de Rojas. de corregidor de esta villa, refrendada por el escribano del nú Vitoria....................... D. Fermín de Éleizalde. mero Santin, y á solicitud del actual poseedor del vínculo fun Zaragoza......…</t>
  </si>
  <si>
    <t>…del Embajador, una sortija de brillantes para dar cum plimiento á la voluntad que' manifestó su augusto Hermano el para el 12 de Setiembre, á las doce del dia, en la audiencia del Sr. Galindo, juez ejecutor de la Real facultad que motiva la Emperador Alejandro, porque este joven le había regalado una obra, titulada; Indagaciones sobre el culto que se daba ¿ Bsco. ■ enagenacion por ante el escribano Sauz. _Quien sepa el paradero de Doña Josefa Mate…</t>
  </si>
  <si>
    <t>…sujeción 4 ría del Sr. D. Pedro Alcántara de Chaves, condé que fue de No- las leyes. blejas, el dia 8 de'Octubrc próximo á las nueve de la mañana, CAMBIOS Dll DIA 22. en casa del Sr. Galindo, teniente corregidor de Madrid, y á los que no asistan les parará el perjuicio que haya lugar. Londres............................................................ —Está vacante bipartido de cirujano de la villa de Villoslada de París..........................…</t>
  </si>
  <si>
    <t>…por sí, ó por medio del comercio de esta corte, el domingo 22 del corriente á las nue de sus encargados , en la oticina general de Renovación de Vales ve de la mañana, en casa del Sr. Galindo, primer teniente corre Reales en esta corte, desde el dia 24 del corriente mes en ade gidor de Madrid. lante, á cambiar por los consolidados de la misma creación. Es i_Por providencia del Sr. Diez de Prado, teniente corregidor dé pera esta Real Caja lo efectu…</t>
  </si>
  <si>
    <t>…rez, producto precioso que la naturaleza les ofrece espontáneamente. calle de Carretas. Las mugéres, los ancianos y otras personas que no tienen ocu __En virtud de providencia del Sr. Galindo, teniente primero pación, y oo pueden emplearse en trabajos fuertes, son los que de corregidor de esta villa, por la escribanía de Alcázar, se sa suelen ocuparse en coger el kermes, separándolo con las uñas de can á pública subasta por término de 15 dias, con…</t>
  </si>
  <si>
    <t>…odidades para pasageros. Darán razón en esta dirá dentro de 30 dias, que finarán en 16 de Noviembre pró corte D. Santiago Hernández dé Tejada, que vive en la plaza Ma ximo ante el Sr. Galindo, teniente corregidor, por la escribanía yor; en Sevilla D- Miguel de Urbina, del comercio, y en Cádiz de Ordofíez. D. Leandro Josef de Viniegra. —Por providencia del Sr. Segovia, alcalde de Casa y Corte, y por la escribanía de Herrera, se cita y emplaza por t…</t>
  </si>
  <si>
    <t>…no hay duda de que la extensión de Doña Josefa Hidalgo, que murió intestada, para que acudan á su perímetro será menor que:la de la circunferencia. Pero los tres deducirlo ante el Sr. Galindo, teniente corregidor de esta villa, lados del cuadrado y el radio del círculo equivalen á una exten- ■ por la escribanía de Alcázar; apercibidos que no lo haciendo lea sion menor que la del mismo perímetro, por ser el radio como parará el perjuicio que haya l…</t>
  </si>
  <si>
    <t>…úmero de madres anidadas-.de invi^rpo, que en dicho término u*en de su derecho en los autos que pen-. puestas al-abrigo de la intemperie por medro de cubiertos ■&lt;&gt; .in den ante el Sr. Galindo, teniente corregidor de esta villa, .por la vernáculos de la mayor sencillez y seguridad; y por último; ma escribanía de Alcázar; apercibidos que de u* hacerlo les parará nifestó que se ciarían granas vivas á (odas las persor-rs’ que pre el perjuicio que baya…</t>
  </si>
  <si>
    <t>…antigua‘Grecia , no ocurriéndoles sin duda la idea de fique le parata el perjuicio que haya lugar.que ya no estaría cercada de bárbaros como antes.” — En virtud de providencia del Sr. Galindo, teniente primero A las reflexiones del autor de las Cartas sobre la Gruía , no de corregidor de esta villa, por la escribanía de Gaona y Loe-añadiremos las nuestras; solo nos contentaremos antes de con ches, se cita y emplaza á D. Hilario Abendaño, vecino qu…</t>
  </si>
  <si>
    <t>…reclamados por parte deD. Pascual Pratosi, ve Sevilla..................................................................... . 4 daño. cino de la ciudad de Jaca, por el juzgado del Sr. Galindo te Málaga........................................................................ i beneficio. niente de corregidor de esta villa y escribanía de Corral; y se ha Valencia..................................................................... par. mandado que lo…</t>
  </si>
  <si>
    <t>…apoderado legíti Barcelona i peso* fuertes;..'.! if beneficio. ; j mo , dientro de treinta (fias, que finarán en go de Diciembre, en Zaragoza.................. par. el juzgado del-Sr. Galindo, teniente primero dé corregidor de beneficio. ata , villa, por. la escribanía de la Granjat apercibidos qu* en ; Coruña............ l»a^B.a*.^«^Baaaa^«eep*,**q*^a***»a*«**ik . í da£q. otro caso léit parará él perjuicio qué haya l.ugajr. .* ’■ ’ -o./7 ci i:í.…</t>
  </si>
  <si>
    <t>Galindo, Pedro Nolasco</t>
  </si>
  <si>
    <t>Pedro Nolasco Galindo</t>
  </si>
  <si>
    <t>…e Lima: para una ración de la santa iglesia primada .................ib..- Idem no.consolidados..i,.y iz.it.¿í. 91 áiof. -’v de Toledo , por fallecimiento de D. Cirilo S. Román, á Don Pedro Nolasco Galindo: para otra de la catedral de Avila, por promoción de D. Manuel Vicente García Valdeaveltahb al :Arcedíanato de Cádiz,. áD. Juan Josef de Inda, racionero de la ANUNCIOS. catedral de Montereyen Nueva-España: para otra de la de Ca Por término de 10 días sé cita*…</t>
  </si>
  <si>
    <t>Galipdo</t>
  </si>
  <si>
    <t>…ador de esta plaza, D. Alejandro de Madinabeitia, para que dentro de quince días invitada por los gefes de la Real armada que aqui residen , pasó perentorios ,$e presenten ante el Sr. Galipdo, teniente corregidor •1 expresado almacén , y fue quien en nombre del Ruy, yen pre de esta villa, por la escribanía de Raya , i acreditar su paren sencia de todas las autoridades civiles y militares, de los prela tesco con el causante, y usar de las acciones…</t>
  </si>
  <si>
    <t>Gallit-</t>
  </si>
  <si>
    <t>…el Estados. Grín Duque Miguel, del Minstro de la Guerra, general Tatis- _ Los despojos mortales del Emperador Alejandro debieron sa éheff, presidente^ del consejero privado actual príncipe Gallit- lir de Tangarog el 7 de Enero. Según el itinerario no andará la aine;del ayudante decampo generai Golenist-Cheff-Koutousoff, comitiva fúnebre mas que de 50 á 60 verstes (9$ á 1leguas i gobernador militar de S. Petersburgo, y de los ayudantes de por dia: el 18…</t>
  </si>
  <si>
    <t>Galludo</t>
  </si>
  <si>
    <t>…uto'(que Dios guarde), llenos de .júbilo por la grandiosa ■ elección que V. M. acaba de Anuncios. hacer en los sugetos que componen el nuevo Consejo de Estado, Por providencia del Sr. Galludo, primer teniente de corregi no pueden-prescindir de rendir á V. M. las mas expresivas gra dor de esta villa, y por la escribanía de Martinez, se cita y em cias; porque ademas'de: patentizarse los deseos sabios y piadosos plaza por el término de 30 dias, conta…</t>
  </si>
  <si>
    <t>Galvez, Timoteo María de</t>
  </si>
  <si>
    <t>Timoteo María de Galvez</t>
  </si>
  <si>
    <t>…ta un fuerte temporal al SO. que duró contemplen con derecho á los bienes quedados por fallecimiento desde las dos de la mañana hasta las dos de la tarde de este dia. intestado de D. Timoteo María de Galvez, vecino y agente de Cuatro buques armados amanecieron barados en la costa, y negocios que fue de esta corte, y natural de Burguillos, partido otros muchos perdieron sus anclas y cables. No se puede saber de Toledo, ó que tengan que hacer reclamación alguna co…</t>
  </si>
  <si>
    <t>Gambart</t>
  </si>
  <si>
    <t>…nos, sacerdotes del Altísimo, „En la noche del dia 8 de Marzo próximo, pasado ha sido todos han, sellado con su sangre esta magnánima resolución. Pe descubierto en Marsella por el Sr. Gambart un nuevo cometa ro á pesar de este sacrificio los peligros crecen; la sed de sangre: en el signo de la Ballena. El Sr. Inghirami, profesor de astrono griega se excita mas que se satisface. Atenas, esta cuyo nombre mía en Florencia, me dió la noticia, comunicá…</t>
  </si>
  <si>
    <t>Gand, Cayetano de</t>
  </si>
  <si>
    <t>Cayetano de Gand</t>
  </si>
  <si>
    <t>…nducta bajo el abolido régimen constitucional, jo de Ministros, se ha servido mandar lo siguiente : habían debido á la piedad de S. M. su colocación en el ejercito, Artículo 1. El teniente D. Cayetano de Gand, el alférez abusando de esta gracia con atroz ingratitud, faltando á sus de D. Josef Moneada, los sargentos y tropa que les siguieron y beres mas sagrados, haciendo traición en sus destinos, hollando emprendieron la deserción sediciosa y rebelde, en el cuarte…</t>
  </si>
  <si>
    <t>Gandolfo</t>
  </si>
  <si>
    <t>…ia de la noche. La bajada fue muy di-, „ El domingo pasado trató de salir la goleta corsario Repu— ficil: el viento soplaba con violencia , y; la atmosfera., estaba muy-, blicana% capitán Gandolfo; pero como al ver su movimiento so cargada de. vapores y de una densa niebla que les interceptaba los, pusieron i la vela ios buques de guerra españoles fondeados en rayos de la luna, y ademas muy poco elevarla sobre el horizon-; Puente Mayorga, tuvo el corsa…</t>
  </si>
  <si>
    <t>Gandon, Marcos Josef</t>
  </si>
  <si>
    <t>Marcos Josef Gandon</t>
  </si>
  <si>
    <t>…,el juzgado del Sr. Herrerol*rieto,.al&lt;3alde tedral de Lima: para una canongía de la colegial de Jerez de la de Casa y Cortepor Ja escribanía -de Rincón.. Frontera i por muerte de D. Marcos Josef Gandon, á D. Va __Se halla vacante'la cátedra de latinidad de la. catedral , dé Can lentín Sorzano, sacristán mayor de lea , en el arzobispado dé lahorra, cuya provisión corresponde al. cabildo de la misma:: sil Lima': para la dignidad de tesorero, primera silla de…</t>
  </si>
  <si>
    <t>Gaona, Ignacio Nuñez</t>
  </si>
  <si>
    <t>Ignacio Nuñez Gaona</t>
  </si>
  <si>
    <t>…ión del Exento. Sr. Duque de Almodovar, Valladolid, en la de Santander-; Salamanca, en la de Barco; Se r varias poésías da jos Señóres Marques de Ureña , D. Juan Me* endez Valdés, D. Ignacio Nuñez Gaona, D. Manuel Josef villa , en la de Caro; Vitoria, en (a de la viuda de Larumbe; Ca ! lahorra , en casa de’D. Manuel dé Torré,-y en Badajoz, en la de Quintana, D. Antonio Rénz Romanillos, y de D. Francisca D. Pascual dé Codes, del comercio. En lai mismas se ven…</t>
  </si>
  <si>
    <t>Gar-cía</t>
  </si>
  <si>
    <t>…do la toda la compañía se compone de la familia de los Garcías: asi isla de Washington , creyeron necesario mantenerse en la linea/* es que en la función del Barbero de Sevilla el Sr. Gar-cía hacia el de la latitud S, torciendo el rumbo ál O, en cuya dirección pre papel de Almaviva, la Sra. García el de Berta, la señorita Gar sumía el capitán Eeg, comandante de la nave de guerra Pollux, cía el de Rosita, y por último García el joven el de Fioaró p…</t>
  </si>
  <si>
    <t>Gáramendi, Josef de</t>
  </si>
  <si>
    <t>Josef de Gáramendi</t>
  </si>
  <si>
    <t>…os peligros de la guerra, derra señalado ¿Vsábado 18 del corriente á las nueve de su mañana ,'etv mando generosamente sus liberalidades sobre su primitiva patria. la escribanía de D. Josef de Gáramendi, en las Platerías. Los que Los griegos en Missolunghi se cubren de gloria por su tenaz' re Se crean .con; derecho á sus-biehe» , acudirán á dicha junta; y de sistencia, y varios filhelenos han dado ejemplo en la Grecia de no hacerlo, les parará el perjuicio q…</t>
  </si>
  <si>
    <t>Garay, Juan Antonio</t>
  </si>
  <si>
    <t>Juan Antonio Garay</t>
  </si>
  <si>
    <t>…t-sos del* criadero de Habiendo dado cuenta á S. M. el Sr. Secretario del Despacho granas; que se ofrezca al consulado toda la protección que pue de la Guerra de una exposición de D. Juan Antonio Garay, da desear, y que se anuncie en la gaceta.</t>
  </si>
  <si>
    <t>García, Antonio</t>
  </si>
  <si>
    <t>Antonio García</t>
  </si>
  <si>
    <t>…chos prisioneros. Entre tanto, y por disposición del gobernador militar de Alicante D. Pedro Fer mín de Iriberri, salió de aquella plaza el 22 por la mañana el capitán de ejército D. Antonio García, primer ayudante del batallón de voluntarios Realistas de la misma y su comandante accidental. Apenas habría andado dos leguas, cuando avistó á los facciosos, á quienes la partida de voluntarios Realistas de Monforte acosaba por la retaguardia; y fue tal el e…</t>
  </si>
  <si>
    <t>…e los cómplices y. ramificaciones rar. En efecto, á la hora y media de haber salido de esta plaza de atentado tan espantoso; pues que nada se debe temer por el capitan.de ejército D. Antonio García , primer ayudante del ahora, respecto á que tengo fuerzas suficientes en observación da batallón de voluntarios Realistas de ella , y comandante acciden la costa , á cuya vista cruzaban tres buques revolucionarios, se tal, se avistó con los enemigos, á quiene…</t>
  </si>
  <si>
    <t>García, Calixto</t>
  </si>
  <si>
    <t>Calixto García</t>
  </si>
  <si>
    <t>…nada Real orden de 3 de Setiembre de toca á la Real Hacienda. ' 1824 fuera obtenida con vicios de obrepción y subrepción; ya D. - Fernando vii por la gracia de Dios,1 Rey de Casti D. Calixto García como administrador de los estados secuestra lla &amp;c. A los de mi Consejo &amp;c. Sabed: Que con motivo de loa dos de Monterey, dando de nulidad contra dicha sentencia , é in trastornos ocasionados por. el gobierno revolucionario desde 7 sistiendo en el reintegro d…</t>
  </si>
  <si>
    <t>García, Donato</t>
  </si>
  <si>
    <t>Donato García</t>
  </si>
  <si>
    <t>…la gaceta anterior, don topacios, que reconocidas por el director de minas, y por los de dice Real Guardia.zxSeñaladohzAl marques de Zambrann, profesores de mineralogía y química D. Donato García y Don léase Guardia Real.-zzRubricadozzA D. Miguel dt ¡barrólaEN LA IMPRENTA REAL.</t>
  </si>
  <si>
    <t>…ic. D. Miguel Cayetano ¡sanz , abogado á las lecciones de mineralogía, en el Real Gabinete de Historia en la Real chancillaría de Valladohd, individuo de su ilustre co Natural, el profesor D. Donato García; y se continuarán 'i la legio,1 relator que fue en el*crimen y en lo civil de ella: un tomó misma hora todos los lunes, miércoles y viernes que no sean en 4.a Se hallará en las librerías de Perez y Sanz, calle de Car festivos. retas, y de Novillo, cálle de;la…</t>
  </si>
  <si>
    <t>García, Joaquín Molina y</t>
  </si>
  <si>
    <t>Joaquín Molina y García</t>
  </si>
  <si>
    <t>…bas á Don Real decreto sobre privilegios por la invención y mejora da Julián de Cabrera: para la de Vejér á D. Diego Sevilla y Perez: máquinas. (Gaceta núm.'qo.) para la de Coca á D. Joaquín Molina y García : para la del Bar Real orden permitiendo á los voluntarios Realistas la libre co de Avila á D. Josef María G1 Ion de las Riberas: para la de introducción por un año del armamento que necesiten. (Núm. 41.) Filio á D. Josef González Y’uste: para la de Casares á…</t>
  </si>
  <si>
    <t>García, Manuel Vicente</t>
  </si>
  <si>
    <t>Manuel Vicente García</t>
  </si>
  <si>
    <t>…ae mas lluvia en los Urresola,.á D. Joaquín Jacinto.de Don Pablo:.para.una ración países'montuosos que en los llanos; asi es que la cantidad anual de! la; misma , por-promoción de D. Manuel Vicente García media de lluvia en la costa del golfo Adriático es de 30 pulga Valdeaveliano, y renuncia de D. Pascual García , » D. Fran das, mientras en los montes del Friul pasa de 9 pies y 8 pulga cisco Javier Jiménez: para otra del colegio de SanctúSpíritus de das en' i…</t>
  </si>
  <si>
    <t>García, Mariano</t>
  </si>
  <si>
    <t>Mariano García</t>
  </si>
  <si>
    <t>…i- Trieste 8 de Jumo. doccs: para el de Cuenca á D. Basilio García Manrique: pan Una cirta de Constantinopla que trajó el último correo re la vara de alcalde mayor de Valdepeñas á D. Mariano García fiere que se ha vuelto á Hydra el vicealmirante francés Mr. de Bajo: para la de Bcnamcjí á D. Joaquín Josef Martínez: parala Rigny, y ha exigido el importe de las pérdidas que los griegos de Montalvan á D. Josef Carrillo y Arroyo: para la de la Pue causaron á…</t>
  </si>
  <si>
    <t>García, Mariano Robledo</t>
  </si>
  <si>
    <t>Mariano Robledo García</t>
  </si>
  <si>
    <t>…en la sagrada Escritu- j los pretendientes dirigirán sus memoriales al intendente del ex ra : 3.0 el Indice cronológico de los sucesos principales que en ella j presado Real Sitio D. Mariano Robledo García, que vive en se refieren: 4.a un Repertorio para hallar las epístolas y evange- ¡ esta corte calle de Relatores, núm. 7, para que haciendo pre lios de las Dominicas y festividades del año ; y últimamente la ; sente sus instancias á S. M., elija el que tenga p…</t>
  </si>
  <si>
    <t>García, Pascual</t>
  </si>
  <si>
    <t>Pascual García</t>
  </si>
  <si>
    <t>…asi es que la cantidad anual de! la; misma , por-promoción de D. Manuel Vicente García media de lluvia en la costa del golfo Adriático es de 30 pulga Valdeaveliano, y renuncia de D. Pascual García , » D. Fran das, mientras en los montes del Friul pasa de 9 pies y 8 pulga cisco Javier Jiménez: para otra del colegio de SanctúSpíritus de das en' igual tiempo. 1* ciudad de Santiago, por muerte de D.-.Luis Quiroga, y no : En España, según las mejores observ…</t>
  </si>
  <si>
    <t>García, Vicente</t>
  </si>
  <si>
    <t>Vicente García</t>
  </si>
  <si>
    <t>…b /y- una oración en prosa y verso da . ;u . . . . D- Ignacio de Loyola, Marques do la Olmeda. Año de 1760. Oración del Vizconde de Sierrabrava, y va ANUNCIOS. , ; rias poesías de D. Vicente García dé la Huerta, de D. Juan dt Está vacante (aplaza de cirujanodel hospital de S;Julián, de Iriarte y D. Francisco'Preciado de la Vega. • la ciudad de Búrgos, qué provee aquelcabildo metropolitano: Año de 1763. Oración del Excmo. -Sr. Marques de Santa au dotacio…</t>
  </si>
  <si>
    <t>Garnicr, Francisco de Paula</t>
  </si>
  <si>
    <t>Francisco de Paula Garnicr</t>
  </si>
  <si>
    <t>….................. 37* papeL. ^Consuelos á una madre en la muerte de su hijo: composición .................................................................... 15 18. póética, .por D. Francisco de Paula Garnicr. Se vende á real en Amsterdaat.......................................................... 00 la librería de la viuda de Cruz , frente á las covachuela». , m LA IMPRENTA REAL</t>
  </si>
  <si>
    <t>Garreta, Rafael</t>
  </si>
  <si>
    <t>Rafael Garreta</t>
  </si>
  <si>
    <t>…é ¡njusticiR.'Los banqueros próximos á la He dado cuenta al Rey niiestro Señor de una'instancia con metrópoli hubieran podido hacer sellar sus billetes mientras se que ha acudido D. Rafael Garreta, del comcrcid’ dé esta corte,' discutía el bilí¡ Al paso que los mas distantes rio podían conse solicitando’que sé le admitan al adeudo los tejidos de seda ex^ guir este beneficio. Por esta consideración se juzgó conveniente trangeros que‘introduzca , aun cua…</t>
  </si>
  <si>
    <t>Garriga, Josef</t>
  </si>
  <si>
    <t>Josef Garriga</t>
  </si>
  <si>
    <t>…o empeño de algunos periódi absolutamente el 20 del mismo; mas desde hoy en adelante po cos en inventar desórdenes en España, que no lian ocurrido ja drán presentarse al expresado D. Josef Garriga los que deseen en mas, y acontecimientos que no presentan ni la menor apariencia trar en el colegio, sea en dase de colegiales, de medios pupilos, de verosimilitud, 110 nos ha sorprendido lo que anuncia el Dia ó de externos. rio de los Debates del 8 en su cor…</t>
  </si>
  <si>
    <t>Gartante, Manuel</t>
  </si>
  <si>
    <t>Manuel Gartante</t>
  </si>
  <si>
    <t>…la tardé del mismo, sistían en medallas de plata, fueron obtenidos por D-^Matias día. En los anteriores í6 y 28 de junio hubo otros dos bas Alonso, D. Fernando Meras, D. Juan Tro, D. Manuel Gartante fuertes; y puede decirse qué desde eí 31 dé Abril que co cía, D. Isaac Nuñez ; D. Joaquín Comoto, D. Leonardo Carre-menzaron á notarse se están reproduciendo cotí mas ó menos días ño, D. Pedro Espina, D. Cayetano Barrera, D. Juan Casarna-de intermedio. yor, D…</t>
  </si>
  <si>
    <t>Gaseo, Joaquín Tercero</t>
  </si>
  <si>
    <t>Joaquín Tercero Gaseo</t>
  </si>
  <si>
    <t>…ervaz y Lerin: para Jimias.) la de Luque á D. Eugenio Romero y González: para la vara mas Indice de ¡os Reales decretos y órdenes insertos en este periódico en antigua de Málaga á D. Joaquín Tercero Gaseo: para la mas todo el mes de Abril. moderna á D Manuel Medina y Jiménez: para la de Palma en Sevilla á D Josef Remigio Gómez : para la de Menasalbas á Don Real decreto sobre privilegios por la invención y mejora da Julián de Cabrera: para la de Vejér á D. Dieg…</t>
  </si>
  <si>
    <t>Gaspar</t>
  </si>
  <si>
    <t>…e los católicos, ha contestado á su Gracia deciéndole to de la-de este dia á'JDoña María Gómez de la Serna, hija del que asi se habia verificado, aunque con sentimiento: añadiéndo brigadier D. Gaspar, muerto, en el campo del honor. le que si algunos individuos de la sociedad habían manifestado • ' ■ rr '■ AVISO. ■ opiniones sobre este asunto, la asamblea, tomo cuerpo, no pudo Estandbse concluyendo, la corrección de la guia de forasterosformar alguna en fa…</t>
  </si>
  <si>
    <t>Gaündo</t>
  </si>
  <si>
    <t>…mica , exceptuan do los metales, no ha descubierto cosa mas útil y maravillosa ANUNCIOS. , que el vidrio; pues con él se ha proporcionado un medio tan En virtud de providencia del Sr. Gaündo , primer teniente poderoso para hacer otros innumerables descubrimientos en to Corregidor de esta villa , y por la escribanía de Mejía, se cita jr dos los cuerpos de la naturaleza. emplaza por el término de 20 dias, contados desde esta publica^ j Entre todas…</t>
  </si>
  <si>
    <t>Gazquez, Josef María</t>
  </si>
  <si>
    <t>Josef María Gazquez</t>
  </si>
  <si>
    <t>…mismo metal son muy numerosas, y de Vega y Velasco: para la de Briones á D. Bonifacio Irisarri: nada iguala á la riqueza de los collares de oro y de plata maci para la de Zucros á D. Josef María Gazquez: para la del Burgo zos , ó con engastes de cornerinas, amatistas, jaspes, lapislázu de Osroa á D. Pedro Cano: para la del despoblado de Higares á lis, ágata, hematites ó prasmos de esmeralda. D. Zacarías Jimeno y Sánchez *, y para la de Navalmorat de Pusa, Ci…</t>
  </si>
  <si>
    <t>Gel</t>
  </si>
  <si>
    <t>…dos seis se sentaron á _Una carta de Mr. Champollion el joven, escrita en Ñapóles la mesa almorzando juntos, y lomando todos parte en la con el 20 de Agosto último, anuncia que el caballero Gel, habién versación , que fue muy alegre y sin etiqueta. La visita del Em dole sido comunicados unos diseños hechos en Egipto por los se perador duró mas de dos horas. ñores VVilkinson y Cooper, ha reconocido en las inscripciones — El puente colgante, llamado d…</t>
  </si>
  <si>
    <t>Gerónimo, S.</t>
  </si>
  <si>
    <t>S. Gerónimo</t>
  </si>
  <si>
    <t>…que contiene la tercera tanda de rigodones. Continúi AVISO* abierta la suscripción en el almacén de música de la carrera de Por Real orden de 15 de Enero último se dignó el Rey N. Sr. S. Gerónimo y la librería de Hermoso, á razón de 2.0 rs. por conceder su Real permiso al Excmo. Sr. D. Fernando Queipo de trimestre: en las mismas se hallan de venta los números anterio Llano, para rifar una posesión de su pertenencia, compuesta de res á razón de 8 rs. c…</t>
  </si>
  <si>
    <t>Gerópima, Juana</t>
  </si>
  <si>
    <t>Juana Gerópima</t>
  </si>
  <si>
    <t>…aficionar á los provincia de Cuenca, se cita y emplaza' á todos los acreedores niños á que aprendan mas por menor esta interesante ciencia. Se de la testamentaría déla Excma. Sra. Doña Juana Gerópima vende .en la librería ,de Quirós frente á los Gremios á 2 rs. ,f Valcarcet, viuda d$l Excmo, Sr. conde de Lalaing, marques de con. rebaja tosiendo mas de 20 ejemplares . EN LA IMPRENTA *ÍAL.</t>
  </si>
  <si>
    <t>Getieis</t>
  </si>
  <si>
    <t>…n y Exposiciones dirigidas á S. M. una corbeta se hizo á la vela el 6 de Junio del puerto de Geno Señor: El pueblo español, que en el reinado de V. M. ha re va , á las órdenes del almirante Getieis, con destino á proteger en cibido muy decididas pruebas de vuestro amor paternal , y del •os mares de Levante el pabellón del Rey de Cerdeua. infatigable desvelo con que procura el bien y verdadera felicidad 7- En Viena se ha dado principio á las rogativas pa…</t>
  </si>
  <si>
    <t>Gia, Domingo</t>
  </si>
  <si>
    <t>Domingo Gia</t>
  </si>
  <si>
    <t>„05 ¿t grande importancia, y va acompañado de un correo da Cádiz. 14 de Marzo. uabinete. El dia 11 entró en este puerto el bergantín Palmita, capitán * PORTÜGAC. D. Domingo Gia, con azúcar, cuyo buque salió de la Ha vana el 28 de Enero último-, en convoy de los bergantines de gue-ri Lisboa 14 de Mana. Voluntario y Vencedor, y cinco mercantes mas, acompañados to El 11 á la* cinco de la mañana el castillo de S. Jorge de esta dos por ¡…</t>
  </si>
  <si>
    <t>Giand-</t>
  </si>
  <si>
    <t>…llí do ayer largo tiempo en el despacho de Negocios extrangeros. por la tripulación insurreccionada, é ídose á reunir con la divi _ Ayer llegó un correo de gabinete con pliegos de lord Giand- sión del lord Cochrane. El hecho es que la tripulación se amoti ville, nuestro embajador en París. nó para que se les aumentase el prest ; lo que sabido por S. S. dió orden de desaparejar la goleta., y licenciar la gente. FRANCIA. Se ha tratado de disminuir l…</t>
  </si>
  <si>
    <t>Gijon, Domingo Sánchez</t>
  </si>
  <si>
    <t>Domingo Sánchez Gijon</t>
  </si>
  <si>
    <t>…onio juicio que haya Jugar. González, á D. Josef Antonio Montero: para otra de la de Ta-: —Quien quisiere hacer postura al sitio solar dónde existía él con Javera , por ascenso de D. Domingo Sánchez Gijon á canongía vento deS. Antonio, monjas de Sta. Clara de la villa de Áránda de la santa iglesia primada de Toledo, á D. Leandro Bueno:pa-, de Duero, al de la iglesia y huerta del mismo convento (pro-ra una capellanía de SS. Reyes nuevos de la ciudad de Toledo,…</t>
  </si>
  <si>
    <t>Gilberte, Antonio</t>
  </si>
  <si>
    <t>Antonio Gilberte</t>
  </si>
  <si>
    <t>…su escuadra presas de en Ciudad-Real D. Alejandro Joaquín Juncosa: en Toledo Don consideración , ademas de la hermosa fragata colombiana que ve Antonio López del Valle: en Logroño D. Antonio Gilberte: en nia délos Estados-Unidos para'Cartagena con'fusiles y otros per Pamplona D. Luis Serafín López; y en Granada D. Dionisio trechos de' guerra, y un corsario de los trias veleros y atrevi Antonio de Puga. dos, con bandera también colombiana; de modo que en p…</t>
  </si>
  <si>
    <t>Gilman, Antonio</t>
  </si>
  <si>
    <t>Antonio Gilman</t>
  </si>
  <si>
    <t>…rroco y Ayuntamiento de la villa de Madridejos de Asturias. con el mismo objeto....................................................... 1,500. — Por el presente se cita y emplaza á D. Antonio Gilman, Ai Párroco y Ayuntamiento de la Torre de Juan Abad D. Joaquin Cataleñas, D. Pedro Amó, D. Pió Gómez , Don para el mismo objeto................................................. ... 1,000. Joaquín Campos , D. Miguel Baona, D. Antonio Saiazar, Don Al Párroco y…</t>
  </si>
  <si>
    <t>…r mas que un suelo descarnado que ayuntamiento, basta el 20 del próximo Diciembre en que se ha llena de tristeza al caminante.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t>
  </si>
  <si>
    <t>Giol, Salvador</t>
  </si>
  <si>
    <t>Salvador Giol</t>
  </si>
  <si>
    <t>…moral y política corriente. — El 5 de Marzo próximo á las nueve de la mañana se tendrá „La sabiduría eterna se digne ilustrar vuestro paternal cora junta general de acreedores de D. Salvador Giol é hijos, vecinos zón para felicidad de la Monarqnía, hasta el complemento de y del comercio de esta corte, en casa del Sr. Galindo, teniente los deseos que abundan en V. M. primero de corregidor de la misma, calle de Relatores, esquina „D¡os guarde la católic…</t>
  </si>
  <si>
    <t>Giraldez, Josef</t>
  </si>
  <si>
    <t>Josef Giraldez</t>
  </si>
  <si>
    <t>…pies de foco, y objetivo triple Ruiz , á D. Francisco Gonzalo: para una canongía de la de de 32 pulgadas de abertura (medidas inglesas.) Oviedo, por la dé D. Josef Díaz Palacio, á D. Josef Giraldez: , . Medidas de la parte clara del Sol, ó distancias de los limbos para'otra de la colegial de Jerez de la Frontera, arzobispado de del Sol y Luna, observadas en las proximidades al medio del Sevilla, por ascenso de D. Valentin Sorzano á media ración de eclip…</t>
  </si>
  <si>
    <t>Girard</t>
  </si>
  <si>
    <t>…al trono Nicolás. ;- ,j, una, que distribuye entre los hijos del general Mo’üton-Duver‘ Ademas, añade el Giobe , si es cierto, como asegura el Times, net , los de Labedoycre, del general Girard y del general Traque el Conde haya'sido llamado, ;seha seguido la etiqueta que vptíjos conde» de Lascazes, de Lavalétte, Vignaly y Real; los •n semejantes ocasiones se acostumbra, c$ decir, ha presentado generales Brayer, Lefevrc-Dssnouettes,- Drouot, Cambron…</t>
  </si>
  <si>
    <t>Girón, María</t>
  </si>
  <si>
    <t>María Girón</t>
  </si>
  <si>
    <t>…o de 118764 rs. 24 mrs., y 352 32 mrs de rédito » comer sus miembros despedazadas. favor de D. Pedro Niño de Ribera; y otro de 78519 rs- &gt;4 mrs.,y 225 30 mrs. de rédito á favor de Doña María Girón. CAMBIOS DBl 01A 26. Se cita, llama y emplaza por primer edicto , y término de cua tro meses y veinte dias, á todos los interesados derecho habien Lóndres.............................................................. aói. tes en los censos expresados, para qu…</t>
  </si>
  <si>
    <t>…ayer mañana á Guadalajara sin novedad de Ribera. = Y otro de 73529 rs. 14 mrs., y 235 30 mrs. de en su importante salud. Su Real presencia ha excitado el mas vi- rédito á favor de Doña María Girón. Se cita y emplaza por vo entusiasmo en aquellos fieles habitantes, quienes á porfiase segundo edicto y término de cuatro.meses y veinte días á to esmeran en obsequiar á tan augustos Huéspedes. Mañana saldrán dos los interesados derecho habientes en los censo…</t>
  </si>
  <si>
    <t>…..... Madrid. Pedro Niño de Ribera.csY otro de 78529 rs. 14 mrs., y 225 5,208.... 400...................................................... Orihuela. 30 mrs. de rédito ¡í favor de Doña María Girón. Se cita, llama M ts» 00 400............................................ Madrid. y emplaza por tercero y último edicto de cuatro meses y 20 días 5, '73 — 400............................................................. Badajoz. á todos los interesados derecho…</t>
  </si>
  <si>
    <t>Giustiniam, Jacobo</t>
  </si>
  <si>
    <t>Jacobo Giustiniam</t>
  </si>
  <si>
    <t>…onsolidado* 99 43: Ahti3!i«» Rby N, Sr., y en su nombre el Excmo. Sr. Duque del Infantadades ii2o. Obligaciones de la ciudad 1384^. Accionesdd btncb do, Fue consagranteel EmpíSi". D. Jacobo Giustiniam, Nuncio de2047 jo. Empréstito Real de España 49.S. S. en esta corte, y asistentes los Rdos, Obispos de León y ce la—El Rey, acompañado del Del6n, de laDelfina y de la Duque Paa, La función fue magnífica: y lucida por la concurrencia desa de Berri, ha salido h…</t>
  </si>
  <si>
    <t>Giustiniani, Jacobo</t>
  </si>
  <si>
    <t>Jacobo Giustiniani</t>
  </si>
  <si>
    <t>…nte la Opinión del-mismo Geofcelebró en el oratorio de S. Al. la ceremonia de poner la Birreta' froy, Oijvier y otros que han pretendido separarlos, se encuen Cardenalicia al Emo. Sr. D. Jacobo Giustiniani, Nuncio apos tra dificultad en descubrir exactamente sus diferencias. En Ja tólico en España, que en recompensa de su larga y gloriosa cochinilla se observa que las hembras conservan, aun después de Nunciatura, acaba de ser creado Cardenal Presbítero de la Sa…</t>
  </si>
  <si>
    <t>Gó, Antonio</t>
  </si>
  <si>
    <t>Antonio Gó</t>
  </si>
  <si>
    <t>….................. ... 1,000. Joaquín Campos , D. Miguel Baona, D. Antonio Saiazar, Don Al Párroco y Ayuntamiento de la villa de Ciruelos Pablo Catalina Zaragoza, D. Juan Artaola, D. Antonio Gó para el mismo objeto................................................ . 1,000. mez, D. Juan Francisco Casasus y D. Joaquin Catalina, te Al Párroco y Ayuntamiento de la Villa de Villaher— nedores que han sido de 36 vales Reales, á saber: uno de 1 ,°de mosa con…</t>
  </si>
  <si>
    <t>Gobernador</t>
  </si>
  <si>
    <t>…bre lo era Vales consolidados.. ••••«•«••Moafta a* ¿ jf* D. Antonio Cortés, sobrino del general Cortés, encargándole Jo Ideinmo consolidados.,............ 10 á io¿. manifestase al caballero Gobernador, después, que hubiese espi rado; siendo probable que alguno ú otro se hallase en igual caso que estos.=P. Iriberri. ' ANUNCIOS. Noticia individual dt lós frisioneros que existen en estas Reales '..Decretos del Rey nuestro Sr. D. Feknanco vii , y Rea lo» cárce…</t>
  </si>
  <si>
    <t>…a de Diputados, ¡de qué expre meses después al ayuntamiento de la ciudad. A consecuencia hizo siones se podrá echar mano sino diciendo que la Cámara ha ' el juramento en manos del Sr. Gobernador el primer comandan desmerecido para la Francia (i'iva interrupción)? Este es el único te del batallón D. Antonio Castelo, y en las de este los demás modo que teneis para advertir al Monarca, que siendo libre oficiales en la sala de ayuntamiento. El del batall…</t>
  </si>
  <si>
    <t>…otestantismo, eli abandonar la bandera. Asistieron á este religioso acto el ayun giendo á los católicos para ti Parlamento y para los empleos pú tamiento, presidido por el F.xcmo. Sr. Gobernador, el ilustre blicos , porque las cuatro quintas partes de la población de este Cabildo, todas las Autoridades, los Prelados de las comunida remo profesan el catolicismo. des religiosas, los militares de esta plaza , los cónsules de los co Sin embargo, es evide…</t>
  </si>
  <si>
    <t>Gobernador, General</t>
  </si>
  <si>
    <t>General Gobernador</t>
  </si>
  <si>
    <t>…ar su adhesión á Vi M. y'de desplegar con fruto su ban á la vista del público; y pasando á recibir de mano del pre valor para defensa de la soberanía en V. R. P. sidente el Excmo. Sr. General Gobernador conde de Goupigni ¡? • . Llegarcm al finlo|di;as deTgloria tan suspirados por los buela señal de aprecio que habían merecido ,í ocuparon después el _• «io* jr-y se ctimpl¡erón-l&lt;M deséos de los moradores de este país, asiento de preferencia que les estaba señ…</t>
  </si>
  <si>
    <t>Gobierno, El</t>
  </si>
  <si>
    <t>El Gobierno</t>
  </si>
  <si>
    <t>…anía 11 de Octubre de i82Ó.=:Andre5 Zaitas leguas de Cogna, y han experimentado igual suerte que sus mis, presidente. cómplices.” De aquí puede muy b’en deducirse que semejante P. D. El Gobierno se encuentra actualmente en la mayor tentativa de resistencia no es un hecho aislado. penuria por falta de municiones de guerra, y le es muy difícil „E1 general Ferning, cuñado del conde de Guitlcminot, Mr. atender á sus necesidades. Huder y Mr. Miniaud, se h…</t>
  </si>
  <si>
    <t>Gochrane</t>
  </si>
  <si>
    <t>…te-á los protestantes domiciliados én Lucerna peor será cuando no pueda comunicarse con su hijo Itirahim, ejercer el culto evangélico reformado, pero sin gravamen del Es cuando el lord Gochrane le aprese sus naves ó emprenda quiza tado, sin turbar al culto católico establecido en el cantos de Lu alguna otra cosa mogos:'(Curtospondenti* particular.') ■ cerna, ni la paz de .la:relig¡oti.</t>
  </si>
  <si>
    <t>Goedeke</t>
  </si>
  <si>
    <t>…d á la contestación que comisario nombradcOpOr-'la:Confederación germánica por una se le encarga dar á dicha nota y de facilitar su examen , le será parte, y por. la otra el mayor general Goedeke, comisario es permitido, cada vez que lo pidan sus observaciones, citar el pecial de S. M. el Rey de los-Paisés-Bajos, verificaron la entre contenido de la nota á que hagan relación, lo cual se probará ga, habiéndose cangeado en debida forma todos los documen…</t>
  </si>
  <si>
    <t>Goiri, María Josefa de</t>
  </si>
  <si>
    <t>María Josefa de Goiri</t>
  </si>
  <si>
    <t>…ii á ri ídem. regidor D. Esteban Diez de Prado, y escribanía de número de Barcelona á pesos fuertes............. ............. &gt;...... i beneficio. D. Clauaio Sanz, á pedimento de Doña María Josefa de Goiri, Zaragoza....................................... . 1 á lídaño. viuda, en razón de que se levante dicha retención , por ser de suí Bilbao................................................................. i beneficio. pertenencia los referidos vales Reales, se h…</t>
  </si>
  <si>
    <t>Golcnist-</t>
  </si>
  <si>
    <t>…l año len que reinó en la festividad del 18, al gobernador general mi anterior. Difícil es prever cuál será el resultado. Hay muchos qua litar de S. Petersburgo, ayudante de campo general Golcnist-? maldicen con todo su corazón á las nuevas repúblicas america Iheff Koutausoff 1, al comandante ayudante de campo general nas, á quienes atribuyen casi todo el daño que experimentan. Sachoutsky, y al superintendente de policía el mayor general __ Sentimos anu…</t>
  </si>
  <si>
    <t>Gombcrmere</t>
  </si>
  <si>
    <t>…se pueda sabe? pleados de la compañía, que llenaban el aire de viva Madama ¡ael efecto qué habrá producido ert Bogotá la conducta de Paez. .La Gaceta oficial contiene un parte del lord Gombcrmere, y Delfina. Un solo caballo llevaba al trote cinco icarros engancha dos, y cargado» con mas de io9 kílógramas (ííóy arrobas casteel estado de los muertos y heridos que hubo ert la toma de Bhurtllanas), sin contar con el peso de hombres y carros. Algunos Íore,…</t>
  </si>
  <si>
    <t>Gómez, Antonio</t>
  </si>
  <si>
    <t>Antonio Gómez</t>
  </si>
  <si>
    <t>…Joaquín Cataleñas, D. Pedro Arino, D. Pió Gómez, D. Joa quín Campos, D. Miguel Baona, D. Antonio Salazar¿ D, Pa S. Lorenzo 26 de Noviembre, blo Catalina Zaragoza, D. Juan Artaola, D. Antonio Gómez, Los facultativos de Cámara, considerando ya enteramente D. Juan Francisco Casasus y D. Joaquín Catalina, tenedores que restablecida á la Reina Ntra. Sra., suspendieron ayer el. parte hán sido de 36 vales Reales; á saber: uno de i.° de Setiembre de diario de…</t>
  </si>
  <si>
    <t>…...... 23... 23. 8 en el sitio acostumbrado, autorizado por la Comisión de Ins Para la reducción de dichas medidas á partes de círculo se ha cripciones, y presidido por el Fíxcmo. Sr. D. Antonio Gómez supuesto el diámetro del Sol en el apogeo d* 31'.. según Calderón , Consejero de Estado.</t>
  </si>
  <si>
    <t>Gómez, Pió</t>
  </si>
  <si>
    <t>Pió Gómez</t>
  </si>
  <si>
    <t>…............................ 1,500. — Por el presente se cita y emplaza á D. Antonio Gilman, Ai Párroco y Ayuntamiento de la Torre de Juan Abad D. Joaquin Cataleñas, D. Pedro Amó, D. Pió Gómez , Don para el mismo objeto................................................. ... 1,000. Joaquín Campos , D. Miguel Baona, D. Antonio Saiazar, Don Al Párroco y Ayuntamiento de la villa de Ciruelos Pablo Catalina Zaragoza, D. Juan Artaola, D. Antonio Gó para el…</t>
  </si>
  <si>
    <t>…óximo Diciembre en que se ha llena de tristeza al caminante.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enteramente D. Juan Francisco Casasus y D. Joaquín Catalina, tene…</t>
  </si>
  <si>
    <t>Goméz, Rafael</t>
  </si>
  <si>
    <t>Rafael Goméz</t>
  </si>
  <si>
    <t>….......;...;.......f á | daño. ción de-la de Cuenca,vacarrtcpor’fallecimiento de D. Plácido Deuda consolidada con Ínteres...............*.......... 18 valor. Antonio Echavarría, á D. Rafael Goméz: para una'canongía Vales consolidados...........i.;..-......:...............;, agáad. de la catédrál de Córdoba ,“'vácante por muerte'de D:Juan An Idem no'consolidados...............;:.............. . 9 á 94. tonio Chavarri, á D- Pedro María NaVarrÓ; canónigo…</t>
  </si>
  <si>
    <t>Gonsalves, Benito</t>
  </si>
  <si>
    <t>Benito Gonsalves</t>
  </si>
  <si>
    <t>…ntonces este parricidio. fidedignos, «n que .refiriendodos acontecimientos de Jagoeras, 3.0 Que en 1818, viendo que su sociedad no tomaba la ex dicen que nuestro valiente teniente coronel Benito Gonsalves tensión suficiente, se reunieron en Moscow, y le dieron una nue atacó en su campo con 800 hombres, que reunió en el Bajo de va organización bajo el título de Sociedad de amigos del bien pú Caboclo, á Fructuoso Riveira, el cual tenia 25) hombres, y lo blico ó…</t>
  </si>
  <si>
    <t>González, Baltasar</t>
  </si>
  <si>
    <t>Baltasar González</t>
  </si>
  <si>
    <t>…teniente de corregi Para la lactancia de los niños expósitos se han librado í68371 dor de esta villa y escribanía de Casado, á pedimento del de reales. fensor nombrado al ausente D. Baltasar González, del gremio JAEN. de confiteros que ha sido en esta corte , se cita y emplaza á todot Para la lactancia de los niños expósitos que te recogen en la sus acreedores para que en término de 15 dias concurran pnt capital, y para la casa de expósitos establecida en…</t>
  </si>
  <si>
    <t>…rjuicio que haya lugar. -—Para celebrar junta general de acreedores á los bienes dimiti 49»S5» 3, 19 y 7*- • . El prernio de 2500 rs. concedido en todas las extracciones a dos por D. Baltasar González, del gremio de confiteros en esta las huérfanas de militares y patriotas que murieron en defensa corte, se ha señalado por el Sr. Galíndo, teniente primero de de la justa causa de la Nación, cupo en suerte del primer extrac corregidor de esta villa, la hora d…</t>
  </si>
  <si>
    <t>González, Benito</t>
  </si>
  <si>
    <t>Benito González</t>
  </si>
  <si>
    <t>…ue de un golpe se encontrase (lo que cias de Yagveirao del 29 de,Noviembre. Habiendo reunido des es imposible) una cantidad de dinero suficiente para llenar el va forzado teniente coronel Benito González sus fuerzas en núme cío: no queda pues otro remedio que autorizar al banco de In ro de 800 hombres en el paso de Cabooto , atacó á Fructuoso glaterra para que continúe expendiendo billetes de una y de dos Ribera en su campamento, donde tenia 2© hombres. Despu…</t>
  </si>
  <si>
    <t>González, Bernardo</t>
  </si>
  <si>
    <t>Bernardo González</t>
  </si>
  <si>
    <t>…te,. D. Valentín Bernal y D. Angel Iturralde, y fallecimiento de D. Vicente Ortiz, Don . Salvador Calvo y D. Francisco González,.á ;D- Juan Antonio. a/ -;V • ANUNCIOS. : Estevez ,"D. Bernardo González , D.; Lorenzo; Cano , D, InocencioOca, D. Jorge Adrian y D. FaustinoNevreda: pata una Por proyidencia del Sr. ’ (jalando, teniente de corregidor 'de canongía subdiaconal de la , catedral de Ciudad-Rodrigo, por esta villa, y por Ja cscríbaqíade Vázquez,,sé, ha…</t>
  </si>
  <si>
    <t>González, Domingo</t>
  </si>
  <si>
    <t>Domingo González</t>
  </si>
  <si>
    <t>…al tiempo de su fallecimiento. das de sus rios, y por los fenómenos de su temperatura. Ambos comandantes hicieron varias excursiones i distancia* considera-? Habiendo justificado D. Domingo González, capitán de ca bles de Sydney: desde la cima de las azuladas montañas gozaron ballería con licencia ilimitada en Búrgos, no haber tenido parte del imponente espectáculo de ver una catarata de mas de 1500 alguna en las ocurrencias revolucionarias acaecidas en…</t>
  </si>
  <si>
    <t>González, Donata</t>
  </si>
  <si>
    <t>Donata González</t>
  </si>
  <si>
    <t>…lio de 1822 se dignó S. M-cofi-’ — Por el presente se cita, lláma y emplaza á los acreedores á !»' ceder á D. Jósef Sánchez Yebrá, administrador que fue del Rea!, testamentaría de Doña Donata González , viuda que fue deDon Noveno en el obispado de Avila, el término de cuatro meses Antonio Adeva y Osorio, para que en el término de 30 días, para la rendición de cuentas de los años desde 1806 á 1809; pero que por último se les señala, acudan á usar de su dere…</t>
  </si>
  <si>
    <t>González, Eugenio Romero y</t>
  </si>
  <si>
    <t>Eugenio Romero y González</t>
  </si>
  <si>
    <t>…ermín Diez Hernández: para la ra la nación entera. Lérida 30 de Marzo de 182Ó.1-' (Siguen ias deFuentes de Cantos á D. Antonio Josef Santervaz y Lerin: para Jimias.) la de Luque á D. Eugenio Romero y González: para la vara mas Indice de ¡os Reales decretos y órdenes insertos en este periódico en antigua de Málaga á D. Joaquín Tercero Gaseo: para la mas todo el mes de Abril. moderna á D Manuel Medina y Jiménez: para la de Palma en Sevilla á D Josef Remigio Gómez :…</t>
  </si>
  <si>
    <t>González, Francisco</t>
  </si>
  <si>
    <t>Francisco González</t>
  </si>
  <si>
    <t>…. Idem no consolidados........ 94 á 10. por ascenso de D.,Joaquín Bastamente,. D. Valentín Bernal y D. Angel Iturralde, y fallecimiento de D. Vicente Ortiz, Don . Salvador Calvo y D. Francisco González,.á ;D- Juan Antonio. a/ -;V • ANUNCIOS. : Estevez ,"D. Bernardo González , D.; Lorenzo; Cano , D, InocencioOca, D. Jorge Adrian y D. FaustinoNevreda: pata una Por proyidencia del Sr. ’ (jalando, teniente de corregidor 'de canongía subdiaconal de la , catedral…</t>
  </si>
  <si>
    <t>González, Francisco Antonio</t>
  </si>
  <si>
    <t>Francisco Antonio González</t>
  </si>
  <si>
    <t>…varlos á tanta altura? ¿Quién es para rendirle namente el discurso de gracias que pronunció» su bibliotecario nuestra entrañable debida gratitud? Al escuchar el nombre de mayor el Sr. D. Francisco Antonio González, y que estaba con Fernando vn veo afanarse lo, historiadores por describir viva cebido en los términos siguientes: mente este suceso mas memorable que las sangrienta, batallas, que ,,Señor: Si hubo jamas desde la memoria délos hombre» Oca las famosas victoria…</t>
  </si>
  <si>
    <t>González, Francisco García</t>
  </si>
  <si>
    <t>Francisco García González</t>
  </si>
  <si>
    <t>…. ... -b daño. . El Rey N. Sr. ha tenido á bien admitir i Doña María de lo Murcia............................................................ ... 1 ídem. Milagros Chacón, viuda de D. Francisco García González, ma Barcelona á pesos fuertes............ ................. ... 1 beneficio. yor general que fue del Apostadero del Ferrol, la cesioú que ha Zaragoza............ .,........................................... ... + daño. hecho á favor del Real Erario del crédi…</t>
  </si>
  <si>
    <t>González, Manuel</t>
  </si>
  <si>
    <t>Manuel González</t>
  </si>
  <si>
    <t>…celona á pesos fuertes....... $ beneficio. Roa, obispado de Osmá, vacantes por muerte de D. Benito Zaragoza.'..."................................ 4 á J daño. León, y traslación de D. Manuel González, á D. Eustaquio1* Bilbao......................................... i beneficio. Adrados y D. Josef Antonio del-Pinó: pata otra dé ia metro Coruña..... 1........................... -| á fdaño. politana de Granada, por fallecimiento de D: Fraíticiscó Oalvo Deuda…</t>
  </si>
  <si>
    <t>González, Tomas</t>
  </si>
  <si>
    <t>Tomas González</t>
  </si>
  <si>
    <t>…e ha introducido, y aun con Arequipa, para una canongía de la iglesia catedral de Plasencia, tinúa después de la revolución francesa con la reimpresión de vacante por promoción de D. Tomas González á la maestrcscotintos libros impíos, sediciosos y obscenos abortados en el últi lia de la misma: para otra de la de Palencia , por muerte d« mo siglo, y con la publicación de otros nuevos de la misma ra D. Lázaro Gallego Maeso, á D.Pedro Pablo Hornillos: para…</t>
  </si>
  <si>
    <t>Gonzalo</t>
  </si>
  <si>
    <t>…Angef'Maftinez, D. JSjt „Señor: El ayuntamieuto, clero, y el cuerpo de volüñtánq* mon de Ibarra y D., Josef Joaquín de , Urquijo^ en cuyó fa.Vot Realistas de la villa de Puente dé Don Gonzalo, provincia di Sé hicieron téspéctivaméhte los diferc'nfés endosos que cóiítiintrr, Córdoba, puesto á L. R. P. de V M. ño pueden menbs dé maá á firí de. qiié deutró dél términÓ de jó dils, contados desdé.este nifestar reverentemente que el establecí miento del…</t>
  </si>
  <si>
    <t>Gonzalo, Francisco</t>
  </si>
  <si>
    <t>Francisco Gonzalo</t>
  </si>
  <si>
    <t>…servé ambos contactos con un acromático de Dollond, chantre de la catedral de Guadix, por muerte de D. Pablo montado paralíticamente, de 4 pies de foco, y objetivo triple Ruiz , á D. Francisco Gonzalo: para una canongía de la de de 32 pulgadas de abertura (medidas inglesas.) Oviedo, por la dé D. Josef Díaz Palacio, á D. Josef Giraldez: , . Medidas de la parte clara del Sol, ó distancias de los limbos para'otra de la colegial de Jerez de la Frontera, arzobi…</t>
  </si>
  <si>
    <t>Gonzalo, Narciso</t>
  </si>
  <si>
    <t>Narciso Gonzalo</t>
  </si>
  <si>
    <t>…te su vida del escribano Espinosa, se ésta siguiendo expediente de concur los muchos años que necesitan para su conservación y prosperi so de «creedores á los bienes diniitidospor D. Narciso Gonzalo dad la Religión santa de nuestros padres y el Estado, como se •del Rioj vecino de dicha ciudad, y: por el mismo se cita y em lo suplica muy de veras el ayuntamiento Real de Betanzos ente plaza por término de 30 dias á los que se consideren interesados tala ca…</t>
  </si>
  <si>
    <t>Gordoir</t>
  </si>
  <si>
    <t>…ra á la nueva marcha mo tiempo algunos oficiales ingleses (tabikn sido colocados cerca adoptada,por los Minist ros. de Abbas-Mirza, y enseñaban la táctica en unión con los fran £1 capitán Gordoir manifestó que 'aunque ¿1 no sea econo ceses á los soldados persas, vestidos dey&amp;ño ingles, armados con mista ni político., se atrevia á decir que no tenia la mayor con fusiles ingleses y cotí todo lo demás que necesitaban,"llevado tam fianza en el sistema de…</t>
  </si>
  <si>
    <t>Gordon</t>
  </si>
  <si>
    <t>…a es.Ja más por, procedente de Londres, destinado para servir á los griegos; conforme á las instituciones actuales de la Francia, dice; Seño y que ademas habia pasado por Corfú éi coronel Gordon con so res, en la práctica del gobierno.representativo se encuentra una corros de'dinero para ellos. ' condición inevitable, y es que los médicos 'de' apelación delibe La misma' carta explica del modo siguiente el ¡ncéndio dd ran siempre en voz alta delante d…</t>
  </si>
  <si>
    <t>…gantín toscano cargado de mer equidad. caderías y con destino para Alejandreta. Goura todavía era dueño de Atenas. El bajá de Negroponto Se dice que lbrahim-bajá está en Hetni. El lord Gordon y* le habia escrito, según se dice, ordenándole que le dispusiese alo abandonó la Grecia. El coronel Fabvier está en Paros. jamientos; y el griego le ha contestado en el mismo tono á esta ALEMANIA. fanfarronada. Se ha extendido aqui por el bajá que se va á fo…</t>
  </si>
  <si>
    <t>Gordoncillo, Hermenegildo</t>
  </si>
  <si>
    <t>Hermenegildo Gordoncillo</t>
  </si>
  <si>
    <t>…únebre entró por el camino nuevo de Mosen la p ara de Manila al teniente coronel del Real cuerpo del cow. Una legua antes de UegaT al sitio imperial se colocó la co cargo de V. E. D. Hermenegildo Gordoncillo, y al capitán gra rona sobre el féretro, que fue recibido y acompañado por las duado D. Lorenzo Aenlle, subteniente del mismo, acerca de su personas que estaban nombradas al efecto. conducta militar y política entre los disidentes de Nueva Espa El acompañamie…</t>
  </si>
  <si>
    <t>Gorsmanstown</t>
  </si>
  <si>
    <t>…os expiden anualmente de Rusia á ia Persia'pór exposición de los católicos de Irlanda, que le fue presentada por Tifflís y el Gilan por el'vaíor de 11 millones de reales de mer el lord Gorsmanstown al frente de una diputación de 50 indi caderías nacionales j que consisten la mayor parte en géneros da viduos de la nobleza y estado llano. vidrio y de cristal,\ei: muselinas, azúcar refinado, nankiues, ,,Milotes y Señores: indianas, paños ordinarios &amp;c."El…</t>
  </si>
  <si>
    <t>Gosse</t>
  </si>
  <si>
    <t>…n cristales y vidrios, jabones, ácidos, álcalis, tintas, barnices, cendio. preparación de los tabacos, lacres, colas de toda clase, sales y -.Parece que el generoso filhelcno , el doctor Gosse , está.á pun preparaciones farmacéuticas en graride.- to de dejar su numerosa parentela , y abandonar todos sus ami Toda obra en maderas de ebanistería y carpintería, y.abani gos para llevar á los griegos los socorros de su arte. Emprende cos, bastones, artíc…</t>
  </si>
  <si>
    <t>Goura</t>
  </si>
  <si>
    <t>…duda sobre la paz de que gozan también las provincias otomanas. Ademas se nombró otra comisión para organizar las escuelas. Extractó de nuestra correspondencias Cuarta sesión. El general Goura propuso que se socorriese la escuadra por una contribución voluntaria, ofreciendo por su El campamento del gran Visir se mantiene siempre en el ser parte ioo0 piastras, y empeñando á sus compatriotas á contri rallo, y se cree que su tienda no se alzará de all…</t>
  </si>
  <si>
    <t>Gouras</t>
  </si>
  <si>
    <t>…de €slotnarde.=:Sr. D. Fran este asunto, se dió orden á la comisión de acomodarse en su pro cisco Marín. yecto ¿ la intención de la asamblea. En seguida se leyó una exposición del general Gouras, go NOTICIAS EXTRANGERAS. bernador de Atenas, por la cual prometía dar roo@ piastras i OftBCIA. para ir en socorrode Missolonghi. Se determinó darle gracias por este rasgo de patriotismo; 7 se preguntó i algunos individuos, Zante iS de Mayo. y en particular á…</t>
  </si>
  <si>
    <t>…no haber sido posible darles salida por su cuantía en ios plazos que se les pre Ñapóles de Romanía 56 de Agosto. fijaron en las Reales órdenes de 2y de Febrero de 1824 y 17 de El general Gouras que defiende la ciudadela de Atenas con Enero de 1825; y conformándose S. M. con lo propuesto por Igoo hombres, publicó la siguiente proclama cuando Reschid se V. SS., se ha servido conceder próroga por un año de la citada aproximó á esta ciudad, cuyo nombre…</t>
  </si>
  <si>
    <t>…ieros. En la copia adjunta del parte da No ignora el Gobierno la situación en que se hallaba ante* do por los primados de Atenas hallareis los pormenores de esta la guarnición. El general Gouras, cuya conducta firme en aque acción; llas circunstancias merece toda clase de elogios, encuentra cada Es cierto que I3S tropas albanesas han desertado todas y se dia grandes dificultades que vencer. Mas el único remedio y Ja han vuelto á su pais. Sin embargo,…</t>
  </si>
  <si>
    <t>Gozzadini</t>
  </si>
  <si>
    <t>…noticia desgraciada, y es la unión que ocupaba el teatro. suspensión de pagos de tres casas de comercio, las mas conside INGLATERRA. rables del Estado Pontificio; á saber: la del conde Gozzadini, en Bolonia, cuyo déficit sube i 3009 sueldos, y el principal de ella Londres jo de Mayo. debe al tesoro 8o9: en Forli la casa de Gaddia, cuya deuda es Fondos públicos. Tres por 100 consolidados 78 j. aun mayor, y la que tiene á favor del tesoro es de ioo9 su…</t>
  </si>
  <si>
    <t>Gra, Manuel</t>
  </si>
  <si>
    <t>Manuel Gra</t>
  </si>
  <si>
    <t>…Reino, te fecha , tendrán la bondad de comunicar á dicha su madre, que niendo el Rbv N. Sr. nombrado con fecha de 18 de Diciembre reside en la citada villa, ó bien en esta corte i D. Manuel Gra del propio afío director general de este ramo al Sr. D. Fausto de nados, procurador de los Reales Consejos, calle de la Cabeza, Elhuyar, Ministro Honorario da la Real Junta general de Co número 17, frente á las cocheras del marqués de Perales. mercio, moneda…</t>
  </si>
  <si>
    <t>Grabowski</t>
  </si>
  <si>
    <t>…afirmar con todo fun tir este uniforme á la guardia del Senado. Soy con mi mas dis damento que no se ha tratado ni de préstamo que el comercia tinguida consideración &amp;c = Esteban, conde Grabowski.” da esta ciudad se haya visto obligado á pedir al Gobierno, ni SUECIA. una garantía tal como la casa de Rothschild. No obstante que los resultados han confirmado enteramente Stokolmo 16 de Marzo. la oportunidad de la medida adoptada por el Senado, que no bi…</t>
  </si>
  <si>
    <t>Graigh</t>
  </si>
  <si>
    <t>…nadas en la „Eleus¡s 10 de Agosto de 1826» Crimea han sido embarcadas en Sebastopol, á bordo de la es ,.Ilustre hermano-, he: recibido vuestra carta , y en «lia he cuadra rusa del almirante Graigh, para trasportarlas á la embo visto el inferes que tomáis en. la desgracia que aCaba de succder- cadura del Phaso. me: no dudo que me acompañareis en el sentimiento que me ha „E1 teniente general Wronzow, que es úno de los comisiona causado la pérdida de mi e…</t>
  </si>
  <si>
    <t>Gran, Isidro de</t>
  </si>
  <si>
    <t>Isidro de Gran</t>
  </si>
  <si>
    <t>…abálales, pagados pór mesés, tercios ó ¿ fin de áño¿ rias poesías1 de los Siñotes D. Vicente García de la Huert», según acomode al agraciado. EosáSpirántér,:qtie‘han de haber ésa D. Isidro de Gran ja ,-y de O. Francisco Gregorio de Salas. tudiado en el colegio de Madrid. ó en el de Barcelona ó Cádiz, Año de 1781. Discurso del Sr. Jovellanos, una oda de Dos y ser de buena conducta moral y política, se presentarán ó Juan Melendez Valdés, otra de D. Ignac…</t>
  </si>
  <si>
    <t>Granville</t>
  </si>
  <si>
    <t>…se que re — El Sun dice que el único objeto que lleva Mr. Canning en su nueven sus agresiones, y que aun cuando se quiera suponer que viage á París es visitar á su íntimo amigo el lord Granville, y sus tropas fuesen rechazadas victoriosamente, las Potencias limí que el resultado del agasajo que le hará su compatriota será pro trofes de la Turquía se verian siempre en un estado zozobroso, y bablemente un ataqué de gota. en lugar de poder disminuir sus…</t>
  </si>
  <si>
    <t>Graoville</t>
  </si>
  <si>
    <t>…citar á S. A. R. la Duquesa de Bcrri. Contra la emancipación.— El 11 se expidió un correo de gabinete con pliegos para el Ingleses y escoceses................................• 186 lord Graoville, nuestro Embajador cerca de la corte de Parts. Nuevos diputádos y losque no votaron. 91 —_ Las noticias de Birmingham ya son menos alarmantes: la Irlandeses.................................................. 30 mayor parte de los mineros de carbón han vuelto á…</t>
  </si>
  <si>
    <t>Gray</t>
  </si>
  <si>
    <t>…s Muy amenudo se ha'visto que el conde de Liverpool, solo ha te los hombres de bien eir pedir que siendo responsables de cüalquier nido que contestar al marques de Landsdovvn , al conde Gray, delito los que lo cometan,4e ponga la vida privada’á cubierto á lor.dHolland &amp;c. &amp;c.; y todo el mundo sabe que en la cuido de los tiros de la maledicencia en los periódicos. Tal es el objeto sa causa dé la Reina, nada se perdonó por conseguir la tercera que…</t>
  </si>
  <si>
    <t>Gre</t>
  </si>
  <si>
    <t>…re de la geografía natural y política de España, recitaron los pre mitirán á las capitales, y anunciará el parage de su venta. ceptos de la Poética de Horacio; y por fin el alumno D. Gre gorio Guedea dijo una oda en elogio de S. M. REAIBS IOTERIAS. No fueron menos interesantes los exámenes de la escuela de escribir, cuya enseñanza ha sido siempre fomentada con muchos Noticia de los pueblos donde han cabido los premios mayortt progresos en est…</t>
  </si>
  <si>
    <t>Gre, Francisco</t>
  </si>
  <si>
    <t>Francisco Gre</t>
  </si>
  <si>
    <t>…rto- tiempo puedan Angel Santibañez y 'Barros, D. Antonio Ranz Romanillo»; aprender i maniobrar y usar-dé tus ardías los militares de esté D. Josef Ortiz, D. Josef Perez Camino, y D. Francisco Gre clase, é igualmente los individuos que componen* las compañías gorio de Salas. j . de voluntarios Realistas: escogido del reglamentó adoptado para Aña de 1793. Discurso de D. Clemente Peñalosa, Arcedia la caballería del ejército. Ün tomo en 8.° á la rústica.'…</t>
  </si>
  <si>
    <t>Gregori, Joscf</t>
  </si>
  <si>
    <t>Joscf Gregori</t>
  </si>
  <si>
    <t>…ar á comprender con poco esfuerzo las obras de mayor mentos necesarios para atestiguar debidamente el fallecimiento de dificultad. Dicha segunda parte se dará al público en cuatro D. Joscf Gregori, de nación piamontes, capitán que fue de dra cuadernos de £ cuatro pliegos cada uno: el primero se halla ve gones de la Puebla de los Angeles, én América, y que en nal en la librería de Hermoso á 16 rs., y el segundo saldrá den I7&amp;6 *c hallaba en esta capital…</t>
  </si>
  <si>
    <t>Grey</t>
  </si>
  <si>
    <t>…presenta algunas observaciones acerca del ron en pro y en contra el lord Canciller, el conde de Malmes—- presupuesto de Negocios eclesiásticos-, y conoce que este asunto bury , el conde Grey, el de'Harrowby, el de Lauderdale, el de debe tratarse con mucho pulso. Limerich y el lord King. F.l discurso del primero hizo gran sen Toda la Cámara, dice, está penetrada del deseo de mantener sación , porque desenvolvió uira cuestión que se refiere á la pr…</t>
  </si>
  <si>
    <t>Grimaud, Santiago</t>
  </si>
  <si>
    <t>Santiago Grimaud</t>
  </si>
  <si>
    <t>…ra,-de zg ¿30$ arrobas de sante. Se vende en las librerías de Goveo, de Brun y de Ranz, alcohol y otros minerales, y á quienes se dará algún retorno pa y en el almacén de papel de D. Santiago Grimaud, á 36 rs. en 1 ya las Castillas, se presentarán á contratar por sí ó por medio de pasta. ; sus apoderados en Madrid, calle de la Montera, núm. 16 y 17, —-Comentarios á las leyes de Toro, según su espíritu y el de la cuarto a.° legislación de España, en que se…</t>
  </si>
  <si>
    <t>Grosvenor</t>
  </si>
  <si>
    <t>…ado aquí tan solem que el poder-de los banqueros y propietarios de las provincias nemente la fiesta de S. Carlomagno. •ra de mas preponderancia que el suyo. París 6 de Febrero. El conde Grosvenor aprobó parte de las observaciones de su noble amigo; pero dijo que no apoyaria la modificación pro Cámara de los Diputados._sesión de hoy. puesta. Se levantó Mr. Cbilhaud de la Rigaudie, presidente como • El noble Conde insiste en la necesidad de reducir los…</t>
  </si>
  <si>
    <t>Gruben</t>
  </si>
  <si>
    <t>…stito Real de España 49. Ya se citan entre los Ministros que han llegado al conde de —El conde de San Priest pasará á S. Petersburgo en calidad de ¡ Reinhard , por la Francia y al barón Gruben , por Hesse. A enviado extraordinario para cumplimentar al nuevo Emperador Mr. Coulowitz, por Sajorna, á Mr. Pechlin , por Dinamarca, y de Rusia. , ■ á Mr. Lerchénfeld por Baviera, se les espera de un momento — El dia i.° de Enero debió partir el Príncipe de…</t>
  </si>
  <si>
    <t>Gtekoff</t>
  </si>
  <si>
    <t>…ez y sus partidarios están haciendo gastos enormes para; sos nes, un pedrero y So cajas de municiones. Por nuesta paite te tenerse. nemos que sentir la muerte del bizarro teniente coronel Gtekoff —El Times asegura que se ha tratado en París de negociar un de 2 oficiales del regimiento de infantería de Chirvan y de 43 empréstito para el Perú ; mas como los capitalistas parisienses soldados; ademas han sido heridos un oficial superior, 8 subal no quiere…</t>
  </si>
  <si>
    <t>Gua, Eulalio de</t>
  </si>
  <si>
    <t>Eulalio de Gua</t>
  </si>
  <si>
    <t>…as de Cuesta , Perez , Razóla y Novillo , á 5 rs: • ' cisco Gregorio dé Salas. -:i _ Práctica de-vida cristiana, segunda edición , adornada cOn "t i Año de 1796. Omcion del Excmo. Sr. D. Eulalio de Gua» estampas finas. En este nuevo Ejercicio cotidiano se h an récopi^ man, Conde de Teba. lado las oraciones para antes-y después dé la confesión y sagrada Año dt *799. Oración de D. Ramón Cabrera. comunión, á* I* Santa Cruz, á la Santísinia Vírgen, al Santó Año…</t>
  </si>
  <si>
    <t>Gudin</t>
  </si>
  <si>
    <t>…-a la ®éréi géfes y oficiales de lós cuerpos -de; la 'división aliada, como jPKque'agradecidos :1o. demuestran á V. M., le ofrecen que no tpdlniénté e! ExCmo Sí*. teniente general vizconde Gudin con cesarán de continuar sus súplicas á Dios para que los ilumine, todo-suestado mayor.'Desde alli los dos Excmos. Sresrgoberoa- ynconserve a V. R. persona y su augusta Familia'en su santa **rJf vizconde^Gudin, acompafiadós de los gefes y oficíale» del gracia…</t>
  </si>
  <si>
    <t>Guedes, Pinto</t>
  </si>
  <si>
    <t>Pinto Guedes</t>
  </si>
  <si>
    <t>…tendrán en el anverso la ima resultas se retiró á aquel puerto á repararse de sus averías. gen del Emperador y Rey Alejandro 1 , con la cabeza coronada El Gobierno ha nombrado al almirante Pinto Guedes para de laurel y la leyenda en lengua polaca: Alejan hoz, Emperador que pase á relevar á Lobo, que mandaba hasta ahora la escuadra de Rusia , restaurador del reino de Polonia, i8a¿ ; y en el reverso iínperial. También parece que el general Lecor, hoy vizconde…</t>
  </si>
  <si>
    <t>Guer, Santos Alonso de Mier y</t>
  </si>
  <si>
    <t>Santos Alonso de Mier y Guer</t>
  </si>
  <si>
    <t>…la aproximación de nues monasterio de Sta. Fe de Tolado, en que piden que en la per tras tropas: los persas nos presentaron batalla; su artillería hizo muta que tienen tratada con D. Santos Alonso de Mier y Guer un fuego bastante vivo, y sostenido por las descargas de fusile ra de una finca correspondiente al monasterio por otras de la ría. Mas algunos cañones que luego pusimos nosotros en batería; pertenencia de dicho D. Santos, no se les exija el 25 por 100 hiciero…</t>
  </si>
  <si>
    <t>Guerra, Josef Fernandez</t>
  </si>
  <si>
    <t>Josef Fernandez Guerra</t>
  </si>
  <si>
    <t>…iente de corregidor fluida y armoniosa. La empresa á la verdad es dificilísima , pero de esta muy heroica villa, se cita y emplaza á los herederos y digna de un verdadero español. D. Josef Fernandez Guerra hi demas personas que se ,crean con derecho s la percepción y dis probado sus fuerzas en estas tres comedias, en las que ha descar tribución de los réditos ó dividendos de las accipnes del banco tado-cuanto le ha parecido irregular é inverosímil, sin variar e…</t>
  </si>
  <si>
    <t>Guerrero, Antonio Josef</t>
  </si>
  <si>
    <t>Antonio Josef Guerrero</t>
  </si>
  <si>
    <t>…da, por promoción de Coruña................................... .1 D. Salvador Salazar á otra de número de su metropolitana, á Deuda consolidada con Ínteres.............. 29 valor. D. Antonio Josef Guerrero:.y-Moya: para seis raciones de la-. Vales .consolidados...... ................................ ...... 2 ó- a 2 y. iglesia cole'gial de Covarrubias, arzobispado de Burgos, vacantes . Idem no consolidados........ 94 á 10. por ascenso de D.,Joaquín Bastamente,.…</t>
  </si>
  <si>
    <t>Guerrero, Petronila</t>
  </si>
  <si>
    <t>Petronila Guerrero</t>
  </si>
  <si>
    <t>…o apenas comenzó á leerlo, exclamó : Voto á....! ¿por qué me habéis dado este maldito pe- Pedro López de Ay ala.=2 8. Otro de 113636 rs. 16 mrs., y 349 3 mr». de rédito á favor de Doña Petronila Guerrero.=29. Otro riódico , el incendiario CAronitlel Al oír esto el mozo , le asegu ró que no leía el Morning-Chronicle, sino su papel favorito- Mira de 832 $0 rs., y 247 17 mrs. de rédito á favor de Doña Isabel de la Fuente.=30. Otro de 303 rs., y 900 de rédito ¿ f…</t>
  </si>
  <si>
    <t>Guevara, Andrea de</t>
  </si>
  <si>
    <t>Andrea de Guevara</t>
  </si>
  <si>
    <t>…ática. Exposición dirigida á S. M. Definitianes et epitome dectrinae , quae in Institutionibus ele Señor: Los comandantes de voluntarios Realistas de ambas mentaras Philosophiae a D. Andrea de Guevara editts continentur. armas déla ciudad de Córdoba, por sí y á nombre de sus res Pars prima compíteteos-logicam et metaphhicam. Se hallará á 6 rs. pectivos cuerpos , ofrecen á L. R. P. de V. M. el homenage de en rústica en la imprenta de Amarita, plazuela de Sa…</t>
  </si>
  <si>
    <t>Guevara, Antonio de</t>
  </si>
  <si>
    <t>Antonio de Guevara</t>
  </si>
  <si>
    <t>578</t>
  </si>
  <si>
    <t>…salvages, pobres y pi el reposo de sus casas y aborrecen el bullicio de las cortes. Com ratas, divididos y enemigos por nacimiento y por errores, y las pilado por el limo, y Rmo. Sr. D. Antonio de Guevara , Obis de una grande reunión de naciones; la primera que se presenta po de Mondoñedo, cronista de Carlos v&amp;c.: sexta impresión. en la histbria formando una masa de 32 millones de individuos El nombre del autor es bien conocido, tanto por su elocuencia que hab…</t>
  </si>
  <si>
    <t>Guevara, Josef María Plaza de</t>
  </si>
  <si>
    <t>Josef María Plaza de Guevara</t>
  </si>
  <si>
    <t>…ente anunciaba un periódico que esta misma .carrera de ñor comisionado del Real y supremo Consejo de Hacienda, en 709 metros, se habia ejecutado por caballos rusos en dos ho Lugo, D. Josef María Plaza de Guevara, en el expediente de ter ras 15'; pero este hecho necesita confirmación. cería propuesto y reproducido últimamente por retardado, á ins Adais refiere en su Historia de los indios de América-, que un tancia de D. Josef Ramón de Armesto y Tabeada, en razón de g…</t>
  </si>
  <si>
    <t>Guichot, Pedro Miguel</t>
  </si>
  <si>
    <t>Pedro Miguel Guichot</t>
  </si>
  <si>
    <t>…tos expedidos y notas existentes regidor de esta capital y escribanía deOrdoñez, se convoca á jun•n depositarías. Madrid 12 de Octubre de 1826—Luis de Lujan ta á los acreedores de D. Pedro Miguel Guichot , que se reunie y Monroy. ron en otra celebrada en 31 de Mayo del año de 1817, para la CAMBIOS DEL DIA 30. que ha señalado S. S. el dia 14 del próximo Noviembre en su ca sa, á las nueve de su mañana ; previniéndose que á los que no Londres....................…</t>
  </si>
  <si>
    <t>Guilleminot</t>
  </si>
  <si>
    <t>…lendor la f RANCIA. santa Religión de nuestros padres; y en resolución se afianzará el Parts 29 de Marzo. Trono de V. M. sobre bases , que ni las destruya el tiempo, ni El general conde Guilleminot no llegó á esta capital el 21 la suspicacia de los hombres enemigos del reposo de las sociedades, como se anunció, y sí el 27: al siguiente dia fue recibido en au „Al contemplar, Señor, el Ayuntamiento de Oviedo el cú diencia particular porSS. A A. RR. el Del…</t>
  </si>
  <si>
    <t>…ndonaron López Ballesteros. con este motivo. Los griegos al apoderarse de la fragata, pudie ron apagar el fuego; pero Canaris ha salido gravemente herido. NOTICIAS EXTRANGERAS. El general Guilleminot, Embajador de Francia, que acaba de TURQUIA......... llegar aquí, fue testigo de esta acción heroica, y. no en.umtra palabras para elogiar el valor de los marinos griego,. La pérdida Constantinofia 20 de Setiembre. de los turcos parece haber sido de mucha cor…</t>
  </si>
  <si>
    <t>Guiller</t>
  </si>
  <si>
    <t>…iembre. Chapelle, con motivo del proyecto del Gobierno d: introducir el código civil prusiano en lugar del francés en las provincias pru Anunciamos con dolor la muerte ¡del Excmo. Sr. D. Guiller sianas del Rhin, principiando desde 1828.' Eos estados no tie mo Coúrtoys, Enviado extraordinario y Ministro plenipoten nen en verdad inas que voto consultivo; sin embargo .hay. espe ciario de 5. M. Católica cerca de la. Santa Sede. Las cualidades ranza de qu…</t>
  </si>
  <si>
    <t>Guiparse, Pedro Miguel</t>
  </si>
  <si>
    <t>Pedro Miguel Guiparse</t>
  </si>
  <si>
    <t>…e una belleza rara. vende en la librería de Hermoso, frente las Covachuelas. Habiendo ido el cura á visitarlo á las ocho, comenzó á discul „Se convoca á junta de los acreedores de D. Pedro Miguel Guiparse con ¿1 del poco cuidado que habia tenido en cumplir con chot, que asistieron á otra celebrada en 31 de Mayo de 1817, sus deberes religiosos: se enternece, se le saltan algunas lágrimas, para el dia 28 del corriente mes, á las nueve de su mañana, eh y de repen…</t>
  </si>
  <si>
    <t>Guiraldez, Josef Saavedra y</t>
  </si>
  <si>
    <t>Josef Saavedra y Guiraldez</t>
  </si>
  <si>
    <t>…esa isla de Cuba, en cuya con ciudad de Amberes, en el Bravante, en el año de 1799 ó 1800, quista había sonado aquella república: el Perú, cuya pérdida sé se servirá avistarse con D. Josef Saavedra y Guiraldez, vecino debe á la traición, sacude su yugo, á lo menos corre en Europa de esta corte, que vive callé del Barco, núm. 5, cuarto princi que este vireinato proclamó á Fernando vn tan pronto como pal, para enterarles de un asunto que les interesa* ó dirigir sus B…</t>
  </si>
  <si>
    <t>Guizaburuaga, Estanislao de</t>
  </si>
  <si>
    <t>Estanislao de Guizaburuaga</t>
  </si>
  <si>
    <t>…pelotones,1 que caminan sin orden; el cau Se cita y emplaza á los que se contemplen con derecho á los dillo no para un momento; ya camina á galope encorvado so bienes,que dejó el coronel D. Estanislao de Guizaburuaga, sar bré su silla; ó puesto de jñesisobre sus estribos, ya se detiene, y gento mayor que fue de esta plaza, y murió intestado, para que á favor del primer cerrillo -que encuentra procura ocultarse , y. dentro de 30 dias contados desde este anuncio, ■ comparez…</t>
  </si>
  <si>
    <t>Gusenie, Ignacio</t>
  </si>
  <si>
    <t>Ignacio Gusenie</t>
  </si>
  <si>
    <t>…en rendidamente suplica este ayuntamiento D. Juan de Sevilla: para una plaza de oidor de la audiencia de con su presidente, se digne recibir este corto obsequio en testi Sevilla á D. Ignacio Gusenie: para otra de alcalde de la cuadra monio de su verdadera lealtad. Ecija 23 de Febrero de 1826.” déla misma audiencia á D. Josef Zorrilla, y para la fiscalía del (Siguen las Jimias.) crimen de dicho tribunal á D. Josef del Castillo; para una plaza de alcalde n…</t>
  </si>
  <si>
    <t>Gutiérde, Josef Marcos</t>
  </si>
  <si>
    <t>Josef Marcos Gutiérde</t>
  </si>
  <si>
    <t>…e la clase primera, ó sea llará en la librería de Razóla , calle deTa-Goneepcion;de alumnos latinos, deberán acompasar á su solicitud: i.° la fé — Práctica criminal de España, por D. Josef Marcos Gutiérde bautismo, que acredite tener 16 años de edad: 2.0 una infor rez, editor del Febrero reformado y anotado, publicada paramación delimpieaa de sangre y de buenas costumbres, recibid? complemento de esta pbra, que carecía de un tratado criminal:ante la justicia d…</t>
  </si>
  <si>
    <t>Gutiérrez, Alejandro</t>
  </si>
  <si>
    <t>Alejandro Gutiérrez</t>
  </si>
  <si>
    <t>…resplandecerá’1 como las estrellas del cielo.' dé: Antoiíana, se día señalado’para junta de herederos y acreedo Y finalmente , el trono de V.'M. presentará ya la palma , ya res de D. Alejandro Gutiérrez, escribano qüe.Fue de. este nátne'4 la olivar, -presagios infalibles de un reinado que envidien'las ro, el domingo'^, del 'próximo mes de Julioálasi.iiuevede su edades posteriores. Esta es la difusión del: espíritu público de- los mañana en-su posada. •-.&lt; .…</t>
  </si>
  <si>
    <t>Gutiérrez, Pedro Evaristo</t>
  </si>
  <si>
    <t>Pedro Evaristo Gutiérrez</t>
  </si>
  <si>
    <t>…ble colección. La revolu- dignidad de capiscol de la colegial de Bribiesca, por muerte d« tion política debió tener término en todos sus excesos, porque D. Francisco Santamaría, á D. Pedro Evaristo Gutiérrez: para *Ua misma por el horror que inspiraba estaba indicando el re dos canongías de la propia iglesia colegial, por renuncia de Don medio de los males que podia causar; pero respecto al desorden Juan Manuel Diez y fallecimiento del referido D. Francisco indic…</t>
  </si>
  <si>
    <t>Hacienda, Ministro de</t>
  </si>
  <si>
    <t>Ministro de Hacienda</t>
  </si>
  <si>
    <t>…dos los años la existencia de la divina el derecho de pronunciar acerca de la fe , sobre las cues religión. i . tiones morales, sobre los sacramentos, sobre la disciplina ,y so El Sr. Ministro de Hacienda en su discurso impreso por ca bre todo lo que concierne á las cosas santas: á la segunda toca beza del presupuesto anunció que para el año de 1827 se aplica^ zeglar losderechos de las personas y de las propiedades, y esta ria una suma de 2.5003 francos con el…</t>
  </si>
  <si>
    <t>Hacienda, Secretario del Despacho de</t>
  </si>
  <si>
    <t>Secretario del Despacho de Hacienda</t>
  </si>
  <si>
    <t>…Cuando se preparaba la Dirección á circular la anterior Real jan regíasfara el abono Je sueldo á los empleados. orden de 7 de Marzo lo suspendió, porque recibió otra que con fe El Sr. Secretario del Despacho de Hacienda con fecha de a a cha de ai del siguiente mes de Abril le comunicó el Excmo. Sr. Sed de Marzo último me dijo lo que sigue: ' creta rio de Estado y del Despacho de Hacienda, concebida en los Dirijo á V. S. de orden de S; M. y para los efectos conve términos sig…</t>
  </si>
  <si>
    <t>…do tomar, por base los ren esta fecha comunico al superintendente general de Policía la Real dimientos corrientes de las rentas en las provinciasquecompren- orden que dice asi: El Sr. Secretario del Despacho de Hacienda de cada capitanía generaL, con arreglo al estado de productos lí con oficio de 15 de Mayo último roe remitió dos expedientes, quidos remitido por el ministerio de Hacienda , y combinándo con el dictamen de la Contaduría general de Valores y de la Di la en lo…</t>
  </si>
  <si>
    <t>…a Febrero 14 renuncia de D. Juan Josef de Inda, á D. Alejandro Martínez de 1826. las Jirmas.') Kubio. Asimismo se ha servido S. M. presentar para la dignidad de Habieüdo el Excmo. Sr. Secretario del Despacho de Hacienda arcediano de Villena, de la iglesia catedral de Cartagena, va dado cuenta al Rey de la exposición hecha por el consulado de cante por muerte de D. Mariano García Zamora, al doctor Don Cádiz con fecha i.® de Abril último, y del estado que remitió y Leandro Alv…</t>
  </si>
  <si>
    <t>…de cuentas atrasadas de la provisión de víveres de plimiento de lo mandado por V. Al. en dicha fecha. Marina, respectivas á la época referida en el artículo i.°, y para El Excmo. Sr. Secretario del Despacho de Hacienda con fe liquidar las pendientes de maestres de víveres que estuvieron em cha 30 de Setiembre anterior me comunicó la siguiente Real barcados en tiempo que la administración estuvo á cargo de los orden: cinco gremios mayores de Madrid , cuyos alcances deben ser…</t>
  </si>
  <si>
    <t>Hamburgo, Francisco Manuel Ju</t>
  </si>
  <si>
    <t>Francisco Manuel Ju Hamburgo</t>
  </si>
  <si>
    <t>/ tW Blas Joséf Garzota, á D. Juan Ortíz, D. Francisco Manuel Ju Hamburgo............................. ............................ 00 rado y D. Francisco Herreros Magaña. Cádiz.........................................-.........-...... i beneficio. Sevilla................................................................ daño. ■ ' El…</t>
  </si>
  <si>
    <t>Hamilton</t>
  </si>
  <si>
    <t>…después de haber enviado su familia á Tries para Megara, y otros para Argos: hasta ahora nada se ha deci te, ha marchado sobre Tripolitza ; cuyas tropas han vuelto á dis dido. El capitán Hamilton continúa maniobrando en Ñipóles persarse á vista de los árabes. de Romanía. Se asegura que Ibrahim-bajá ha asalariado muchos albaneses, AUSTRIA. 4 quiches ha enviado á la Morea. Viente 5 de Abril. .. ■ •' ; - " Ayer tuvo la Puerta un Consejo, en el cual se re…</t>
  </si>
  <si>
    <t>…protección de Alejandría para Constantinopla, ha sido apresada por un corsa dos bergantines de guerra imperiales, á pretexto de que entre rio griego en el mismo puerto de Sira. El capitán Hamilton qUe las naves mercantes habia algunas que habían cargado en Ale se halló presente, y á quien el capitán mercante recurrió , J,a de jandría comestibles para Constantinopla. El comandante de uno cidido que la presa era buena. La nave ha sido conducida á Ña de l…</t>
  </si>
  <si>
    <t>…abellón vo suficiente tiempo para concertarse con los genízaros, de mo que lleven, á menos que vayan escoltadas. do que entró en Constantinopla al frente de todas las tropas in El capitán Hamilton hacia todo lo posible para proteger las surreccionadas, y ocupó inmediatamente la plaza de Almtidan. naves inglesas. (Globe and Traveiltr.) Excitado por el Muflís* atrevió á pedir la deposición del Em —. El importe total de las rentas de la Gran Bretaña en el…</t>
  </si>
  <si>
    <t>Harpe, La</t>
  </si>
  <si>
    <t>La Harpe</t>
  </si>
  <si>
    <t>Gaceta de Madrid n.º 2</t>
  </si>
  <si>
    <t>…medio de caftélesVqúe se iban á hacer placer de que sü nieto fuese educado á sú vista, dándole por prc- estos eXperimefttós: prevención que rió fue síiperflua, porque el xcptór al coronel La Harpe, de nkcion suiza. - estruendo que produjeron fue muy grande. Los periódicos de Lon •° Subió Alejandro ¡al trono en 24 de Marzo de 1861, coro dres, cuyos redactores no han podido ser testigos de estos ensa nándose en MosfioW el 27 de 'Setiembre siguiente. El p…</t>
  </si>
  <si>
    <t>Harris</t>
  </si>
  <si>
    <t>…uy aflictivas las noticias que se reciben de Blackburn y sediciosos. de las inmediaciones de Manchester, y no puede atribuirse á otra Se dice de Manchester con fecha del 28 que el general Harris, causa que al poco crédito que tienen los fondos. Los billetes del que manda aquel distrito * habia llegado á la ciudad; que asimis Echiquier están 4 10, y el nuevo 4 por 100 á 94!. Los de U mo habia llegado el primer regimiento de dragones de la guardia: Amé…</t>
  </si>
  <si>
    <t>Harrowby</t>
  </si>
  <si>
    <t>…esente año, que el Real Seminario de No A la una ha recibido S. M. en la Sala del Trono en audien bles, confiado desde su fundación á la dirección de la Compañía cia particular al lord Harrowby, Presidente del consejo de de Jesús, y restituido á la misma en 1816, se restablezca en el colegio imperial de la misma Compañía hasta que pueda habiliS. M. B. _E1 Sr. duque de Villa-Hermosa, Embajador del Rey de Es tarse su local propio, sito en la puerta de…</t>
  </si>
  <si>
    <t>Haton, Francisco de Paula</t>
  </si>
  <si>
    <t>Francisco de Paula Haton</t>
  </si>
  <si>
    <t>…g, comandante de la- escuadra del mar Negro. metropolitana dé Granada, por muerte de D. Pedro Espinosa y _La ley de sucesión , el acta mas importante del reinddó de Pa renuncia de D. Francisco de Paula Haton , á D. Salvador Salablo 1, se publicó en 1797, después de su coronación, y fue de zar v Palomino; y para otra de la Real capilla de la mismaciu— clarada ley fundamental del Imperio. Por ella pertenece la coro dad, vacante por muerte de D. Fernando Duran , á D…</t>
  </si>
  <si>
    <t>Hcredia, Gonzalo</t>
  </si>
  <si>
    <t>Gonzalo Hcredia</t>
  </si>
  <si>
    <t>…tulossi- pio,Tribunal , para la regencia de la Real (audiencia de Va lene guientes: Hechos verdaderos: hechos probables; hechos fusibles: cia, que resulta vacante por promoción de D. Gonzalo Hcredia mentiras. El primero seria muy corto;, pues, no con tendría sino á plaza del Consejo supremo de Hacienda , á D. Teotimo Escu documentos auténticos y noticias que pudiese asegurar. dero, oidor decano de la Real audiencia, dé,Sevilla. „E1 segundo contendría lo…</t>
  </si>
  <si>
    <t>He, Obispo</t>
  </si>
  <si>
    <t>Obispo He</t>
  </si>
  <si>
    <t>…gracias por la acertada elec ^ y^pérsónas de distinción, sino que también concurrieron ¿ ción que V; M.* ha í emdtí.de los sujetos.que camponenel Con cuBiplímentar á S.É. el limo. Sr. Obispo He esta diócesis; los se- sejo de Estado permanente, por cuya grandiosa operación ,&gt; -a la ®éréi géfes y oficiales de lós cuerpos -de; la 'división aliada, como jPKque'agradecidos :1o. demuestran á V. M., le ofrecen que no tpdlniénté e! ExCmo Sí*. teniente gener…</t>
  </si>
  <si>
    <t>Head</t>
  </si>
  <si>
    <t>…ugusta madre. sonas que se habían enviado aquí por cuenta de la compañía _ E1 24 del corriente llegó á esta capital el correo que se expi para poner en ejecución sus proyectos. El capitán Head, encar-: dió ¿Viena de Austria luego que falleció S. M. el Rey Don gado principal de ella, se vuelve también después de duras pe Juan v* con una carta de S. A. ia Serma. Sra Infanta Doña Isa nas que ha tenido que sufrir buscando minas que se había ima bel Mar…</t>
  </si>
  <si>
    <t>Heeckeren, A. van</t>
  </si>
  <si>
    <t>A. van Heeckeren</t>
  </si>
  <si>
    <t>…obre ci pas-age siguiente: Embajador Extraordinario y Ministro Plenipotenciario cerca „Los exponentes piden permiso para hacer presente á la ho de la corte de Rusia al barou j. B. D. A. van Heeckeren, en norable Cámara que siendo absolutamente desnuda de fundamen cargado interinamente de los negocios de dicha corte. to la imputación del doble juramento que se hac» á los católicos, ESPAÑA. creer.en semejante calumnia seria lo misino que acusarlos de per ju…</t>
  </si>
  <si>
    <t>Heidegger</t>
  </si>
  <si>
    <t>…gerés que componen la sociedad Los oficiales que partieron pata el Oriente en número do auxiliar de Dubiin paja la propagación del cristianismo entre ocho, entre ellos el teniente coronel Heidegger, no han recibido los judíos» el objeto;41rincip.al .de esta reunión era oirrhabíár al permiso formal para alistarse al servicio de los griegos, sinoi.so misionero de la Palestina JosefWolff. Mr. Crwín» presidia 1* lamente se les ha dado facultad para.-viajar…</t>
  </si>
  <si>
    <t>Heidgger</t>
  </si>
  <si>
    <t>…os 22 “30 de antigüedad para sus ascensos: entre los oficiales que han hechodias, y que puede andarse á caballo en 6 ú 8 lo cruzan una in uso de esta facultad, se cita al teniente coronel Heidgger, sujetofinidad de arroyos y de riachuelos que es preciso, pasarlos á nado, de mucho mérito, y edecán del feld-mariscalcomandante.(G/i-lo cual ocasiona muchas dificultades por el tiempo en que se der • ceta deNuremberg.')riten las nieves No obstante, jamas es…</t>
  </si>
  <si>
    <t>Helguera, Lucio de</t>
  </si>
  <si>
    <t>Lucio de Helguera</t>
  </si>
  <si>
    <t>…............... 1 beneficio. puesta por parte de Doña Manuela Ruiz de Que vedo, madre, tu Zaragoza................... .................... ............ •J daño, fara y curadora de D. Lucio de Helguera, sobre propiedad de Bilbao............................................................ i beneficio. un vale Real de iúo pesos no consolidado de i.° de Enero de Cortina............................. ........ .......................... t daño. 1818, mlm. 27,996;…</t>
  </si>
  <si>
    <t>Hemiápvlis, Obispo de</t>
  </si>
  <si>
    <t>Obispo de Hemiápvlis</t>
  </si>
  <si>
    <t>…r manera que las mercaderías que han sido 'Estado del departamento de Negocios eclesiásticos y de Instrucempeñadas en el banco, no podrán reclamarse bajo del pretex .cion pública, D. Obispo de Hemiápvlis. to de que no pertenecían en propiedad á la persona que las hu- El joven Príncipe Teorakaton fue la mañana del 6 del cor .biese entregado al. banco como fianza del dinero prestado. riente á visitar al Arzobispo de Parts, acompañado del respetable Este orador…</t>
  </si>
  <si>
    <t>Hemprich</t>
  </si>
  <si>
    <t>…desde luego resaltan de conocer el interior del Africa, es necesario agregar otra muy á la vista; y seria perder el tiempo inútilmente el contestar á digna de sentirse. Esta es el doctor Hemprich, naturalista ale cada uno de por sí. Pero este viagero, que no ha salido de Ma mán , el cual había algunos años que por orden del Rey de Prudrid, no solo ha faltado esta vez á la verdad, sino que ha ul sia viajaba en compañía de su compatriota el doctor Herem…</t>
  </si>
  <si>
    <t>Henriqne</t>
  </si>
  <si>
    <t>…hacia sus vasallos. Los. médico del Rey D. Juan i.=:Geñeraciones, semblanzas é obras que hablan , llenos de una verdadera confianza, ño dudan qué dé los excelentes Reyes de España D. Henriqne m y D. Juan V. M. acogerá esta sencilla demostración cón su patural bondad, el 11, y de los venerables Perlados y notables caballeros que en y ofrecen nuevamente á V. M. los. homenages mas putos de su los tiempos de estos Reyes fueron: por el noble caballero…</t>
  </si>
  <si>
    <t>Heredia, Cándido Maestre de</t>
  </si>
  <si>
    <t>Cándido Maestre de Heredia</t>
  </si>
  <si>
    <t>…tfn caballo ingles corrió un espacio de 76$ metros (909920 va perjuicio á lo que haya lugar. ras , ó 13I leguas) en dos horas, 48', 40"; la primera mitad en _ Se cita y emplaza á D. Cándido Maestre de Heredia, adminis una hora 4' (711 varas por minuto). Otro caballo cosaco em trador de rentas-que fue del partido de Orense, ó á sus acreedo pleó en atravesar el mismo espacio de 76Q metros, dos horas, res, para que en el nuevo término de 20 dias se presenten á de 56'…</t>
  </si>
  <si>
    <t>Heremberg</t>
  </si>
  <si>
    <t>…alido de Ma mán , el cual había algunos años que por orden del Rey de Prudrid, no solo ha faltado esta vez á la verdad, sino que ha ul sia viajaba en compañía de su compatriota el doctor Heremberg, trajado también sin ningún decoro las leyes de la decencia públi tanto por aquella parte dei mundo como por el Asia. Este sabioca. Las calles de Madrid, dice, están llenas de yerba, por no viagero murió en Massana de una calentura endémica el 28 de haber qui…</t>
  </si>
  <si>
    <t>Hermópolis, Obispo de</t>
  </si>
  <si>
    <t>Obispo de Hermópolis</t>
  </si>
  <si>
    <t>…eaS' ducta , y del' zelo por el bien de la tgles.a que les ha animado ultramontanas. (Murmullos, interrupción.") en todas épocas desde S, Vicente Paul acá, pasa S. E á vindicar El Sr. Obispo de Hermópolis, Ministro de Negocios eclesiás al clero de las calumnias con que se le ha querido denigrar: sube ticos, pidió la palabra: al subir á la tribuna saca el relox y mira' hasta el origen de la Monarquía, y hace ver que en todos tiem la hora. ( Ligero movimiento de…</t>
  </si>
  <si>
    <t>…fensa del cristianismo ó conferencias sobre la 'Religión, pordos vasos al pie del mismo manantial, y paseado en seguida uri poco, según se prescribe á los que las beben. él Excmo. Sr. Obispo de Hermópolis, Ministro de negocios ecle siásticos y de instrucción pública de Francia &amp;c: &amp;c. Traduci Tenemos á la vista una relación circunstanciada de la solem das al castellano por D. F. T. A. Chalumeaii de'Verneuil, indi nidad con que se bendijo la bandera del batalló…</t>
  </si>
  <si>
    <t>Hermosilla, Ignacio</t>
  </si>
  <si>
    <t>Ignacio Hermosilla</t>
  </si>
  <si>
    <t>…el dirigirán sus memoriales franco», de porte á D. Josef Ferrer, padre Fr. Diego González.' agente de negocios en Madrid, calle del Amor de Dios, casa pa - Año de 1784. Oración de D. Ignacio Hermosilla, y vari» sadizo de Mónserrate,cuarto bajo, dentro deun mes, que finará poesías de las Señores D. Vicente García de la Huerta, de Dos en 35 de Marzo próximo. Juan Melendez Valdés, D. Ignacio Ayala ,- D. Diego Rejos, s. Lossuscriptores á la Historia re la Igles…</t>
  </si>
  <si>
    <t>Hernández, Fermín Diez</t>
  </si>
  <si>
    <t>Fermín Diez Hernández</t>
  </si>
  <si>
    <t>…s, y cooperará con todos sus la de Ciempozuelos á D. Joaquín Martínez DiazCampaya: para esfuerzos á que produzcan los felices resultados que desea y espe k de Arenas de S. Pedro á D. Fermín Diez Hernández: para la ra la nación entera. Lérida 30 de Marzo de 182Ó.1-' (Siguen ias deFuentes de Cantos á D. Antonio Josef Santervaz y Lerin: para Jimias.) la de Luque á D. Eugenio Romero y González: para la vara mas Indice de ¡os Reales decretos y órdenes insertos en e…</t>
  </si>
  <si>
    <t>Hernández, Pablo</t>
  </si>
  <si>
    <t>Pablo Hernández</t>
  </si>
  <si>
    <t>…muy lisonjera al enviarle Rico al Ilinó.'Sr. D. Pedro Gutiérrez de Cos, Obispo de Guala medalla., la.cual tenia esta inscripción: Al que perfecciona ¡a manga-. para el de Ceuta á D. Pablo Hernández: para el de Mar lengua rusa. ruecos in partibus á Carlos Aulock, sufragáneo de Breslau. El poeta Slapuschkin ha contestado á ella del modo siguiente: S. S. oeclaró después Cardenales de la Sta. Iglesia á los RR. „Gracias muy sinceras del labrador Fedor.” Padr…</t>
  </si>
  <si>
    <t>Hernández, Pedro</t>
  </si>
  <si>
    <t>Pedro Hernández</t>
  </si>
  <si>
    <t>…e abertura y 16 de foco; y unido á ella un heración de la catedral de Málaga , por muerte de D. Francisco liómetro elíptico, cuya escala da ■— de pulgada inglesa.Cipriano Llera, á D. Pedro Hernández. Horas del pénddlo- Distancias de limbos Las mismas en partes en pulgada* inglesas. de circulo. El Rey N. Sr. se ha dignado admitir con benevolencia el donativo que ha hecho, en beneficio del Real Erario D. Juan i.*-. 2ii&gt;.. 32'.. 307.............2,240.......…</t>
  </si>
  <si>
    <t>Hernández, Santiago</t>
  </si>
  <si>
    <t>Santiago Hernández</t>
  </si>
  <si>
    <t>…l que quiera hacer postura á dichas posesiones, acu ne las mejores comodidades para pasageros. Darán razón en esta dirá dentro de 30 dias, que finarán en 16 de Noviembre pró corte D. Santiago Hernández dé Tejada, que vive en la plaza Ma ximo ante el Sr. Galindo, teniente corregidor, por la escribanía yor; en Sevilla D- Miguel de Urbina, del comercio, y en Cádiz de Ordofíez. D. Leandro Josef de Viniegra. —Por providencia del Sr. Segovia, alcalde de Casa y Co…</t>
  </si>
  <si>
    <t>Hernando, Diego Antonio</t>
  </si>
  <si>
    <t>Diego Antonio Hernando</t>
  </si>
  <si>
    <t>…regorio Rújula, que vive ea la calle del Oriente, núni. 18, segovia. ’ cuarto principal. En socorro de los establecimientos de beneficencia de esfe __Doña'Josefa Hidalgo, viuda de D. Diego Antonio Hernando obispado se han invertido 108500 rs., en que están inclusos 58 Llagunó y Pinedo, ha fallecido sin disposición testamentaria qiíí reales librados á los hospitales General y Pasión de esta coi-te,'y se sepa hasta de presente; por cuya razón se cita y emplaza á…</t>
  </si>
  <si>
    <t>Herrera, Fernando</t>
  </si>
  <si>
    <t>Fernando Herrera</t>
  </si>
  <si>
    <t>…erto papel de cesión de un libramiéhto con CATALUÑA. tra la tesorería general de 19.381 rs. y 33 inrs., hecha á favcir A la casa de niños expósitos á cuenta de lo que le corres de D. Fernando Herrera cu 8 de Enero de 1823, ó deducir so ponda , grO rs. bre él lá acción que lés aiista , al juzgado de provincia dél señor Al hospital general de Sta. Cruz de Barcelona , 14® rs. Arizmendi, alcalde de Casa y Corte, y escribanía de Albóniga; Para la lactancia y c…</t>
  </si>
  <si>
    <t>…a Olalla , y no-haber tenido efecto tenencia de un libramiento de 293381 rs. contra tesorería ge el nombramiento hecho en D. Alejandro Martínez Rubio, i neral, expedido á favor de D. Fernando Herrera, apoderado d» D. Andrés. Miguel Gasquez. aquéllos, el que por su muerte cedieron á D. Josef Saavedra; con apercibimiento que pasado sin hacerlo se sustanciarán los El Rey N. Sr. ha tenido á bien admitir á Fr. Martin Fuen autos en los estrados del tribunal en…</t>
  </si>
  <si>
    <t>Herrera, Francisco María</t>
  </si>
  <si>
    <t>Francisco María Herrera</t>
  </si>
  <si>
    <t>…Bolsa de hoy. Cinco por 100 consolidados 99 40 Anuali Cádiz................ D. Benito de la Piedra. dades 00. Acciones del banco 2065. Empréstito Real de Espa- Cañarías.......... D. Francisco María Herrera, Santa Cruz de fia 5 2*. Tenerife. _Esta mañana ha abierto S. M. la sesión de las Cámaras con Coruua............. D. Juan Francisco Barrié. el mismo ceremonial y pompa que los años precedentes en la Mallorca.......... D. Martin Mayoll, en Palma. sala de Henri…</t>
  </si>
  <si>
    <t>Herrera, Josef María</t>
  </si>
  <si>
    <t>Josef María Herrera</t>
  </si>
  <si>
    <t>…3 beneficio. .Cádiz.......................... D. Benito de la Piedrá. Coruña......................................... ................... 4 á 4 daño. Canarias.................... D. Josef María Herrera. Deuda consolidada con ínteres........................ 27-i á 28 valor. CoruiTa....................... D. Juan Francisco Barrie. Intereses de vale 3. . 0519609 Mallorca................. D. Martin Mayoll. Vales consolidados........... .........................…</t>
  </si>
  <si>
    <t>Herrera, Josef María de</t>
  </si>
  <si>
    <t>Josef María de Herrera</t>
  </si>
  <si>
    <t>…de campo D. Rafael Martinengo, Cádiz......;................. D. Benito de la Piedra. ocurrida en esta corte en 10 de Febrero del corriente año , se haa Cananas................... D. Josef María de Herrera. formado autos de inventario de los bienes y efectos que dejó por Coruua..................... D. Juan Francisco Barrié. «1 juzgado de la Capitanía general de Castilla la Nueva, en ios Mallorca............... D. Martin Mayóle. cuales se cita y emplaza á todos…</t>
  </si>
  <si>
    <t>Herrera, Juan</t>
  </si>
  <si>
    <t>Juan Herrera</t>
  </si>
  <si>
    <t>…para la de Orce á Don marse ajuar egipcio. Josef López: para la déCandeieda á D. Simón Ponce de León: Las joyas y otros objetos de materias preciosas para adorno para la de Teba á D. Juan Herrera: para la de Arroyo del Puer pasan de 1400. Hay varias figurillas macizas de oro y de plata, co á D. León González del Camino: para la de Cuitar de Baza y el trabajo corresponde al valor de la materia. Tas sortijas y á D. Juan Marchante: para la de D. Benito á…</t>
  </si>
  <si>
    <t>Herrero, Mansueto Boxó</t>
  </si>
  <si>
    <t>Mansueto Boxó Herrero</t>
  </si>
  <si>
    <t>…e sa aquí lo que se lee en los papeles alemanes que han llegado ayer á lud en el Real sitio de S. Lorenzo. esta capital. Viena 23 de Setiembre. Aquí estamos convencidos de que las D. Mansueto Boxó Herrero, del término de Santa María conferencias de Ackerman producirán un resultado satisfactorio. del Vi lar , sufragáneo de S. Vicens de Castellbell, corregimiento Es muy verosímil que la Puerta accederá a las demandas presen de Manresa, natural de Esparraguera, c…</t>
  </si>
  <si>
    <t>Herrero, Sebastian</t>
  </si>
  <si>
    <t>Sebastian Herrero</t>
  </si>
  <si>
    <t>…bservadas en las proximidades al medio del Sevilla, por ascenso de D. Valentin Sorzano á media ración de eclipse con una ecuatorial pequeña de Dollond de objetivo tri Cartagena, á D. Sebastian Herrero,y Moris; y para una media ple, 2 pulgadas de abertura y 16 de foco; y unido á ella un heración de la catedral de Málaga , por muerte de D. Francisco liómetro elíptico, cuya escala da ■— de pulgada inglesa.Cipriano Llera, á D. Pedro Hernández. Horas del pénddl…</t>
  </si>
  <si>
    <t>Herrerol</t>
  </si>
  <si>
    <t>…IJinojosa á Canongía de la ta en la demanda'puesta por . Teresa Mata, Teresa Roure y misma , á D. Nicolás Taídeo Méndez , sacristán mayor de la ca Raimundo Roure,en,el juzgado del Sr. Herrerol*rieto,.al&lt;3alde tedral de Lima: para una canongía de la colegial de Jerez de la de Casa y Cortepor Ja escribanía -de Rincón.. Frontera i por muerte de D. Marcos Josef Gandon, á D. Va __Se halla vacante'la cátedra de latinidad de la. catedral , dé Can lentín S…</t>
  </si>
  <si>
    <t>Herreros, Antonio González</t>
  </si>
  <si>
    <t>Antonio González Herreros</t>
  </si>
  <si>
    <t>…encargamos á los prelados regulares cuiden dé arzobispado de Burgos, con la historia desdicha villa, por su ca que en sus iglesias se haga lo mismo. A cuyo fin se imprimirá pellán D. Antonio González Herreros, pensionado po’r S. M.: competente número de ejemplares, y se les remitirán para qué ha se vendé en la librería de Fuente, calle de la Almudena á '4 rs. gan se lea y publique en tres dias festivos al ofertorio de la mi __Novena at Santísimo Sacramento del alt…</t>
  </si>
  <si>
    <t>Hervas, María</t>
  </si>
  <si>
    <t>María Hervas</t>
  </si>
  <si>
    <t>…e 25373$ rs. 10 mrs., y 772 2 mrs. de ré los mas exaltados partidarios de un periódico de la oposición. ,, Ayer fuimos testigos de una chistosa escena, en que mani dito á favor de Doña María Hervas=r$. Otro de 4368$ rs. 10 mrs., y 140 19 mrs. de rédito á favor de la capellanía de Ma festó gran desprecio á este papel un capitán de navio mercan te, que acaba de llegar de las indias orientales. Habiendo pedido yor Alvarez.=i6. Otro de 439842 rs. 17 mrs., y…</t>
  </si>
  <si>
    <t>Hervás, María</t>
  </si>
  <si>
    <t>María Hervás</t>
  </si>
  <si>
    <t>…or. Aiva12,084.... 500............................. Sevilla. rez.=rOtro de 258735.M. 10 mrs.. y 77* 2 mrs. de rédito á fa ■i 19.593— 500............................ Madrid. vor de Doña María Hervás.=;Otro de 48685 rs. 10 mrs,, y 140 18,109.... 500............................ Idem. - - 19 mrs.de rédito4 favor déla capellanía de Mayor Alvarez.— 8,086.... 5°o.......................... Sevilla.;, - , Otro de 438842 rs. i/nirs,,' y 18316 6 mrs. de réditos fa…</t>
  </si>
  <si>
    <t>Heurteloup</t>
  </si>
  <si>
    <t>…e Valparaíso de 14 de Mayo, la que termina con estas palabras. (,Journal &lt;iu Cummercc.) ,,Se mudará de director; pero no de la suerte infeliz á que se — El martes por la mañana el doctor Heurteloup, en presencia hallan reducidas todas las clases. Nada somos ni podremos ser del barón Dupuiiren , de varios médicos , y de todos los practi jamas mientras no desterremos de entre nosotros la codicia cxcantes reunidos, hizo en el hospital general la operación…</t>
  </si>
  <si>
    <t>Hidalgo, Josefa</t>
  </si>
  <si>
    <t>Josefa Hidalgo</t>
  </si>
  <si>
    <t>…lo formado por las cuerdas que unen.los extremos de dos rientes y demas que se consideren con derecho á los bienes de diámetros perpendicularesy no hay duda de que la extensión de Doña Josefa Hidalgo, que murió intestada, para que acudan á su perímetro será menor que:la de la circunferencia. Pero los tres deducirlo ante el Sr. Galindo, teniente corregidor de esta villa, lados del cuadrado y el radio del círculo equivalen á una exten- ■ por la escribanía d…</t>
  </si>
  <si>
    <t>Hidalgo, Pedró González</t>
  </si>
  <si>
    <t>Pedró González Hidalgo</t>
  </si>
  <si>
    <t>…icación, que por primero, segundo y último término se na de Sevilla , por muerte de D. Francisco dé Paula Espinosa, á les concede, se presenten por sí ó por medio de procurador es D. Pedró González Hidalgo: para otra de la catedral de Carta el juzgado del Sr. de Arizmendi, alcalde de Casa y Corte, y es gena, por la de D. Demetrio Morales, i D. Valentin So'rzano; cribanía de Albóniga, á evacuar un traslado que se les ha con y para una ración de la colegial de Ba…</t>
  </si>
  <si>
    <t>Hildemburgo, Federico de Sajonia</t>
  </si>
  <si>
    <t>Federico de Sajonia Hildemburgo</t>
  </si>
  <si>
    <t>…ido ratifica- tados.” do por et duque de Sajonia Coburgo á fines de Octubre. Unacarla de Altemburgo dice que se aguardaba para el 7 de Noviem Valencicnnec 17 de ZVcoitmbrt. bre al duque Federico de Sajonia Hildemburgo en su nueva te Hemos presenciado una patética ceremonia en Aubercht* ndencia; su recibimiento será muy brillante, si ha de formarse court. Juan Christian, de edad de 41 años, educado en el culto juicio por el programa que mandó prublicar la policía el 3 de No…</t>
  </si>
  <si>
    <t>Honorio</t>
  </si>
  <si>
    <t>lloras que una jicara de chocolate , sucediendo lo mismo al te te observadas, y como conocen estas provincias ,-ni falta activi. niente coronel D. Pablo Sirera y su hermano D. Honorio , que dad ni disposición para escarmentar al que osare alterar el orden, me han seguido constantes, y también se hallan rendidos; pe cuyo ejemplo tienen en los Bazanes, Selles y.otros. Dios guarde ro aunque por cima, he hallado entre otros, que deben ser de á…</t>
  </si>
  <si>
    <t>Hordis, Josef</t>
  </si>
  <si>
    <t>Josef Hordis</t>
  </si>
  <si>
    <t>…os: sobre el muelle se ha vendido la pipa de _Por providencia del alcalde de Villaviciosa, en el reino de vino catatan de 22 á 23 duros. León, se cita y emplaza'á los parientes de D. Josef Hordis, ó En un periódico extrangero se lee lo siguiente: á sus herederos qué contemplen tener derecho í loa bienes que „Las noticias de Colombia son en sustancia: que ni hay ejér dejó en su testamento, á cuyas disposiciones se opusieron Don cito, ni con que pagarlo…</t>
  </si>
  <si>
    <t>Hotham</t>
  </si>
  <si>
    <t>…dones con que distinguió al santo Rey po parecía tan fresco como si se hubiera asfixiado cosa de media vuestro predecesor. El ayuntamiento, Señor, con todos sus ve liara antes, el doctor Hotham lo hizo descubrir del todo, y des cinos, puede asegurar á V. M. que sus cordiales votos son lo» nudado que fue de sus vestidos se le puso en agua fría, porque de su mayor prosperidad y lustre para bien de la Monarquía; todo el cutis estaba cubierto de una cap…</t>
  </si>
  <si>
    <t>Hotham, Jantes</t>
  </si>
  <si>
    <t>Jantes Hotham</t>
  </si>
  <si>
    <t>…que se relata, no puede dejar de ser Organización de los leales cuerpos de voluntarios Realistas, que cuento. con la sumisión mas sana arde en sus corazones el inextinguible „ El doctor Jantes Hotham, de Morpet en Northumberíand, fuego de la Religión, del Ret y de la Patria: tan acertadas dis á su vuelta de Suiza , dicen que ha dicho que á la falda del monte posiciones hacían renacer mas y mas la confianza de la nación, de San Gothardo, una legua de Airól…</t>
  </si>
  <si>
    <t>Hoyo, Joaquín del</t>
  </si>
  <si>
    <t>Joaquín del Hoyo</t>
  </si>
  <si>
    <t>…nclusos 89 reales, dados para alivio de los Hospi rará el perjuicio que haya lugar. tales General y Pasión de esta corte, y 49 á la. asociación de .ca _Por la muerte intestada del coronel D. Joaquín del Hoyo; es ridad de la misma, 579724 rs. pitan agregado al estado mayor de esta plaza, ocurrida eñ élljífl? En alivio de varias comunidades de Religiosos y Religiosas dia 20 de Febrero de este año, se han formado autos de pobres de este Arzobispado, 119612 rs. \ tar…</t>
  </si>
  <si>
    <t>Hoyos, Ramón Santamaría</t>
  </si>
  <si>
    <t>Ramón Santamaría Hoyos</t>
  </si>
  <si>
    <t>…se mismo que cita de Ciudad- go Bernardo de Villota: resultan de dicha denuncia que última Real , acaba de llegar á la capital de este nombre animado de ex mente las tuvo y poseyó D. Ramón Santamaría Hoyos, vecino celente espíritu, y en el mejor estado- de disciplina, sin haber te de la ciudad de Santiago, capital del reino de Chile, mediante nido ni un solo desertor. Los individuos de este regimiento se posesión judicial de 27 de Noviembre de 1804; para que de…</t>
  </si>
  <si>
    <t>Huerta, Vicente García'de la</t>
  </si>
  <si>
    <t>Vicente García'de la Huerta</t>
  </si>
  <si>
    <t>…rovee aquelcabildo metropolitano: Año de 1763. Oración del Excmo. -Sr. Marques de Santa au dotacion es la de 500 ducados, con la obligación de asistir ál Cruz, y varias poesías-de D. Vicente García'de la Huerta,de hospital y sus dependientes; á 'lós individuos-déFc'abildp con los D. AguStin de Montiano y de D. Juan de Triarte. siete racioneros llamados antigüé» y‘sus familias, y al colegio ‘de Año de 1766. Oración di Fr. D. Vicente Pignateli, y una los niños decoro…</t>
  </si>
  <si>
    <t>Hunn</t>
  </si>
  <si>
    <t>…El bergantín de guerra Britomart, según una carta de lá Ja 'los principios que se contienen en las presentes instrUcc ones , y maica , halló en el mar á la fragata inglesa Tvieed, capitán Hunn, que forman la base de toda la legislación que el Gobierno de que llevaba de Tampico á la Havana too3 duros pira, esta isla.. S. Al.,h? establecido y recomendado conforme á lo resuelto por : i: lás-Üói ¿amaras del Parlamento.=cEirmado, Bathurst. El dicho capi…</t>
  </si>
  <si>
    <t>Hurtado</t>
  </si>
  <si>
    <t>…an Señor había dado al primer cuerpo de las nue La gaceta espera que «1 Gobierno tomará providencias para cas vas tropas el nombre de chamkiar-bigendi (esto place al Empe tigar al Sr. Hurtado; pero cree al mismo tiempo que este no rador) ; al segundo el de taalimlu aske (tropa disciplinada); y el volverá á pisar el territorio colombiano. tercero debia llamarse eschtíndschi (cazadores). El pueblo, que Estado del-comercio en Inglaterra. tantas veces…</t>
  </si>
  <si>
    <t>…l Gobierno de Colombiacualquiera que sea el resultado de la. dejar tan de repente el país donde acababa de llegar. revolución , porque el ministro de Hacienda contaba especial _E1 Sr. Hurtado, ministro de Colombia "en esta, ha anunciado mente con los productos'del estanco del tabaco para llenar el que el dividendo del empréstito colombiano no ha podido pagar díjicit en las rentas de la república. se, por la imposibilidad en que se hallan los.agent…</t>
  </si>
  <si>
    <t>…n salido ya de Los periódicos de la mañana contienen algunos rumores de esta capital. El miércoles 4 partió el Gran Duque de Toscana, resultas de las vistas que ha debido tener el Sr. Hurtado, envia y hoy la Archiduquesa María Luisa, y al mismo tiempo han do de Colombia, con algunos capitalistas empeñados en el em salido para Dresde la Archiduquesa María de Sajorna y su au préstito de aquella república; mas esto se ha puesto en duda , y gusto Espo…</t>
  </si>
  <si>
    <t>…linado á la piedad, hizo callar el rigor de __E1 Courier contiene el siguiente artículo sobre Colombia y su las leyes, suprimió la pena de muerte, disminuyó considerable agente el Sr. Hurtado. mente los castigos , concedió amplio indulto á varios desdichados «Podemos anunciar, con referencia á una autoridad en quien que se habían hecho reos por pertenecer á reuniones secretas, ó nuestros lectores deben enteramente confiar, que la Colombia que habí…</t>
  </si>
  <si>
    <t>…o llega por fin á formarse un hueco en extraño es que el encargo de Mr. Folcy le fue dado por lo que tre el fondo de la cortadura y el bastidor. Entonces se adelanta representó el Sr. Hurtado á su Gob;erno hace tiempo diciéndolc éste, y la porción de pared que por esta mudanza ha quedado que habia dos casas, cuyos nombres calló, que se hallaban dis desmida detras dei bastidor, es al momento revestida de mani puestas á prestar esta cantidad. poster…</t>
  </si>
  <si>
    <t>Hurtado, Amonio Gil</t>
  </si>
  <si>
    <t>Amonio Gil Hurtado</t>
  </si>
  <si>
    <t>…siacate— Valencia...................................... £ ídem, drai de Córdoba, vacante por muerte de D. Bartolomé Vivar, Murcia.......................... ............. i idem. á D. Amonio Gil Hurtado: para dos raciones dé la cotegial.de Barcelona á pesos fuertes....... $ beneficio. Roa, obispado de Osmá, vacantes por muerte de D. Benito Zaragoza.'..."................................ 4 á J daño. León, y traslación de D. Manuel González, á D. Eustaquio1* Bi…</t>
  </si>
  <si>
    <t>I, Francisco</t>
  </si>
  <si>
    <t>Francisco I</t>
  </si>
  <si>
    <t>…a en la mi á D. Antonio Vicente Lobariñas: para la de Brihuega á Qon na quedó chamuscado, lámparas , * vestidos, instrumentos &amp;c. Gabriel de Yanguas: para la del Valle de Buelna á D. Francisco I.os trabajadores‘pudieron* libertarse* de las llamas no sin gran Montoro: para la de la Campana á Di Gregorio García de Lata, dificultad: muchor de* elloa- fueron* grávente heridos, y aun no y para la de Barcarrota á D. Joaquín de Puertas y Rodríguez. han podid…</t>
  </si>
  <si>
    <t>Ibargiicngoitia, Bernardino de</t>
  </si>
  <si>
    <t>Bernardino de Ibargiicngoitia</t>
  </si>
  <si>
    <t>…............ D. Josef Chico. Herralde, calle de la Concepción Gerónima, núm. ó,cuarto se Barcelona.......... ...... D. Mariano Figueras y Pon. gundo. Bilbao....................... D. Bernardino de Ibargiicngoitia. — Por muerte del mariscal de campo D. Rafael Martinengo, Cádiz......;................. D. Benito de la Piedra. ocurrida en esta corte en 10 de Febrero del corriente año , se haa Cananas................... D. Josef María de Herrera. formado autos de inventari…</t>
  </si>
  <si>
    <t>Ibargüengoitia, Bernardino</t>
  </si>
  <si>
    <t>Bernardino Ibargüengoitia</t>
  </si>
  <si>
    <t>…se les uniesen otros. Reales cédulas vigentes. FRANCIA. Badajoz..,....... D. Josef Chico. Barcelona......... D. Mariano Figueras y Pon. París zz de Diciembre. Bilbao............. D. Bernardino Ibargüengoitia. Bolsa de hoy. Cinco por 100 consolidados 99 40 Anuali Cádiz................ D. Benito de la Piedra. dades 00. Acciones del banco 2065. Empréstito Real de Espa- Cañarías.......... D. Francisco María Herrera, Santa Cruz de fia 5 2*. Tenerife. _Esta mañana ha a…</t>
  </si>
  <si>
    <t>Ibarguengoitit, Bernardino de</t>
  </si>
  <si>
    <t>Bernardino de Ibarguengoitit</t>
  </si>
  <si>
    <t>….......... . ¡ § á 4 beneficio. Barcelona.................. D. Mariano Figueras y Pon. Zaragoza.....................................1:........... $ daño Bilbao.................... D. Bernardino de Ibarguengoitit» Bilbao........................................................ .. ...... 3 beneficio. .Cádiz.......................... D. Benito de la Piedrá. Coruña......................................... ................... 4 á 4 daño. Canarias.................... D. Jos…</t>
  </si>
  <si>
    <t>Ibárrondo, Cornelio</t>
  </si>
  <si>
    <t>Cornelio Ibárrondo</t>
  </si>
  <si>
    <t>…26. Véndese á 10 rs. ¿ncía ¿parauna mediaracioride la catedral de Sárito Domingo de el despacho-de la imprenta Real,.Se suscribe en el mismo despila Calzada, vacante por muerte de D. Cornelio Ibárrondo, á cho, y en las provincias en las administraciones principales deD. Domingo1 Olaurtua;y para’ el benefició servidero de la iglesia Correos. ,parroquial de Montehermoso, en la diócesis' de Coria, á Don Francisco Tomas de Camarasa. . &lt; . ' Está vacante él part…</t>
  </si>
  <si>
    <t>Idem</t>
  </si>
  <si>
    <t>…ontener dentro de sí los movimientos de satisfacción Vales consolidados................ .......................... 26 á 27. y gozo que siente al ver asegurado el Trono de su Rey y Señor Idem no consolidados....................................... 10. con el sabio y memorable decreto de 28 de Diciembre último, y, le parece no seria completa si no lo participaba á su Soberano. ¡Si es fiel, si es amante,, podrá mantenerse indiferente viendo se ANUNCI…</t>
  </si>
  <si>
    <t>Idem, Benito</t>
  </si>
  <si>
    <t>Benito Idem</t>
  </si>
  <si>
    <t>…tos de Osma........ 4.65*- ría de la viuda de Quiroga, cálle de Carretas.Idem á la de Expósitos de Pamplona............. 26.374» Escuela del corazón, que escribió .en. latín el P. D. Benito Idem á la dejaen............................. ............... 9&gt;3*7- Haesten, de la orden de S. Benito-, traducida al castellano Idem á la de Baeza.......................................... 9-3*7» por el P. D. Diego de Mecolaeta, de la misma orden: 0 tomosIdem á l…</t>
  </si>
  <si>
    <t>Idem, Juan Antonio</t>
  </si>
  <si>
    <t>Juan Antonio Idem</t>
  </si>
  <si>
    <t>…...... . i-it. Quedo enterado de la situación de las tropas que V. E. da á es Deuda consolidada con interes.................... 29 i 30 valor. tos reinos é inmediaciones, como dei general D. Juan Antonio Idem sin interes............................................ 00 Monet para mandar desde Hellm. Puede V. E. asegurar á S. M. Intereses dé vales.......................................... af á íque la tranquilidad no se ha alterado en ningún pueblo, y qué 1 Vales con…</t>
  </si>
  <si>
    <t>Idem, Ramón</t>
  </si>
  <si>
    <t>Ramón Idem</t>
  </si>
  <si>
    <t>…es. 27 á 274 valor. Ruiperez; á D. Jorge Antonio Mira: paVá 'ühí cánongía de la Vales consolidados.......... ....... 24't “ 25I. santa iglesia primada de Toledo, por traslación de D. Ramón Idem no consolidados............... 9 » 9*Montero, á D. Juan Manuel de Telléría: para,una ración de la1 colegial dé Antequéra , obispado de Málaga , por promoción de E&gt;. Pedro Contreras, á D. Josef Delgado yQuirós: para el deaANUNCIOS. nato, primera silla dé la ig…</t>
  </si>
  <si>
    <t>ÍEGITIMITÉ</t>
  </si>
  <si>
    <t>…tés inscripciones: me llaman para algún enfermo me pongo en el estado del sonam Les suisses toujours dévovís aux xopxboks bulismo, y le mando lo que es necesario para conseguir su cura ÍEGITIMITÉ ción._¡Pero ejerceis el arte de curar sin autorización?_Yo no FIDEL1TÉ ejerzo este arte sino durmiendo._Supuesto que el estado del so RE61MEST DE BONTEMS 2.' SU1SSE: 3O MAX 1826. nambulismo os hace conocer las cosas mas secretas, debíais haber conocido que Ma…</t>
  </si>
  <si>
    <t>Ig</t>
  </si>
  <si>
    <t>…ue se lia hecho con las formalidades de costumbre, su Santidad bras del kermes cuando liegan á igual estado al que se hallan las había destinado como Ablegado apostólico al lltno. Sr. D. Ig cochinillas, presentan su piel tan extendida que no ofrecen en ella nacio Cadolino, Obispo de Cervia. el menor vestigio de raya, incisión ni anillo; de modo que pa El Rey N. Sr. asistió al santo sacrificio de la Misa, y des rece mas bien una baya pequeña ó ag…</t>
  </si>
  <si>
    <t>Iglesia, Pablo.de la</t>
  </si>
  <si>
    <t>Pablo.de la Iglesia</t>
  </si>
  <si>
    <t>…... f á í daño. iglesia catedral de Zamora,; vacante pot mueite de D. Pedro Bilbao................................................................... } beneficio. García Aliaga, á D. Pablo.de la Iglesia 'Espada; parí una ra Corulla;.....................;....;....;..........;...;.......f á | daño. ción de-la de Cuenca,vacarrtcpor’fallecimiento de D. Plácido Deuda consolidada con Ínteres...............*.......... 18 valor. Antonio Echavarría, á D. Rafael Goméz…</t>
  </si>
  <si>
    <t>Igna</t>
  </si>
  <si>
    <t>…. nidad de arcediano de Cerrato en la iglesia catedral de Palenci-a,J—El miércoles se tomó otra declaración A Mr. Ouvrard que duvacante por muerte de D.. Martin Leonardo García, 4 D. Igna l'° cuatro horas. La comisión de averiguaciones oyó en seguida cio Amor y Vallejo; y para la ración que igualmente disfrutaba Ihquedió Mr. Bourguenot, guardaalmaccn que erá en Sayonas en la misma catedral, 4 D. Pedro de S. Millan-, y para una ca IT después to…</t>
  </si>
  <si>
    <t>Ignacio</t>
  </si>
  <si>
    <t>…s al concurso y dimisión sús: se dará'principio con el Santo Sacrificio de la misa¡,que ce de bieqes hecha porDoúaJuliana del Barrio, muger de D. Ju lebrará de pontifical el limo. Sr. D. Ignacio. Cadolino, pbiapoi lián Ortiz, ausente, y cuyo.paradero se ignora, acordaron en de Cervia, y predicará, el P. Rafael de la (¿alie, director de di tre gOtras cosas admitir, como admitieron, la indicada dimisión; cho establecí miento: concluida la misa se canta…</t>
  </si>
  <si>
    <t>…I Rbv á consulta de la Cámara se ha servido nombrar para se les quemaron los cabellos&gt;, la* cejas¡&gt;y los vestidos: varios tra una plaza de oidor de la chancillería de Valladolid á D. Ignacio bajadores quedaron maltratados en dacara- y en das manos. Por Javier Romero. Para el corregimiento de Viüoa á D. Agustín Ja:tarde quisieron1 algunos*volver*^la* mina para ver si, ardía Ventura Rodríguez: para el de Betanzos á D. Quirico Antonio aun; mas' apen…</t>
  </si>
  <si>
    <t>IJinojosa, Benito Perez</t>
  </si>
  <si>
    <t>Benito Perez IJinojosa</t>
  </si>
  <si>
    <t>…AntoniaRourcyPaez.que murió de burgos, á D. Pedro Antonio Cordobés: para otra de la dé intestada, para. que.acudan á. usar .del-, derecho - qóe les - conjpe- Almería , por la'de' D. Benito Perez IJinojosa á Canongía de la ta en la demanda'puesta por . Teresa Mata, Teresa Roure y misma , á D. Nicolás Taídeo Méndez , sacristán mayor de la ca Raimundo Roure,en,el juzgado del Sr. Herrerol*rieto,.al&lt;3alde tedral de Lima: para una canongía de la colegial de Jerez de…</t>
  </si>
  <si>
    <t>Illowisky</t>
  </si>
  <si>
    <t>…e hacia Eleusis para volverse* El general Paskewitch va ¿ las fronteras de Persía con dos embarcar , abandonando en el campo de batalla sus armas, badivisiones de infantería, y el general Illowisky ha recibido or—; gages, dos cañones y tres banderas; pero por dicha de los priegos -den de pasar al Cáucaso con ao3 cosacos para reunirse al ejér- ‘ no siguiéron los turcos en su persecución. cito del general Ycrmoloff. ; ¿Dé esta acción resultó que los otoma…</t>
  </si>
  <si>
    <t>Imperio.-, Erstros y Grandes del</t>
  </si>
  <si>
    <t>Erstros y Grandes del Imperio.-</t>
  </si>
  <si>
    <t>…de Baviera , al Principe Real de Prusia, y al Duque Juan de Sa «te motivo se han enviado los regalos de costumbre á ¡os Minis jorna, dé su vuelta de Italia. También han llegado el lord Erstros y Grandes del Imperio.- í kme, Embajador de Inglaterra en Stuttgard, el conde de Mor-.t— _EI capitan-bajá llegó el uá los Dardanelos con 33 naves, en* lizum , que lo es de Francia en CarUruhe ; el conde de Caraman, tre fragatas, bergantines y corbetas, con el objeto de reunirse tamb…</t>
  </si>
  <si>
    <t>In</t>
  </si>
  <si>
    <t>…n una lucida comitiva á encontrar á SS. MM., quienes celetes y collares de oro; su calzado es. una especie de borceguíes, llegaron á Palacio á eso de las cuatro y media. El Sermo. Sr. In bastante elegantes. Este joven, que está dotado de mucho enten fante D. Carlos con su augusta Esposa é hijos y la Serma. Prin dimiento,,, :&gt;egun asegura su intréprete, ha compuesto un libro cesa de Beira é Infante D. Sebastian se habian trasladado la vís de o…</t>
  </si>
  <si>
    <t>…d. Los sólidos principios, franqueza y sumisión á la autoridad La Cámara de los Diputados se ocupa.en ventilar el proyecto legítima que se manifestaron en la acertada conducta del Sr. In de ley concerniente alreglámento de las cuentas definitivas per fante desde'que supo-el inesperado fallecimiento de su augusto tenecientes-ai año de 18 Padre, fueron auténticamente aprobados por S. M. el Empera _tJn periódico tirolés, con fecha n del corrient…</t>
  </si>
  <si>
    <t>Incluyo</t>
  </si>
  <si>
    <t>…doctor Franpersonas: aquellas estarán destinadas parad cuerpo diplomático' Cia.=Al gobierno de las provincias unidas de Buenos-Aires.” y las principales dignidades del reino. ,,P. D. Incluyo también el convenio aprobado entre las pro vincias federadas del Alto Perú y esta que está á mi cargo, por VOXTUGAl. 1 lo que pueda convenir.” =Háy una rúbrica. Lisboa 4 de Mayo. Nota. Llevamos indicado que no es solo el doctor Francia .. Ayer al medio dia S.…</t>
  </si>
  <si>
    <t>Inda, Juan Josef de</t>
  </si>
  <si>
    <t>Juan Josef de Inda</t>
  </si>
  <si>
    <t>…Avila, espanto de los enemigos del altar V el trono. por promoción de D. Manuel Vicente García Valdeavellano , y Dios guarde á V. R. M. muchos años. Iniesta Febrero 14 renuncia de D. Juan Josef de Inda, á D. Alejandro Martínez de 1826. las Jirmas.') Kubio. Asimismo se ha servido S. M. presentar para la dignidad de Habieüdo el Excmo. Sr. Secretario del Despacho de Hacienda arcediano de Villena, de la iglesia catedral de Cartagena, va dado cuenta al Rey de la…</t>
  </si>
  <si>
    <t>Indacase</t>
  </si>
  <si>
    <t>…ar las diligencias necesarias.noche estuvo iluminada la casa de S. E. _EI Rey de Sajonia ha prohibido por un nuevo decreto que se El Rey N. Sr. se ha servido admitir la cesión que D. Indacase ningún hombre menor de 21 años. Los contraventores se rán castigados con cárcel y con multas, mas no por eso se anu lecio Almansa, natural de Almería , ha hecho á favor del Real Erario de 359514 rs- l9 mrs' “ que era acreedor en la Real Calarán los matrimonio…</t>
  </si>
  <si>
    <t>Infame</t>
  </si>
  <si>
    <t>…n España el acendrado amor que siem llan algunos ejemplares de la Semana Santa en latía mandada pre ha conservado á sus Soberanos, haciendo desaparecerle su imprimir por el Sermo.-Sr. Infame D. Antonio. suelo los hijqs bastardos que no lo apetecen asi. Juegos de actas de la Kesil Academia Je S. Femando, 6 colteda, „Este ayuntamiento, Señor, será incesante en estas súplicas, délos discursos pronunciados tftla fnisnta,desdé su fundación 01 como verdaderas hij…</t>
  </si>
  <si>
    <t>Infan, Duque del</t>
  </si>
  <si>
    <t>Duque del Infan</t>
  </si>
  <si>
    <t>…...................................................... $. Murcia................................................................ 1 ái-f. cisco Verdejo Paez. Esta obra, dedicada al Sr. Duque del Infan tado , está escrita con exactitud, imparcialidad y rigor cronoló Barcelona á pesos fuertes................................... par á $ beneficio. Zaragoza.............................................................. 1 ida ño. gico, y ofrece bajo de un nuevo p…</t>
  </si>
  <si>
    <t>Infantadades, Duque del</t>
  </si>
  <si>
    <t>Duque del Infantadades</t>
  </si>
  <si>
    <t>…arís 20 de Octvbrt. Ignacio Cadolino, Obispo de Cervia tñ Italia, siendo padrino el Boha &lt;iie hoy. Cinco por too consolidado* 99 43: Ahti3!i«» Rby N, Sr., y en su nombre el Excmo. Sr. Duque del Infantadades ii2o. Obligaciones de la ciudad 1384^. Accionesdd btncb do, Fue consagranteel EmpíSi". D. Jacobo Giustiniam, Nuncio de2047 jo. Empréstito Real de España 49.S. S. en esta corte, y asistentes los Rdos, Obispos de León y ce la—El Rey, acompañado del Del6n, de la…</t>
  </si>
  <si>
    <t>Infantado, Duque del</t>
  </si>
  <si>
    <t>Duque del Infantado</t>
  </si>
  <si>
    <t>…ureinado, de principiar los ejercicios eh canto llano, y concluidos, se pro y la felicidad de los vasallos que tenemos la dicha de obedecerle veerá á propuesta del cabildo, por el Sr. Duque del Infantado, como Señor, y de amarle como á padre. _ único patrono de dicha iglesia. „E1 ayuntamiento de esta villa desconocería lo mucho que En'la misma se proveerá una capellanía de voz, ayuda del so debeá la Real y generosa beneficencia de V. M. por este decre chantre…</t>
  </si>
  <si>
    <t>Infante</t>
  </si>
  <si>
    <t>…arte del Gobierno , que debe conciliar todos los inte manecer en esta corte.mientras se restablece en su salud, con su reses, al paso que proteja la industria.'’ augusto Esposo el Sr. Infante D. Francisco de Paula, quien .. El consejo ha examinado en todo el año de 1824, 298 in acompañó á caballo á SS. MM., habiendo regresado en la mis formes, es decir, 33 mas que en el anterior de 1823 , cuyo au ma tarde. La artillería hizo los saludos de costumbre,..y-las tro mento p…</t>
  </si>
  <si>
    <t>…ola. Un tomo en 4.0 á 10 rs. drid restableciéndose de sil indisposición, en compañía de su en rústica.=Co&gt;«pendió ó extracto de esta Ortología, muy útil á augusto Esposo el Sermo. Sr. Infante D. Francisco de Paula. los maestros y alumnos de las escuelas. Un cuaderno en rústica á 4. rs.=Prospecto en cuartilla que da idea del anterior. Se halla Exposición dirigida á S. M. rán estas obritas en las librerías de Rodríguez, calle de las Car ,, Señor: Si la felicidad de un re…</t>
  </si>
  <si>
    <t>…poder anunciaros que la in- drid restableciéndose de su indisposición, en compañía de su Idustria de esta parte del Reino-Unido va floreciendo por progre- augusto esposo-el Sermo. Sr. Infante D. Francisco de Paula. i SOS graduales, los cuales deben atribuirse en gran manera á la ^tranquilidad que afortunadamente reina en todas las provincias Atendiendo el Rey nuestro Señor á los méritos, servicios y S¡de Irlanda. fidelidad á su Real Persona, y á los conocimientos del M…</t>
  </si>
  <si>
    <t>…n molino de aceite, alma.' drid restableciéndose de su indisposición, en compañía de su cenes para este y otros caldos, graneros altos , capilla &amp;c.; ypo; augusto esposo el Scrmo. Sr. Infante D. Francisco de Paula. separado , formando calle junto á la principal, tres casas chicas para guardas y labradores, y otras cuatro para horno, caballe Exposición dirigida i S. M. riza , pajar y alpende, avaluada en 2.2138462 rs. Quien quisie „Señor: El Obispo de Cuenca, con el mas…</t>
  </si>
  <si>
    <t>…Asi es que cuando apareció drid restableciéndose de su indisposición, en compañía de su ¿1 Código civil vivíamos bajo una república, y debió subsistir la augusto esposo el Secmo. Sr. Infante D. Francisco de Paula. abolición de los mayorazgo» y fideicomisos que favorecía á la de Exposición dirigida á S. M. mocracia. (Y quién duda que este mismo Código no habria sido distinto bajo el imperio? Pues mucho mas deberá serlo bajo la „Señor: El ayuntamiento de vuestra M. N. L…</t>
  </si>
  <si>
    <t>…xtraordinario de S. M. Britá drid restableciéndose de su indisposición, en compañía de su nica cerca de la corte de Rusia, desembarcó en Calais el dia 9 á augusto esposo el Sermo. Sr. Infante D. Francisco de Paula. las once ¡de la-mañana, -acompañado de los lores Douglss, Fitz- Exposiciones dirigidas á S. M. roi Sommcrset ,-Catchart y de Mr. Blav. Todos ellos salieron, inmediatamente en seis coches, tomando el camino de Bruséla». ,,Señor: Las comunidades de religiosos…</t>
  </si>
  <si>
    <t>…lo era desordenada, continuando drid restableciéndose de su indisposición, en compañía de su en su persecución hasta las inmediaciones de la villa de Muchaaugusto esposo el Sermo. Sr. Infante D. Francisco de Paula. miel. El resultado de esta jornada hasta esta hora, que son las diez y media de la noche, es el siguiente: cinco muertos, y de Conformándose el Rby nuestro Señor con lo expuesto por ellos tres han sido conducidos á esta plaza: 21 presos; tres por la Ja Real…</t>
  </si>
  <si>
    <t>…a barba de los que se drid restableciéndose de su indisposición , en compañía de su afeitan en su casa, y de los forasteros. Los profesores se dirigirás’ augusto esposo e) Sérnio. Sr. Infante D. Francisco de Paula.' al ayuntamiento de djeha villa en'el término de 30 dias. _Se halla vacante el partido dé cirujano de la villa de Caudilla, Exposición dirigida á S. M. provincia de Toledo , con la dotación de 400 ducados, cobrados ,.Señor: El ayuntamiento Real de la villa de…</t>
  </si>
  <si>
    <t>…núa en Ma llizos hace dos años. drid restableciéndose de su indisposición , en compañía ds su —Para formar idea del inmenso consumo de sanguijuelas que se augusto esposó el Sermo. Sr. Infante D. Francisco de Paula. ha hecho en Paris en el espacio de un año, véase el número de las que te piden solo para el servicio de los hospitales y hospi Exposiciones dirigidas á S. M. cios, y las que se daná los ¡ndigéntcs que se curan en sus casas: ,,Sefior: La ciudad de Toledo, que…</t>
  </si>
  <si>
    <t>…objeto. He reconocido la lis drid mas aliviada de su indisposición , en compañía de su aue.uir' ta de los pueblos que no han remitido sus expedientes á la in t&lt;¿ esporo el Sermo. Sr. Infante D. Francisco de Paula. tendencia de este ejército y provincia, y de todo ello resulta que tres solos, que son Mérida , Torre de Miguel Sesmero y la Mo El Rey N. Sr. se ha servido nombrar para el empleo de Caj tera, los tienen aprobados por la superioridad; y otros dos, que pitan g…</t>
  </si>
  <si>
    <t>…........... ii. drid restableciéndose de su indisposición , en compañía de su Bilbao................................................................ i- __ augusto esposo el Sermo. Sr. Infante D. Francisco de Paula. Cortina..........'...................................................... ii á 4. Deuda consolidada con interes...... ................ 29 á 30 valor. Exposiciones dirigidas á S. M. Idem sin ínteres................................................. 00 Señor: ,,…</t>
  </si>
  <si>
    <t>…l duque de Wellingtob salió de Berlin el 21.de drid más'aliviada de su indisposición', en compañía de su áugus. Febrero para continuar su. viage á Petersburgo. to esposo el Sermo. Sr. Infante D. Francisco de Paula. Un periódico aleman dice que el duque de Wellington no so Él día 12, domingo de Pasión, sp publicó en las parroquia lamente es feld-mariscal de Prusia, sino quedes también él, único de esta Capital el Jubileo del Año Santo. feld-mariscal vivo de Rusia. _ Se.…</t>
  </si>
  <si>
    <t>…on una especie de gorro da Ayer tarde se trasladó la corte desde el Real Sitio del Pardo plumas muy hermosas; el medio vestido, que. apenas le llega á á Madrid. S. A. R. el Sermo. Sr. Infante D. Francisco salió á las rodillas , y que se ciñe en la cintura , está realzado con bra caballo con una lucida comitiva á encontrar á SS. MM., quienes celetes y collares de oro; su calzado es. una especie de borceguíes, llegaron á Palacio á eso de las cuatro y media. El S…</t>
  </si>
  <si>
    <t>…iva de esta roso, y los dos últimos de alivio; siendo la soberana voluntad corte, con destino á la conservación de las escuelas gratuitas es de S. M. que en los cuartos del Sermo. Sr. Infante D. Carlos Ma tablecidas en ella, según señalamiento, n3 rs. ría y de la Serma. Sra. Princesa de Beira se prolongue hasta seia A la Sociedad económica de la ciudad de Toledo 78 rs. qua meses, los tres primeros rigurosos. le están señalados anualmente. Por varios curas párr…</t>
  </si>
  <si>
    <t>…rma. Sra Infanta Doña Isa nas que ha tenido que sufrir buscando minas que se había ima bel María, en que comunicaba á su augusto hermano el Serení ginado hallar en este país. simo Sr. Infante D. Miguel aquella infausta noticia. Este correo Las noticias que recibimos délas compañías de Chile y del ha traído la contestación del Sr. Infante í la dicha carta, y Perú no son tampoco mas lisonjeras que estas.. tanto esta como aquella se insertan en seguida (núm. 1…</t>
  </si>
  <si>
    <t>…anísima io acredita nuevamente por su Encar ■arta de S. A. la Serma. Sra. infanta Doña Isabel María á gado de Negocios cerca del Gobierno de estos reinos; teniendo S. A. el Sermo. Sr. Infante D. Miguel. por conveniente el Rey Cristianísimo no diferir el acreditar de . Mi; Querido Hermano: Con un dolor inexplicable os participo un modo mas especial á un Encargado de Negocios, cerca de este ;a tristísima noticia d*! fallecimiento de nuestro amado Padrá Gobier…</t>
  </si>
  <si>
    <t>…aña no carezca por mas tiempo de una buena obra de 1815 fue nombrado vocal de la junta presidida por el Serenísi ésta clasej dispuso darla tan barata; cual ño cree que se h’}'1 mo Señor Infante D. Carlos, relativa á la defensa de los Piri vendido ninguna otra en Europa , si se considera la clase de letra, neos; y se le comisionó para reunir cuantos antecedentes hubiese el número de pliegos, el buen papel, los extraordinarios gas'0* en el archivo de la Direcci…</t>
  </si>
  <si>
    <t>…realce de que carecían y y Janeiro los dos buques que acaban de entrar de dichos puertos.” eran susceptibles entonces, por la premura con que se grabaron. El sobredicho del Sermo Sr. Infante D. Carlos, es del misino Madrid 91 de Julio. tamaño que aquellos, para ir formando la colección , y sacado SS. MM. siguen sin novedad en su importante salud en Sotan como los anteriores del original del primer pintor de Cámara de Cabras, continuando los baños la Reina…</t>
  </si>
  <si>
    <t>Inghirami</t>
  </si>
  <si>
    <t>…nánima resolución. Pe descubierto en Marsella por el Sr. Gambart un nuevo cometa ro á pesar de este sacrificio los peligros crecen; la sed de sangre: en el signo de la Ballena. El Sr. Inghirami, profesor de astrono griega se excita mas que se satisface. Atenas, esta cuyo nombre mía en Florencia, me dió la noticia, comunicándome al mismo, es tan reverenciado y querido, se señala la primera para el ataque. ■ tiempo las convenientes para buscarle; y ha…</t>
  </si>
  <si>
    <t>Inspector</t>
  </si>
  <si>
    <t>…parroquiales de la misma ciu bombds\ son los mismos que han podido sitiará Mjssolonghi: dad-de Teruel. violando las iglesias de España y haciendo esfuerzos pdr sujetar i El Excmo. Sr. Inspector general de los cuerpos de voluntariosun pueblo heroico, se estaban ensayando para degollar las nmgeres y los niños en los templos de-la Qrecia ,. y. pjtra‘ cortar Jas Realistas del Reino, al dar principioá las funciones de su car cabezas denlos defensores de…</t>
  </si>
  <si>
    <t>…tido la de 14 fanegas, 1 celemines y a2 estadales de tierra destinada á oficialidad á besar su Real mano. huerta, poblada de árboles y verduras, con abundantes aguas de El Exento. Sr. Inspector general de estos cuerpos ha acom pie, y un caudal permanente de 18 rs. de agua dulce, que conpañado la columna, y regresado con ella hasta Madrid, donde anterioridad era de 40, con su cañería y varios efectos de recreo;entró ayer tarde entre los aplausos de u…</t>
  </si>
  <si>
    <t>Intendente</t>
  </si>
  <si>
    <t>…únicamente del armamento que necesi* Solicitud de Real cédula de privilegio que N. vecino da ten, de las provincias exentas, renovándose las Reales órdenes tal parte, presenta al Sr. Intendente de...... para tal objeto (ex que prohíben la entrada en el reino ¡Je vestuarios y armamentos presará cual es á la Letra, según, lo diga7en el memorial pata de países cxtrangeros, y. que no se hagan excepciones^ de 4a leyes S;M.) ,• hoy'tantosd; tal mes, de ta…</t>
  </si>
  <si>
    <t>…e los comisarios .... — Llegó por fiD el dia tan dejado: el martes 14 al medio día se turcos se han conformado literalmente con las órdenes de su reunióle!.^nbeyo Parlamento., Él .lord Intendente mayor (lord Gobierno. High-Steward;)marquesdeConingham, fue á la Cámara ,de los — Un noruego acaba de inventar cierto modo de construir em Comunes a recibir el juramento á los diputados presentes. barcaciones que no podrán zozobrar ó irse á pique, aun cuando…</t>
  </si>
  <si>
    <t>Intereses, Luciano Suarez y</t>
  </si>
  <si>
    <t>Luciano Suarez y Intereses</t>
  </si>
  <si>
    <t>…..... . 4 á i daño. esférica: él'referido Cepeda, D. Paulino Yañez Rodríguez y Don Deuda consolidada con ínteres................... z8 valor. Manuel Vetea y Aguiar. En cosmografía D. Luciano Suarez y Intereses de vales............................................ 3los referidos Yañez y Verea. En geografía el mismo Yañez, Vales consolidados........................ ............. 13 á 2 6. D.. Ventura Rodríguez, D. Ramón Santos y D. Manuel Mo Idem no consolidados......…</t>
  </si>
  <si>
    <t>Ir</t>
  </si>
  <si>
    <t>…osperidad. Sevilla y Febrero 17 de i82Ó.=A L. R. P. de que el respetable nombre de su sabio autor el limo, y Rmo. Se V, M.=.l oseif Manuel de Arjona.=!il Marques de S. Gil—Mar ñar D. Ir. Miguel de San.Josef, general que fue de Trinitarios ques de Rivas y de Tuy—El Conde de Villapineda.” descalzos, y Obispo de Guadix, bien conocido en la república literaria, y apreciado de los sabios españoles y extrangeros- Se ba El cura párroco de Cibuyo, e…</t>
  </si>
  <si>
    <t>Irazabal, Rafael</t>
  </si>
  <si>
    <t>Rafael Irazabal</t>
  </si>
  <si>
    <t>…debía tratar de este punto in limo. Sr.: El Rir N. Sr. , «a ruta del expediente formado mediatamente; pero Mr. Aimion observó que esto seria usurpar con motivo de la instancia de D. Rafael Irazabal en solicitud de los derechos del Gobierno provisional, y propuso que se le invi que ae le permita establecer una casa de pensión en Santander, tase á tratar de este empréstito á la mayor brevedad. Se aprobó de lo expuesto en su ratón por la Inspección, y dema…</t>
  </si>
  <si>
    <t>Iriarte, Tomas de</t>
  </si>
  <si>
    <t>Tomas de Iriarte</t>
  </si>
  <si>
    <t>…tamien habrá conocido V. M., pues antes quedará la España sin habi to hasta 15 de Junio. tantes que tolerar la mas pequeña innovación en su Gobierno, —Obras completas de D- Juan y D. Tomas de Iriarte. Se ven como no sea emanada de la espontánea voluntad de su amado den en la librería de Ranz, calle de la Cruz. Rey el Sr. D. Fernando vii , cuya vida conserve el cielo en su —Tratado de las enfermedades de las vías urinarias: escrito por mayor grandeza los m…</t>
  </si>
  <si>
    <t>Iribarren, Juan</t>
  </si>
  <si>
    <t>Juan Iribarren</t>
  </si>
  <si>
    <t>…xpediente de subasta de los bienes de, Juan Francisco Fernandez: para otra de la colegial de Talayera,:, aquel, en qué está entendiendo el comisiopjdoD. Josef María: por muerte de D. Juan Iribarren, á D. Josef Ramón Romeral:- PUza én la ciudad de Lugo, quien tes oirá yl administrará justi para una ración de la de Belmonte, por - ascenso- de D. Tomas cia; con apercibimiento de quéno lo haciendo íes parará el 'per-' Ramos á canongía de ella y renuncia de…</t>
  </si>
  <si>
    <t>Irisarri, Bonifacio</t>
  </si>
  <si>
    <t>Bonifacio Irisarri</t>
  </si>
  <si>
    <t>…ia. Tas sortijas y á D. Juan Marchante: para la de D. Benito á D. Blas Damián los arillos ó pendientes del mismo metal son muy numerosas, y de Vega y Velasco: para la de Briones á D. Bonifacio Irisarri: nada iguala á la riqueza de los collares de oro y de plata maci para la de Zucros á D. Josef María Gazquez: para la del Burgo zos , ó con engastes de cornerinas, amatistas, jaspes, lapislázu de Osroa á D. Pedro Cano: para la del despoblado de Higares á lis,…</t>
  </si>
  <si>
    <t>Irisarri, Lorenzo</t>
  </si>
  <si>
    <t>Lorenzo Irisarri</t>
  </si>
  <si>
    <t>…s por su diferente altura : una hu Cáceres; y para la dignidad de maestrescuela de la catedral de milde y pequeñita, que llama la gente del campo maraña, v otra Córdoba, por el de D. Lorenzo Irisarri, á D, Manuel Tatiego. que crece hasta q ó 5 pies. En ambas se encuentra abundante-</t>
  </si>
  <si>
    <t>Irlanda, Brouien</t>
  </si>
  <si>
    <t>Brouien Irlanda</t>
  </si>
  <si>
    <t>…de la misma medicina fisiológica, en respuesta al escrito titula* este nombre hasta tal punto) promulgadas contra los católicos' do Refutación de las nuevas doctrinas mídítat Vtl doctor Brouien Irlanda; formari^Un código d* opresión sin’ ejemplar en cb tais. Por D. Manuel Hurtado-de' Mendoza-;’ doctor en lasados universo (2). fL’EteUe.j ’ ■ ' ' * facultades de medicina y de cirugía-médicaVindividuo de mu chas academias y sociedades médicas-y fisica»; «pafio…</t>
  </si>
  <si>
    <t>ÍS, Miguel</t>
  </si>
  <si>
    <t>Miguel ÍS</t>
  </si>
  <si>
    <t>…les filipinos mil testimonios l'""“ ‘ J .................. NÚ*. 2.® " ' - i ' ‘ de amor y fidelidad al Rey N. Sr. y el mas decidido interes en Carta de S, A. el Sérmoi Sr, Infante D. Miguel ÍS. A. ¡a mi venida , y demostraciones de regocijo en las funciones que so ‘ Serma. Sra. Infanta-Doña María Isabel. batt-kieCho,'baiie'general seis noches , ambigú y refresco perma— Mi querida Hermana ¡ Oprimido dé la mas profunda amar senté, músicas, arcos-ilum…</t>
  </si>
  <si>
    <t>Isa</t>
  </si>
  <si>
    <t>…ncar-: dió ¿Viena de Austria luego que falleció S. M. el Rey Don gado principal de ella, se vuelve también después de duras pe Juan v* con una carta de S. A. ia Serma. Sra Infanta Doña Isa nas que ha tenido que sufrir buscando minas que se había ima bel María, en que comunicaba á su augusto hermano el Serení ginado hallar en este país. simo Sr. Infante D. Miguel aquella infausta noticia. Este correo Las noticias que recibimos délas compañías de…</t>
  </si>
  <si>
    <t>…gestuosa, he tenido por-conveniente anunciarlo al público-” Siguen las providencias, que siendo puramente locales, con H(r=Mij&gt;uel, Viena 6 de Abril de t8zó.e=AS. A.S. ia Infanta Doña Isa templamos inútil su publicación. Barcelona 2 de Mayo. bel María. núm. 3.0 El dia 14 del último Abril empezó á correr la fuente nueva construida en el anden del puerto de la industriosa Barcelona. Carta de S. M. el Emperador de Austria á S. A. ti Serma. Sr. In…</t>
  </si>
  <si>
    <t>…e, donos delante ya la rivalidadde los sajones y normandos en el hace poco que por casualidad hizo. unas experiencias muy im infeliz reinado de Juan Sintierra, ya el palacio de la reina Isa portantes, por medio de las cuales comprobó en dos tísicos la bel, ya la cautelosa córte del Rey Lilis xi de Francia, ya las eficacia de los vapores de la brea respirados por el espació de riendas ‘da'los' caballeros cruzados .y los arenales de Palestina. tre…</t>
  </si>
  <si>
    <t>Isabel</t>
  </si>
  <si>
    <t>…doctora , queriendo aplicar El 16 del corriente salieron del palacio de Benaposta S.' A. 1* los auxilios de su arte á la joven, la administró una bebida eine- Serroa. Sra. Infanta Doña Isabel y sus dosaúgustas Hermanas , f tizada , con lo que al mismo tiempo hizo desaparecer al mal y á se dirigieron al de Queluz á visitar a su augusta Madre, quien la enferma. Ei fiscal del Rey, que desea prener'vat á la hu por estar indispuesta no habia podido sal…</t>
  </si>
  <si>
    <t>…sventurada suerte de estos infelices .inspira tronila Guerrero. 29. Otro de 88250 rs., y 247 17 mrs. de ré compasión y horror á un mismo tiempo, no se estremece me dito á favor de Doña Isabel de la Fuente. 30. Otro de 308 rs., nos la imaginación á vista de la inhumana conducta de dos na y 900 de rédito á favor de Antonio Fernandez Indiano. 31. ves americanas, que viendo á la Mary Francés en el último ex Otro de 448117 rs. 22 mrs., y 18323 18 mrs.…</t>
  </si>
  <si>
    <t>…VOXTUGAl. 1 lo que pueda convenir.” =Háy una rúbrica. Lisboa 4 de Mayo. Nota. Llevamos indicado que no es solo el doctor Francia .. Ayer al medio dia S. A. la Serma. Sra. Infanta Doña Isabel quien aconseja la reconciliación con la madre patria. En otros María recibió en audiencia á Sir Guillermo A’Court, quién én- números daremos datos de la opinión general tan convincentes tregó á S. A. las nuevas credenciales de Embajador extraordina que, como…</t>
  </si>
  <si>
    <t>…dico , el incendiario CAronitlel Al oír esto el mozo , le asegu ró que no leía el Morning-Chronicle, sino su papel favorito- Mira de 832 $0 rs., y 247 17 mrs. de rédito á favor de Doña Isabel de la Fuente.=30. Otro de 303 rs., y 900 de rédito ¿ favor de el título, y leyendo The Nevo-Times, quedó suspenso por un rato, como dudando de su propia existencia \ mas al fin exclamó: ¿qué ■ Antonio Fernandez Indiano eeji. Otro de 443117 rs. 22 mrs. 7 19323…</t>
  </si>
  <si>
    <t>….................................................. Sevilla.., Guerrero;=sOtao de 88250 rs., y 247 17'inrs. de rédi 16,217.... 400........................ . Santiago. to á favor de Doña Isabel de la Fuente.rsOtro de 308 rs. y 900 . 17,670.... ^ 400.................. .......... . Madrid. de. rédito á favor de Antonio Fernandez Indiano,—Otro de 14,460.... 400............................................................... Idem. . 448117 rs. a* mrs., y…</t>
  </si>
  <si>
    <t>Isabel, María</t>
  </si>
  <si>
    <t>María Isabel</t>
  </si>
  <si>
    <t>…N. Sr. y el mas decidido interes en Carta de S, A. el Sérmoi Sr, Infante D. Miguel ÍS. A. ¡a mi venida , y demostraciones de regocijo en las funciones que so ‘ Serma. Sra. Infanta-Doña María Isabel. batt-kieCho,'baiie'general seis noches , ambigú y refresco perma— Mi querida Hermana ¡ Oprimido dé la mas profunda amar senté, músicas, arcos-iluminados, grandes colgaduras y buena gura eon motivo de ia irreparable y lastimosa pérdida que ufá iluminácion en…</t>
  </si>
  <si>
    <t>Isabel, Marta</t>
  </si>
  <si>
    <t>Marta Isabel</t>
  </si>
  <si>
    <t>…muerte personas de toda gerarquraique concurrieron para ello al palacio que viene á descargar su golpe fatal sobre estas compañías. Nues de Quelusí; pero S. A. R., la Serma. Sra. Doña Marta Isabel, tra asociación llamada del Rio dé la Plata ha muerto, sí: ha dió ¿ besar su Real mano, y recibió con su natural benignidad muerto realmente. Dentro de pocos dias saldrá para Ingláterra la todas las manifestaciones de respeto que se le dirigieran en obse nave…</t>
  </si>
  <si>
    <t>Isido, Pedro</t>
  </si>
  <si>
    <t>Pedro Isido</t>
  </si>
  <si>
    <t>…e impie- obispado de Jaén, vacantes por promoción de D. ¡santiago Mo jj»d, de revolución ó de obscenidad publicados y reimpresos en. reno y Alarcon á la chantría de la misma, y de D. Pedro Isido hancei y tn «pañol desde el año de 1814. Escritos infames, los ro de Vera á media ración de Córdoba, y fallecimiento de Den</t>
  </si>
  <si>
    <t>Isidro, Carlos María</t>
  </si>
  <si>
    <t>Carlos María Isidro</t>
  </si>
  <si>
    <t>…o, siendo de cuenta del ayuntamiento la cobranza; J por donde han transitado. SS. A A. RR. los Sermos.Sres. Infantes lo que contribuye ademas el cabildo eclesiástico, compuesto da D. Carlos María Isidro yD Francisco de Paula salieron á ca diez individuos. Los memoriales de los que aspiren á dichas pla ballo á encontrar á SS. MM. á una lirga distancia, á quienes zas se dirigirán francos de porte al procurador síndico de dicha siguieron poco después sus august…</t>
  </si>
  <si>
    <t>Islinew</t>
  </si>
  <si>
    <t>…icos, no se puede dudar queda próxima sesión re este fiel regimiento con los leales habitantes de dicho pueblo. El habilitará esta porción tan interesante, y tan largo tiempo opri general Islinew, su coronel actual, loalojó la vísperaen el cuar mida de la población de la Gran Bretaña. Las últimas elecciones, tel de Preobrashinsk. Ei Emperadora su llegada, acompañado de cuyos resultados son bien conocidos el día de hoy, han alejado SS. AA. II. los Gran…</t>
  </si>
  <si>
    <t>ITALIA</t>
  </si>
  <si>
    <t>…indivi TRANCIA. duo en las certificaciones ó atestados que les dieren espirado el París 9 de Setiembre. curso. = De Witzleben.” El consejero de Estado-Franchet Desperey, director general ITALIA. de policía, ha dirigido á los prefectos de los departamentos una circular del Ministro del Interior, relativa á los saltitnbancos, Roma 2 de Setiembre. cubileteros, titiriteros y demas gentes de esta ralea , que sin ser S. S. se ha dignado nombrar Prelado do…</t>
  </si>
  <si>
    <t>Italinsld</t>
  </si>
  <si>
    <t>604</t>
  </si>
  <si>
    <t>…uceros ingleses, cuyo ar diente zelo en perseguir semejante tráfico seria muy laudable sin Roma 18 de Noviembre. duda, si en lugar de vender las presas que hacen restituyesen á El conde Italinsld,.Senador del imperio ruso, Consejero estos infelices á su país natal. privado y gentilhombre del Emperador Nicolás, fue presentado — El Globe and Traveller atribuye la salida de un correo de Ga el 14 al Soberano Pontífice, quien lo recibió con tina benevo bin…</t>
  </si>
  <si>
    <t>Itier</t>
  </si>
  <si>
    <t>…ó para Copia de una carta dirigida por ti lord Cochrant á S. A. Moha. la India. El dia 5 de Mayo llegó alli también la nave llamada med-Alí, bajá de Egipto. ¡os Cinco Hermanos, su capitán Itier, viniendo de Marsella con cinco oficiales generales y otros subalternos franceses destinados „A vista del número de extrangeros que empleáis en vuestro para los cuerpos de artillería é ingenieros al mando del bajá de ejército y marina, del privilegio que usái…</t>
  </si>
  <si>
    <t>Iz, Juan Francisco Ruiz</t>
  </si>
  <si>
    <t>Juan Francisco Ruiz Iz</t>
  </si>
  <si>
    <t>…as inglesas (86 le renta en dinero que reclama sobre una casa subastada por conse guas españolas legales, ó de 2o9 pies) en dia y medio y dos no cuencia de los bienes embargados á D. Juan Francisco Ruiz Iz ches, atravesando bosques y montañas. quierdo y sus fiadores, expendedor que aquel ha sido del papel se llado en dicha ciudad de Lugo; con apercibimiento de que no ha ESPAÑA. ciéndolo le parará el perjuicio que haya lugar. Madrid Jdf. de Agosto. — Se hallan v…</t>
  </si>
  <si>
    <t>Ja, Agustín</t>
  </si>
  <si>
    <t>Agustín Ja</t>
  </si>
  <si>
    <t>…tra una plaza de oidor de la chancillería de Valladolid á D. Ignacio bajadores quedaron maltratados en dacara- y en das manos. Por Javier Romero. Para el corregimiento de Viüoa á D. Agustín Ja:tarde quisieron1 algunos*volver*^la* mina para ver si, ardía Ventura Rodríguez: para el de Betanzos á D. Quirico Antonio aun; mas' apenas habianpeñetrado'á la profundidad de 20 toe- Egaña: para el de Montoro á D. Juan Manuel Caro y Mosquera. sas; cuando el fu…</t>
  </si>
  <si>
    <t>Jacinta</t>
  </si>
  <si>
    <t>…, que mara, para la dignidad de arcediano mayor, primera silla de la ^onaparte es un guerrero afortunado,;-pero, no puede creerse iglesia catedral de Vich, vacante por renuncia de D. Jacinta ningún pormenor. Aun diré mas: el hombre,.que nunca lee un Costa, á D. Juan Pablo Constan? , arcediano de Alpuente , dig periódico está mas instruido que el que.Jot lee; porque el que nidad de la iglesia cate.dral.de Segnrve; y para una canóngíj, nada sabe es…</t>
  </si>
  <si>
    <t>Jacinto.de, Joaquín</t>
  </si>
  <si>
    <t>Joaquín Jacinto.de</t>
  </si>
  <si>
    <t>…es de 105 , y entre el 51 y el do es de 161. y.no. haber tenido efecto el nombramiento hecho en D. Agustín En igualdad de circunstancias locales cae mas lluvia en los Urresola,.á D. Joaquín Jacinto.de Don Pablo:.para.una ración países'montuosos que en los llanos; asi es que la cantidad anual de! la; misma , por-promoción de D. Manuel Vicente García media de lluvia en la costa del golfo Adriático es de 30 pulga Valdeaveliano, y renuncia de D. Pascual García , » D. Fr…</t>
  </si>
  <si>
    <t>Jackson</t>
  </si>
  <si>
    <t>…la causa de donde procedía. ellos han muerto cinco hombres, y no se sabe aun el número de ITALIA. los heridos Entre estos últimos se hallan Mr. James Brown, diputado saliente, el coronel Jackson, el reverendo Maxwell y "Nafoles 18 de Junio. el capitán Brown. Estos, y los demas que los acompañaban, S. M. en vista del desorden introducido en las rentas y gas fueron atacados en la calle mavnr por un tropel de sus contrarios. tos del Estado por la funest…</t>
  </si>
  <si>
    <t>Jas</t>
  </si>
  <si>
    <t>…. Los que quieran hacer postura lo verificarán dentro del drillas de paisanos vistosamente adornados, que desenganchando término de 30 dias, contados desde esta fecha , ante dicho Señor Jas muías del coche, lo condujeron a brazo hasta Palacio, y otras juez v escribanía, donde se admitirán siendo arregladas. cuadrillas de danzantes, que bailando á estilo y a¡ son déla mú Nota. En la gaceta del jueves 20 de Julio, pág. 315 , co sica del país, prec…</t>
  </si>
  <si>
    <t>Jáudenes, Josef María Peris y</t>
  </si>
  <si>
    <t>Josef María Peris y Jáudenes</t>
  </si>
  <si>
    <t>…nas con trompas , caracoles, supremo Tribunal, para dos plazas de alcaldes del crimen de 1% churumbelas, tamboriles, tambores y clarines, con todos los Real audiencia de Aragón, á D. Josef María Peris y Jáudenes perros mastines y lebreles de la comarca: entraron en el bosque, y D. Tomas Díaz Ordoñez. y colocados en distintos puntos empezaron la gritería y el ti Para la vara de alcalde mayor de la villa de Nuies, en Va roteo; con esto y el aullido de los perros y eco…</t>
  </si>
  <si>
    <t>Javalquinto, Eugenio</t>
  </si>
  <si>
    <t>Eugenio Javalquinto</t>
  </si>
  <si>
    <t>…de cuero, chinelas de ta nandez de Loaisa: para el de Cambados á D. Sebastian Rodrí filete encarnado muy laboreadas, y otros diversos objetos de pieguez Alvarez: para él de Jaén á D. Eugenio Javalquinto: para íes que servían de adorno , y están muy bien trabajados. Un el de Coria á D. Josef Enjuto*, y para el de Torrequemada á gran número de vasos de barre, de porcelana, de piedra calcárea, Florencio Garcés. Para la vara de alcalde mayor de Sotopa- de mármol…</t>
  </si>
  <si>
    <t>Jcaqúin</t>
  </si>
  <si>
    <t>…. ; , ■ cibidos qué pasado sin haberlo verificado, se deferirá á fit sBlifcUA instancia del Procurador general del honrado Concejo de, tüd de Di Rafael del,Hoyo y Tafur, padre del D. Jcaqúin en* la Mesta, se ha servido mandar el Cohsejo Real y Suprerñ'tídé' tragándole los bienes tíe su hijo. '/ ' ■ ’3 S. Ai. que las juntas generales de primavera se celebren ep esta _ Por eLtribunal del'consuládo dé Mallorca se lian embargado'; corte, dándose prin…</t>
  </si>
  <si>
    <t>Jerez, Andrés</t>
  </si>
  <si>
    <t>Andrés Jerez</t>
  </si>
  <si>
    <t>…Sr. ’ (jalando, teniente de corregidor 'de canongía subdiaconal de la , catedral de Ciudad-Rodrigo, por esta villa, y por Ja cscríbaqíade Vázquez,,sé, ha señalado para" muerte de D. Andrés Jerez, á D. Francisco Sánchez: para otra, junta general de acreedores, a, la testamént^jrí^ del Sr. í). Pedro de la de Cartagena, por la de D. Josef Lledó, á D. Manuel Ma-:. Alcántara de Chaves, condé que fue de ,N.oblejas , él dia x i de' jada: para una media raci…</t>
  </si>
  <si>
    <t>Jerez, Eugenio</t>
  </si>
  <si>
    <t>Eugenio Jerez</t>
  </si>
  <si>
    <t>…les quedaron á deber por aquel dose por consiguiente firma alguna que deje lugar blanco para departamento, en la época de 1808 á los empleados del mismo dicho endoso. ya difuntos, D. Eugenio Jerez, D. Josef Valonga, D. Pedro Los que ya hubieren presentado sus poderes en los años an Alyarez., D. Antonio Coste, Josef Asenjo, Pascual Scoguamiteriores , siempre que por ellos se Ies conceda la facultad indica Jio, Plácido López, Juan Antonio Maluero, Josef…</t>
  </si>
  <si>
    <t>Jesoro, Director del Real</t>
  </si>
  <si>
    <t>Director del Real Jesoro</t>
  </si>
  <si>
    <t>…resente año de 1826 á varios cuer7 pos é individuos de Marina. TRASLACION OH CAUDALES.----Total... 58,140...... reales, los que deben aumentarse í las Poir libranzas ¡dadas por el Señor Director del Real Jesoro, que se han sa cantidades que según este estado resultan entregadas á cuenta de tisfecho por esta Tesorería de Distribu los respectivos presupuestos; teniéndose presente que dichos do ción y Depositarías subalternas en el raes cumentos no ingresan en las Teso…</t>
  </si>
  <si>
    <t>Jesucristo</t>
  </si>
  <si>
    <t>…ue yo, reconociendo la nobleza da los moti la primera dicha sobre I3 tierra el promover su constante pros vos que os han decidido. peridad , dirijan fervorosas oraciones á nuestro Señor Jesucristo, A vista de las razones que habéis alegado, ya no nos queda para que por su infinita misericordia se digne recibir nuestra al i ambos otra cosa que hacer que el dejaros una entera libertad ma en su eterna morada. Dado enTzarskoe-Selo á 16 de Agos de seguir vu…</t>
  </si>
  <si>
    <t>…¡Es por el honor que han dado r «Dado en nuestro palacio de Goethen á 13 de Fnero del año á la nación? ¡Desgraciada la nación que se gloriase de haber podel .nacimiento de nuestro Señor Jesucristo 1826, y el 8.° de seido tales corruptores! ¡Desgraciado el pueblo á quien se !« nuestro reinador^FirmadorrFernando.” proponga que los tome por modelos! ¡ Desgraciada la Francia S. A. piensa mandar edificar una iglesia pava los católicos. Ea pequeña parroquia…</t>
  </si>
  <si>
    <t>…r aquellos trámites que rectamente lo gelios de este santo tiempo, con breves meditaciones de la Pasión dirigen á su mayor prosperidad y gloria; «cuál no será el placer de nuestro Señor Jesucristo, y varias oraciones sobre los miste de los leales y acrisolados españoles al ver que V. M., cual pa rios de ella para todas las horas del dia : traducido del francés del dre que mira por sus caros hijos, ¿ incesantemente se desvela P. Francisco de Abril, de l…</t>
  </si>
  <si>
    <t>…gular y demas personas á quienes en alguna manera toque lo contenido en estas Por providencia del alcalde de la villa de Barajas, distante de nuestras letras, salud y paz en Ntro. Sr. Jesucristo, que es la esta corte dos leguas, se vende una casa para pago dé un acreedor, verdadera. sita en dicho pueblo, en Id calle de las Cruces, que hace esquinas Hacemos saber: que hemos entendido con desconsuelo y aflic á las de los Hidalgos y Hospital, tasada en…</t>
  </si>
  <si>
    <t>Jesús, Ana de</t>
  </si>
  <si>
    <t>Ana de Jesús</t>
  </si>
  <si>
    <t>…todo él lo» vaudenses, que se refugia en su salud, en compañía de sus augustas Hermanas Doña Ma ron hacia fines del siglo xv. Ningún trabajo han perdonado los ría de la Asunción y Doña Ana de Jesús. S. A. R. comenzó á Obispos de Piñerol para instruir á estas tribus. Mr.: Rigex les tomar las aguas minerales el dia siguiente, y continúa experi dirigió una instrucción pastoral, y Mr. Rey, su digno sucesor, mentando sus saludables efectos. no manifiesta men…</t>
  </si>
  <si>
    <t>Jf</t>
  </si>
  <si>
    <t>…neral que inspira el Gobierno de su aparato según el principió de elevar el vapor por medio del "Bogotá;.pues aunque los .papales ingleses anuncian que el depara vacío. En 169$ el capitán Jf, S¿,vur¡ completó upa máquina que tamento del Magdalena se ha declarado por. un Gobierno con- produjo’uha‘utilidad r^al; cuyo uso se conservó"en el condado federado ,. nada parece que.se ha visto de positivo en las actas de Cornoiiaillcs p.afa sacar agua en l…</t>
  </si>
  <si>
    <t>Jíiafi</t>
  </si>
  <si>
    <t>…'o'.'de la celebrado en jo de Diciembre.de i&amp;2¿..1 r.-\:r ■. ' histónafigenerar del miévorMundo, por éí"autor del nuevó ’Robinson , traducido del francés, corregido y mejorado por D. Jíiafi , . ' De qoopesós., • Cb'j'igdfV’ségúnda edición ¡Ares tomos 'en 8“ con tres' mapas, y Desde el núm. 567 al 581, y desde 583 ál 617, todos cóíl los"rétrátós de Colón /-Cortés y Pizarro. Se venden en. la lír inclusive. i;-. - .p ir. ;a-’.* biréríé de Matute. 1…</t>
  </si>
  <si>
    <t>Jiiañ</t>
  </si>
  <si>
    <t>…den y.laprosperidad de la república. • &lt;fe Marzo llevaban tres nóticiavde la mayor'importancia,!»'? „ Dirigiéndose el gobierno nacional al gobernador de esa ber: la muerte dél Rey D. Jiiañ vi dePortugál,' la grave indi»* provincia se persuade que conocerá cuán necesario es al mante ‘posición dél”Rey de Inglaterra ,~y la enfermedad nó menoi géav* nimiento del ¡orden y á la estabilidad de la ordenación ■ del Esta •del Enipéiratlor de AustéiqFr’an…</t>
  </si>
  <si>
    <t>Jiménez, Manuel</t>
  </si>
  <si>
    <t>Manuel Jiménez</t>
  </si>
  <si>
    <t>…de Brusy: en Bilbao en la — Nomenclatura farmacéutica y sinonimia general de /armad* de García: en la Coruña en la de Calvete: en Santiago en la de y de materia médica, por el Dr. D. Manuel Jiménez. Esta obra, Rey Romero: en Oviedo en la de García Longoria: en Valen que puede llamarse original por ser la primera publicada en Eu cia en la de Cabrerizo: en Murcia en la de Benedicto; y en To ropa en la forma que tiene, es el fruto de muchos años de tra led…</t>
  </si>
  <si>
    <t>Jiménez, Manuel de Avila y</t>
  </si>
  <si>
    <t>Manuel de Avila y Jiménez</t>
  </si>
  <si>
    <t>…o, si no se presentan antes del día i Por resolución á consulta de la Cámara se ha servido el Reí de Marzo siguiente á cambiarlos, perderán la anualidad vencida N. Sr.'presentar á D. Manuel de Avila y Jiménez para la dig de sus réditos, como se hace con lo, que se presentan á cobrac nidad de prior de la iglesia metropolitana de Granada-, vacante sus intereses después del término prefijado. por muerte de D. Andrés García Mellado : para una racion de la iglesia cate…</t>
  </si>
  <si>
    <t>Joa</t>
  </si>
  <si>
    <t>…. . Madrid. de Cádiz, vacante por fallecimiento de D. Josef Hernando Bar— *3»536-~ 50&lt;?-...................... •••• Falencia. rio, y renuncia de D. Domingo González Villa nueva, á D. Joa 10,064.... 500...... ...................... Madrid. quín Lope/. Slvori., . , - i,2Zi.... 500..................... Barcelona. Asimismo ha sido servido S. M. nombrar para la maestres- CAMBIOS DEL OIA 17. eolia y canongía unida de la santa iglesia metropolitana…</t>
  </si>
  <si>
    <t>…e en que se ha llena de tristeza al caminante.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enteramente D. Juan Francisco Casasus y D. Joaquín Catalina, tenedores qu…</t>
  </si>
  <si>
    <t>Joadeseando</t>
  </si>
  <si>
    <t>…del sistema decimal: tablas millonarias, y otros varios cál cesó aquel motivo, ha continuado hasta ahora, por lo que, y culos y noticias curiosas é interesantes: por el presbítero D. Joadeseando restablecer la indicada feria, lo ha;resuelto asi. quin Andrés: un tomo en 4.0 de 36 pliegos: su precio 12 rs. Se hallará en las librerías de Rodríguez calle de las Carretas, y viu CAMBIOS DHL DIA 24. da de Cruz en esta corte; y en Barcelona en la de Sierra;…</t>
  </si>
  <si>
    <t>Joaquín</t>
  </si>
  <si>
    <t>…emblen y escarmienten los que osen perturbar vues to de la de este dia á Doña Emerénciana 'Moreno, hija del pa tro reposo. Seguid como hasta aquí dando el admirable ejemplo triota D. Joaquín , muerto en el campo del honor. de moderación y obediencia que tanto os ennoblece , y descansad tranquilos en el zeto de las autoridades que os mandan y de este CAMBIOS DEL DIA Ig. ayuntamiento que os exhorta, y que nada omitirá para vuestra Londres...... ...…</t>
  </si>
  <si>
    <t>…te la Cámarl para el arcedianato de Serrablo, dignidad de la iglesia hijo del célebre aeronauta Robertson promete sostener digna-, catedral de Hue.ca, vacante por fallecimiento de D. Joaquín mente la fama de su padre, el cual llegó á adquirir mucho crédi Fortarttíte, ñ D. Anselmo Ribera: p3ra lina'cinongia.de la mis to por sus talentos y buen carácter. ma iglesia catedral , vacante por fallécihnieííto de D. Mariano Ciria', á D. Jo.ef Cebollero: p…</t>
  </si>
  <si>
    <t>…bóniga, á evacuar un traslado que se les ha con y para una ración de la colegial de Baza, obispado de Guadíx, ferido de la demanda puesta por D. Angel Romerosa sobre per por la de D. Joaquín dé Sa'hta Olalla , y no-haber tenido efecto tenencia de un libramiento de 293381 rs. contra tesorería ge el nombramiento hecho en D. Alejandro Martínez Rubio, i neral, expedido á favor de D. Fernando Herrera, apoderado d» D. Andrés. Miguel Gasquez. aquéllos,…</t>
  </si>
  <si>
    <t>Joaquin'Tudela</t>
  </si>
  <si>
    <t>…cesante, disfrutará 1823. En este estado recibió la .Dirección una de 7 de Marzo de las dos terceras partes del sueldo, que por Real orden gozase ó 1823, expedida á reclamación de D. Joaquin'Tudela, declaran hubiese gozado en propiedad antes del 7 de Marzo de 1820. do que á los purificados se satisfaciesen sus haberes del tiempo 4.* y última. Este haber, ó dos terceras partes de sueldo, se anterior al 9 de Junio de 18.24, con arreglo á las órdenes que r…</t>
  </si>
  <si>
    <t>Joaquina</t>
  </si>
  <si>
    <t>…siciónrj dirigidas á S. M. „Señor: Si desde el venturoso dia en que libre V. M. de la ANUNCIOS. Opresión constitucional fue gloriosamente restablecido al Trono Se cita y emplaza á Doña Joaquina y á Doña Josefa Sandode sus mayores con todo el lleno de «tis prerogativas, no han .val o á sus hijos, herederos ó representantes legítimos, que se cesado de emanar de él decretos sabios -y benéficos, debe singu conceptúan residentes en el reino de Méjico, pa…</t>
  </si>
  <si>
    <t>Johnson</t>
  </si>
  <si>
    <t>…dé mercaderías ;y hace' gadoestéescritor en la larga guerra que ha sostenido contra el presente que en 1793 se hicieron semejantes préstamos por un abuso del poder y del banco. El coronel Johnson indicó las re 50 por 100 del valor de aquellas. ''i' f _ soluciones que la comisión había tomado.,,Estoy decidido, aña El canciller del Echiquier responde1 que el Gobierno se hallar, dió, á tomzr parte en ja elección deMryCobbett, por la per embarazado en una…</t>
  </si>
  <si>
    <t>Jomini</t>
  </si>
  <si>
    <t>605</t>
  </si>
  <si>
    <t>…Acciones del banco 2067 50. Emprés- do y los Estados de la Europa. tjlo Real de España J4J. . Un hombre, á quien no recusará el partido liberal, ha hecho *El general de infantería barón Jomini, ayudante general del ver y?, el error romancesco de los escritores que ñaman gurbia Emperador de Rusia . llegó á esta capital desde S. Petersburgo, nuevo y virgen á una reunión de habitantes de la antigua Europa; y.,el'd¡a i.° del cottiente salió para Francf…</t>
  </si>
  <si>
    <t>Jos</t>
  </si>
  <si>
    <t>…el término de la villa-de-¡Villasbuenas, provincia dé ral. La circular dirigida á los Gobiernos de los cantones, sobre Salamanca» y con motivo.de las instancias (interpuestas por.Don Jos objetos qué se someterán á la decisión de aquella asamblea, Juan Bautista Aic.hct, da pación francesa, en solicitud de que se comprende 49 artículos que en lo general tienen grande ínteres. le desembarguen »6 arrobas de dichas piedras, y no se le pertur Dicen…</t>
  </si>
  <si>
    <t>Josef</t>
  </si>
  <si>
    <t>…lerizas 2^,375,9961 reís, mandando a! mé Antonio Agurar á ia segunda del mismo santuario, al expre jnisnio tiempo que se llevasen al parque de artillería 107 caba- sado Aguiar y á D. Josef de la Torre; y para una canongía de Jlería» pertenecientes a la Real Casa', con .39 mas que eran del la caredral de Lugo, por muerte de D. Josef García San Pedro, mismo parque. á D. Francisco Roces del Cañal y Vigil. . „En la cocina Real 34.7829 reís (8699550…</t>
  </si>
  <si>
    <t>…ntre la multitud, entró en el mehkmé He dado cuenta al Rey N. Sr. dél expediente promovido en medio de las mas horribles execraciones y maldiciones: halló por D. Josef Pablo Puig, D. Josef, Gran y Fbnt, y D.Juan al cadí y á sus asesores muy consternados y llenos de terror. Este Robira, capitanes segundos de infantería con licencias indefini magistrado, poco benéfico con los francos, sin embargo de que das en Cataluña, en solicitud de que se Ies…</t>
  </si>
  <si>
    <t>…rnos. rio de los Debates del 8 en su correspondencia particular de Ma drid. En este artículo, dice que en el pueblo de Leganés habia Habiéndose dignado el Rey N. Sr. de conceder á D. Josef ocurrido á mediados del. mes pasado una sangrienta riña , que du Garriga el competente Real permiso para establecer el referi ró por espacio de dos dias consecutivos, entre los paisanos y los do colegio de humanidades, cuyo director deberá ser un ecle soldado…</t>
  </si>
  <si>
    <t>…4 j la Real Academia Española, publicada en el año 1819 en cuatro Otra declarando S. M. qué los beneficios eclesiásticos de pa tomos en 8.° marquilta, con 20 láminas dibujadas por D. Josef tronato particular no deben satisfacer vacante, y sí la anualidad Ribelles, y grabadas por Enguídanos y Blanco. Se vende con el ordinaria. {Núm. i2g.'j' tomo de la vida de Cervantes á 106 rs. en rústica y 124 en pasta Otra concediendo próroga de un ano para l…</t>
  </si>
  <si>
    <t>…cua da frente ¿las covachuelas, se halla de- venta el retrato del Reí la de 139384/ almas; en este número hay 35 Obispos, 13523, Ntro. Sr. á caballo; litografiado por el que pintó D. Josef de presbíteros seculares, 10726 religiosos,. 20040 religiosas, 381, Madrazo, pintor de su Real Cámara, que aunque hace parre de seminaristas y colegiales, 20255 pobres en jos.hospitales, 998, la colección de cuadros que solo se dan- por suscripción, se ha pre…</t>
  </si>
  <si>
    <t>Josef, Blas</t>
  </si>
  <si>
    <t>Blas Josef</t>
  </si>
  <si>
    <t>…noce y N. Sr. presentar para una canongía de la iglesia colegial de Bac está penetrado del grande desvelo é interes que V. M. tiene poc ía, obispado de Jaén, vacante por muerte de D. Blas Josef el bienestar de la monarquía; por lo mismo, Señor, vuestro Garzón, y renuncia de D. Francisco Herreros Magaña , á Don ayuntamiento tributa á V. R. M. las mas expresivas y repetidas Juan Miguel Fernandez: para otra de la catedral de Mondoñe- gracias por su ins…</t>
  </si>
  <si>
    <t>Josef, Juan</t>
  </si>
  <si>
    <t>Juan Josef</t>
  </si>
  <si>
    <t>…el Sr. Galindo, teniente corregidor de esta Desde el núm.° *9-295 al 19.344 ídem. villa, y escribanía de Diaz de Antoñana, se ha señalado para De acó pesos. junta de acreedores de D. Juan Josef de la Sotilla el domingo Desde el núin.® 34.918 al 34&gt;9^7 ambos inci 14 del presente mes de Mayo, á las nuefe de su mañana, en la Desde el núm.® 36,676 al 36.725 ídem. posada de dicho señor juez; previniéndose que la junta se verifi Desde el núm.® 38,091 al 3…</t>
  </si>
  <si>
    <t>…impregnado pertenencia en el preciso término de dos mesrs, contados desdeen las universidades de Alemania de principios democráticos que que se publique en la Gaceta , en casa de D. Juan Josef de la SoDO han podido entender , 'quieren con gran conato aplicarlos tilla, uno de dichos síndicos, calle del Lobo, núm. 23,cuartos.e-aqurskl modo que los han aprendido en sus libros, á fin de res gundo de la izquierda; en inteligencia de que al que no lo ver…</t>
  </si>
  <si>
    <t>Josef, Manuel</t>
  </si>
  <si>
    <t>Manuel Josef</t>
  </si>
  <si>
    <t>…e de Almodovar, Valladolid, en la de Santander-; Salamanca, en la de Barco; Se r varias poésías da jos Señóres Marques de Ureña , D. Juan Me* endez Valdés, D. Ignacio Nuñez Gaona, D. Manuel Josef villa , en la de Caro; Vitoria, en (a de la viuda de Larumbe; Ca ! lahorra , en casa de’D. Manuel dé Torré,-y en Badajoz, en la de Quintana, D. Antonio Rénz Romanillos, y de D. Francisca D. Pascual dé Codes, del comercio. En lai mismas se vendé Gregorio dé Sa…</t>
  </si>
  <si>
    <t>JosefBrezmes</t>
  </si>
  <si>
    <t>…eral de acreedores á los bienel det di de León, vacantes por fallecimiento de D. Melchor Suu Botija funto conde de Galvez, ha señalado el Sr* Arizmendi el dia 9 de ÍD.uis Antonioy D. JosefBrezmes,María Robleda,y haberlasá renunciadoD. Josef VázquezD. FélixValcaicelAlonso Agostovincia depróximoAlbóniga;á laslocincoque sede lesla tarde,hace saberen la escribaníapara que porde Prosí ó 7 D. Juan Antonio Estevez y Rey. por;medio de procurador concurran á e…</t>
  </si>
  <si>
    <t>JosefCam</t>
  </si>
  <si>
    <t>…o á esta prueba, roquial de Santa María del Mar de la ciudad' de Barcelona; y basta que por último le dió el bajá una comandancia. para-otra también diaconil, por fallecimiento de Don JosefCam—Las cartas de Corfú del 8 de Marzo anuncian que el dia i piilo, á D. Benito Trist-ani, canónigo de la colegial de Guisona. babia mandado Ibrahiin dar un asalto general por nvar y por tier Asimismo se ha servido S. M. presentar á D. Jacinto Costa, na a la plaz…</t>
  </si>
  <si>
    <t>JoseíAimerich</t>
  </si>
  <si>
    <t>tiempo que S. S.'m estaba desayunando, y otras bslas han muer este dia , cedió urbanamente él primer lugar ¿1 Exorno. Sr. gober to alrcdedorá vario* europeo» y cípayos. ). nador D. JoseíAimerich. ' i.7 ■5 VEANCIÁ. Hubo ademas por mañana y tarde función de novillos cu la plaza del Balón, siendo tan numeroso el concurso que mu ■ Parir de Mayo, chas personas por falta de localidad quedaron privadas del pla Antes de ayer cti Saint-Cloud recibió el Rey en…</t>
  </si>
  <si>
    <t>JoTonnerre</t>
  </si>
  <si>
    <t>…el de S. Valero de la iglesia catedral de Sigüenza, por promoción segundo de nuestro reinado.=Cárlos. =El rtiarques de Clermont- de D.Julian Herranz á media Racioir de la misma, á D. JoTonnerre. , ' v sef Mela. ,_E1 7,pasó; por Bruselas.un .correo de gabinete ruso con dijes-' Asimismo ha tenido á bien S. M. elegir para el Obispado de cion á Londres, y según dicen , llevaba despachos de la _maypc Ceuta, vacante por traslación de D. Fr. Francisco Garc…</t>
  </si>
  <si>
    <t>Jovellanos</t>
  </si>
  <si>
    <t>…irántér,:qtie‘han de haber ésa D. Isidro de Gran ja ,-y de O. Francisco Gregorio de Salas. tudiado en el colegio de Madrid. ó en el de Barcelona ó Cádiz, Año de 1781. Discurso del Sr. Jovellanos, una oda de Dos y ser de buena conducta moral y política, se presentarán ó Juan Melendez Valdés, otra de D. Ignacio de Ayala, y otra del dirigirán sus memoriales franco», de porte á D. Josef Ferrer, padre Fr. Diego González.' agente de negocios en Madrid, cal…</t>
  </si>
  <si>
    <t>Jovellanos, Francisco Javier Cienfuegos y</t>
  </si>
  <si>
    <t>Francisco Javier Cienfuegos y Jovellanos</t>
  </si>
  <si>
    <t>…rillante sociedad de los hombres mas ¡lus S. S. creó también y declaró Cardenales del orden de Presbí trados, ha honrado mi sencillez: tu bondad ha socorrido mi in teros al Excmp. Sr. D. Francisco Javier Cienfuegos y Jovellanos, digencia : tu ilustración no ha despreciado mi ignorancia , y ha Arzobispo de Sevilla, y á Monseñor Antonio de Latil, Arzo recompensado con una generosidad sin ejemplo mis trabajos re bispo de Rheims, mitiéndome una medalla de oro. ¿Cómo podré manifestaros m…</t>
  </si>
  <si>
    <t>JSjt</t>
  </si>
  <si>
    <t>…que de Ormáchéa, D^Juañ Angel Exposición dirigida i S. M. ■ &lt;: í 3e Aína, Di, Bernabé Díaz de Mendivil ,:D- Maníiel dé Bílar* iói", Doña* Joaquina de Arízmendi, D.'Angef'Maftinez, D. JSjt „Señor: El ayuntamieuto, clero, y el cuerpo de volüñtánq* mon de Ibarra y D., Josef Joaquín de , Urquijo^ en cuyó fa.Vot Realistas de la villa de Puente dé Don Gonzalo, provincia di Sé hicieron téspéctivaméhte los diferc'nfés endosos que cóiítiintrr, Córdoba,…</t>
  </si>
  <si>
    <t>Jtian</t>
  </si>
  <si>
    <t>…s.....................X......... .......... ’oo , ’ Año de 17$6. Oración? dé D. Agustin de Montiano, y va Intereses de vales................ ...:r.í.;....'..¿ oó 1 lias poesías de D. Jtian de lriarte y del padre Buriel. ■ : Vales consolidados...................... . : i f i\. _ Año dt 1757. Oración de D. Juan de lríSrte, y varias poe Idsm no consolidados.....................................; to á io|. sías del marques de Utefib /y- una oración…</t>
  </si>
  <si>
    <t>Ju</t>
  </si>
  <si>
    <t>…ormar sú corazón ^hacérles-aborrécer el Vició y amar la vir averiguar este hecho él año de 13; y resultó que ni uno Sólo de tud: traducida'del francés dé Lombardo de Langres , pór D. Ju«los muchos que habían tenido antes en iSooy-síguientés la fiebre toPastóf’ Pe reí: 2.* ediéion íaümentáda -cóti notas filosófico-1 amarilla\ la tuvo entonces. Asi'ts que nadie repugna en asistir i cristianasj'póf S. H.-T.: un tomito en 8,“, traducido é impres…</t>
  </si>
  <si>
    <t>…En junta celebrada por los acreedores al concurso y dimisión sús: se dará'principio con el Santo Sacrificio de la misa¡,que ce de bieqes hecha porDoúaJuliana del Barrio, muger de D. Ju lebrará de pontifical el limo. Sr. D. Ignacio. Cadolino, pbiapoi lián Ortiz, ausente, y cuyo.paradero se ignora, acordaron en de Cervia, y predicará, el P. Rafael de la (¿alie, director de di tre gOtras cosas admitir, como admitieron, la indicada dimisión; ch…</t>
  </si>
  <si>
    <t>Juaj</t>
  </si>
  <si>
    <t>…MBIOS DEL DIA'8. muy luego el Gobernador Capitán general que entoneqs jSTfidó' Londres....................................................... ’ aquellas islas el mariscal de campo D. Juaj»-An*0n'.° Maítjnez,; París....................................................-,... 15 13. ^ ; / se adhiriesen, sin titubear, á los puro»y leales ..sentim.iénlos.dé; Cádiz.;. ...-....................................................... i beneficio. te, coopera…</t>
  </si>
  <si>
    <t>Juan</t>
  </si>
  <si>
    <t>…quellas islas, y con varios pasageros, saldrá otra vez de aquí para.; corregidor, de esta villa, por la escribanía de Sanz; bajo aperci Manila, á la mayor brevedad, al mando.de su capitán D. Juan bimiento que de no hacerlo les parará perjuicio. de Ageo, nuevamente forrada en cobre,.armada en corso, y con . Mota. En la gaceta anterior y anuncio dp la plaza de médico la tripulación suficiente. Admite carga y pasageros; y para tra del lugar de Magan se d…</t>
  </si>
  <si>
    <t>…••bvéaaaáv • • *•••■•■ ÍV«»»e^ ^ * jl A de la compañía de Jesúst .de. jC&gt;.; ^gusti^» de Mpntiano y tuyanr Cortina............ 1,1 vi. ^ do; del padre Buriel, de dicha compañía; de D. Juan dé Iriaité, Deuda consolidada cén ínteres....19 á 30 Valor. y de D. Gaspar de Molina, marques de Ureña. Idemsin, ínteres.....................X......... .......... ’oo , ’ Año de 17$6. Oración? dé D. Agustin de Montiano, y va Intereses de vales................…</t>
  </si>
  <si>
    <t>…ligiosas pobres, y per fanta Doña María Francisca de Asís y Princesa de Beira, por el sonas indigentes de ambos sexos, desde i.° de Julio de , fallecimiento de su augusto Padre el Sr. D. Juan vi de Portugal, hasta ji de Diciembre del mismo. jes impidió asistir al besamanos, por cuyo doloroso aconteci miento se habían trasladado de incógnito del Real Sitio del Par-, Madrid. do un dia antes que SS. MM. A ia junta general de Caridad de esta corte se…</t>
  </si>
  <si>
    <t>…a mañana hizo el Rey la piados* las letras „ilas artes, el comercio yla agricultura deben un fa .ceremonia de lavar los pies á doce pobres, y servirles, una es vor muy decidido al Sr. D. Juan vx(q. e. p. d.), y aun cuando pléndida comida en presencia de S. M. la Reina, acompañado nuestro .espíritu no se hallase oprimido por el dolor de su pérdi de los Sermos. Infantes, y asistido de los Excmos. Sres. Patriarda, .tenemos muy poco espacio para enume…</t>
  </si>
  <si>
    <t>…de afligir profundamente á los Príncipes Soberanos y á it Zapadores. las ciudades Ubres que componen la Confederación germánica; y He dado cuenta al Rhy N. Sr. de una instancia de D. Juan si los planes criminales que los procesos han desenvuelto han, Miría Muñoz, subteniente del batallón Real de Zapadores,, en excitado en ellos el mas vivo horror, las pruebas de amor y de la que manifiesta que desde que obtuvo este destino en Agosto adhesión q…</t>
  </si>
  <si>
    <t>…. presentar para la dignidad de Maestrescuela de la iglesia Zaragoza.......;.......... 1 h catedral de Málaga, vacante por muerte de D. Antonio Ríiiz Bilbao............. Padrón, á D. Juan de la Buelga y Soiís: para una media ra Coruña.............. .................. ...........................; ción de la metropolitana de Sevilla, por muerte de D. Miguel Deuda'consolidada! con-interes...............i.;.... 19 Valor/ ' Luis González, á D. Jose…</t>
  </si>
  <si>
    <t>…han prometido. _ El lunes 17 se vestirá la corte de luto por espacio de zt días, „E1 justo cielo pues bendiga, Señor , vuestros constantes des con motivo del fallecimiento del Rey D. Juan vr de Portugal:- velos por el bien de esta Monarquía, prodigue con abundancia los rt primeros se llevará rigoroso, y ios 10 últimos aliviado. sus infalibles luces á ese cuerpo restaurador para el acierto en Ja -.Un mercader de Augsburgo, llamado Calmberg, mur…</t>
  </si>
  <si>
    <t>…go espera sir Archibald Campbell llegar á Umtne- lado de la Estrella, unas solemnes exequias por el alma de S. M. rapoorah antes que le propongan otras nuevas condiciones y pro el Sr. D. Juan vi, de feliz'memoria: asistieron á ellas las Sere posiciones de paz. nísimas Srns. Infantas sus augustas hijas, la corte, el cuerpo di El lord Combermere, comandante en gefe, llegó delante de plomático y un inmenso concurso de personas de todas clases, Bhurtp…</t>
  </si>
  <si>
    <t>…r en nombre de &gt;u Gobierno una tregua! lla corte se celebrasen solemnes exequias por el descanso del al dic tres meses entre griegos y turcos; pero que Ibrahim no había ma del Rey D. Juan vi.</t>
  </si>
  <si>
    <t>…,586.... 4000....;. ........... Barcelona. deSaura y Sara via; y habiendo fallecido este, se cita y emplaza á 13,945.... ............... ............ Madrid. sus hijos D. Domingo, D. Juan y D. Joaquín, ó su poderha 21,103.... 1000....... ............ Valencia biente, para que en el término de 20 dias, coartados .desdé esta 8,520.... IOOO......... ............ Madrid. publicación, concurran,al expresado juzgado por sí ó por ¡apo 15,522,... 1000....... .....…</t>
  </si>
  <si>
    <t>…, todo, Señor, es la prueba mas ir “ Centón epistolario del bachiller Fernán Gómez de Cibda-Real, refragable del amor y. des velos de V. M. hacia sus vasallos. Los. médico del Rey D. Juan i.=:Geñeraciones, semblanzas é obras que hablan , llenos de una verdadera confianza, ño dudan qué dé los excelentes Reyes de España D. Henriqne m y D. Juan V. M. acogerá esta sencilla demostración cón su patural bondad, el 11, y de los venerables Perlados y n…</t>
  </si>
  <si>
    <t>…............. 67 39°_ Humero Poblaciones adonde se lian .'de Palas remitido (ranas- Sujetos é quienes se han. entregado, .macetas. en ellas. Madres. Techas en que ae renasqron. 'A D. Juan deYanguas, Administrador de . /! . Karcelnna.................. ...* Infería*... ...................................................................... 6 9 6l I En 30 de Julio de 1815. LÁ'D. Pablo Parladi, de aquel comercio......... * 2 3 119 En id. id. En id.…</t>
  </si>
  <si>
    <t>…lá justa causa de la Nación, cupo en ¿uerte.de! primer extrac vertencias ó reilexiones sobre esta misma; un prospecto intere to de la.de este dia áJDoña Francisca Morgade, hija de D. Juan sante sobre los trajes y las modas. Esta pequeña obra deberá ser Josef, sargento segundo, del regimiento antiguo de Asturias, del aprecio de los honjibres sensatos, tanto porque su critica e muerto en ei campo del.jionpr. invectiva presentada bajo un aspecto…</t>
  </si>
  <si>
    <t>…bre. de S. Juan la isla de Malta, que no era entonces sino una roca estéril; pero los caballeros, que no conocían el sosiego, bien El comandante del resguardo de Rentas de Sevilla D. Juan pronto levantaron fortificaciones, construyeron naves, y adqui Manuel Chacón participo las disposiciones dadas para la apre rió nuevo esplendor el estandarte de la Cruz; en todas partes hensión del contrabando, que tuvo noticiase ibaá introducir por persiguen…</t>
  </si>
  <si>
    <t>…La España poética, ó poesías selectas castellanas desde Car mente pesos de too libras, hasta que la presión fue tan grande los v hasta nuestros dias, puestas en verso francés por D. Juan que las costillas de la desgraciada traspasaron la piel, en cuyo Mauri: tomo i.° En París en la librería universal de P. Mon- horrible tormento espiró. gie, mayor, calle de los Italianos, núm. 10. Todas estas atrocidades se cometieron en el reinado de aque Mr…</t>
  </si>
  <si>
    <t>…se dig _Ld excelencia de las Bellas Artes. Rasgo lírico, leído *n i* naron admitir con su bondad acostumbrada á todos los que han Real Academia española por su individuo de número D. Juan tenido la honra de besar su Real mano. Bautista de Arriara, be halla en la librería de Perca, callo de Car En esta corte hubo también por la noche iluminación general. retas. ¡ EN LA IMPRENTA REAL.</t>
  </si>
  <si>
    <t>…6 se persiguió, aunque inútilmente, á un turco de poco á la Plata con la Macedonia y la Cyanea. El navio de &gt;que intentaba poner fuego cerca del cuartel de Pera. -línea portugués D. Juan se halla aun en Rio , pues la diputación Desde el incendio del 31 de Agosto acá no ha dejado el Gran portuguesa no ha podido conseguir el objeto de su misión. ,, Dicen que el Emperador está resuelto á casar á su hija con Señor de asistir á los ejercicios de l…</t>
  </si>
  <si>
    <t>…ancias de limbos Las mismas en partes en pulgada* inglesas. de circulo. El Rey N. Sr. se ha dignado admitir con benevolencia el donativo que ha hecho, en beneficio del Real Erario D. Juan i.*-. 2ii&gt;.. 32'.. 307.............2,240.........................32b. 11,"4 Bautista Sales, oficial segundo de la pagaduría del ejército de id....... . 34... 14............ í-í33........................ 23- °7, 1 Mallorca, de un crédito liquidado que tiene á…</t>
  </si>
  <si>
    <t>Juan, D-</t>
  </si>
  <si>
    <t>D- Juan</t>
  </si>
  <si>
    <t>…didos defensores de los principios monárquicos, M&gt;ner en consternación al pueblo portugués! Nuestro amado So ni el Trono tendrá que temer, ni los pueblos mas que desear, berano el Sr. D- Juan vi no existe ya...... El acerbo dolor que porque habiéndose de consultar con él todos los graves negocios oprime nuestro corazón , y que va á sumergir á toda la nación que ocurran en la monarquía, sea de la clase que quiera , ador tp pesado luto, no nos permi…</t>
  </si>
  <si>
    <t>Juan, Pe</t>
  </si>
  <si>
    <t>Pe Juan</t>
  </si>
  <si>
    <t>…fra mrs. de rédito á favor de D. Pedro López de Ayala. 28. Otro gio desde el 12 de Enero que salió dicha nave del puerto de San de 118636 rs. 16, y 349 3 mrs. de rédito á favor de Doña Pe Juan. Pero si la desventurada suerte de estos infelices .inspira tronila Guerrero. 29. Otro de 88250 rs., y 247 17 mrs. de ré compasión y horror á un mismo tiempo, no se estremece me dito á favor de Doña Isabel de la Fuente. 30. Otro de 308 rs., nos la imaginación…</t>
  </si>
  <si>
    <t>Juana, María</t>
  </si>
  <si>
    <t>María Juana</t>
  </si>
  <si>
    <t>…n aquella tranquilidad desáni de la justa causa de la.Nación, cupo «^suerte del primer extrac mo qué inspira la inocencia-Asi caminaba'el inocente Abel, cuan to de lade cste dia.á Doña María Juana , hija del sargento Fran do en el pueblo de Molins de Rey dos oficiales de la escolta, fin cisco Alcu, muerto en el campó del honor. giéndose interesados por la mayor seguridad de¡ su lima. , le. per ' • 'Aviso. f " r: .'j . suadieron que dejase el hábito de…</t>
  </si>
  <si>
    <t>Juanes, Francisco</t>
  </si>
  <si>
    <t>Francisco Juanes</t>
  </si>
  <si>
    <t>…ico. Los facultativos Exposiciones dirigidas a S. M. aspirantes Se dirigirán hasta fin de Octubre á D. Juan Aviles, ó Señor¡ Los males que por tantos años lian afligido á la des á D. Francisco Juanes, comisionados del ayuntamiento , con los graciada España, el trastorno general de süs antiguas y sabias documentos justificativos de sus años de práctica occ.; en inteli instituciones, causadas por un gobierno anárquico y destructor) gencia, que el que fuere…</t>
  </si>
  <si>
    <t>JuanIsza</t>
  </si>
  <si>
    <t>…en esta la de Hortal, á 4 y 4$ rs., y el anterior á a y tí rs. disposición si Volvéis á Roma con proposiciones de esta catura—Para la mejora del cuarto de las fincas que fueron de D. JuanIsza.” Las siguientes cartas, fechas en Nauplia, Mjssolonghi, Mi- de Berbegal, sitas en la villa de Brúñete, cuya venta y postura se anunció en la Gaceta de 14 de Octubre último, está señaladolo y en otras varias ciudades de la Grecia, contienen anécdotas d a de D…</t>
  </si>
  <si>
    <t>JUEVES</t>
  </si>
  <si>
    <t>Núm. 54. , (6 cuartos. ) 2 I t G A C i; i A D E M ADR! D. JUEVES 4 DE ¡MAYO DE Í826. —------------- ——1 NOTICIAS EXTRANGERAS. 1 El orador aprovechó esta ocasión para hacer el elogio del di funto conde de Doaoughmore, uno de los mas zelosos defensores SVJOKIA. dé los católicos. Dresde m de Abril. ’ El noble marques presentó…</t>
  </si>
  <si>
    <t>Nfint 144- ( 6 cuartos. ) GACETA D E M Al) R í D. JUEVES 30 DE NOVIEMBRE DE; 1826. ---------------------------- - ' " ; ~~ ' '/ --- ;--------ARTÍCULO DE OFICIO. brará inmediatamente por el Intendente, de acuerdo con el In terventor, una persona de conocimientos en el ramo, que aveCircular de la Intendencia general…</t>
  </si>
  <si>
    <t>JUEYES</t>
  </si>
  <si>
    <t>Núm. i. ( 6 cuartos.) C A CETA D E M A D R I D. JUEYES 5 Í)E ENERO DE 1826. ARTICULO DE OFICIO. ciado que en la próxima extracción de los créditos reconocidas de dicha deuda, los fondos aumentados por el descuento podrán Real decreto mandando fue no ■saquen loe Tribunales en los días ganar por lo menos 80 thalers…</t>
  </si>
  <si>
    <t>Juez</t>
  </si>
  <si>
    <t>….............. Barcelona. escritura de venta , y cuyo anuncio se publicó en la Gaceta de 39 de Agosto último, se ha señalado el jueves 26 del corriente, CAMBIOS SEL OIA 13. por el Sr. Juez de la Real capilla en su audiencia, á la hora de Lóndres........................................................... 5S *1 í* las 12 de la mañana. París............................ ....i.............................. J5,4- — Se cita, llama y emplaza á D. Agust…</t>
  </si>
  <si>
    <t>Julián</t>
  </si>
  <si>
    <t>…sienes Viilada á D. Josef Puerta y Benito: para el de Pruna á D. An de V. M. y de sus sucesores, anuncia la felicidad de la Monar tonio Espejo y Godoy: para el de Ginzo de Limia á D. Julián quía, y promete la tranquilidad de los pueblos, con desolación Toubes: para el de Logroño á D. Juan Antonio Ruiz de Cara- y total exterminio de los malévolos , que con sus distracciones y vantes: para el de Baños de Molgas á D. Juan Andrade Y’anez, tempestade…</t>
  </si>
  <si>
    <t>Juncosa, Alejandro Joaquín</t>
  </si>
  <si>
    <t>Alejandro Joaquín Juncosa</t>
  </si>
  <si>
    <t>…ro que ha llegado á esta, sabemos que el ge tienen lá comisión para proporcionar parage donde se despachen neral Laborda llevaba ya hechas con su escuadra presas de en Ciudad-Real D. Alejandro Joaquín Juncosa: en Toledo Don consideración , ademas de la hermosa fragata colombiana que ve Antonio López del Valle: en Logroño D. Antonio Gilberte: en nia délos Estados-Unidos para'Cartagena con'fusiles y otros per Pamplona D. Luis Serafín López; y en Granada D. Dionisio…</t>
  </si>
  <si>
    <t>Jurieu</t>
  </si>
  <si>
    <t>…alarma general en la ciudad (eití), pues dice que Roy, barón Portal, y Martignac, y los consejeros de Estado viz el ejército ingles ha sido enteramente derrotado en el territorio conde Jurieu y el marques de Bouthillier. Monseñor el Dcifin ha birman , y hecho prisionero su general sir Archibald Campbell. asistido á ambos consejos. La carta nadie puede negar que existe, y ha traído de Madras el —.El joven Príncipe irojués, de quien han hablado vari…</t>
  </si>
  <si>
    <t>Jussupoff</t>
  </si>
  <si>
    <t>…ki. El rector de la universidad da Groninga acaba de anunciar SS. MM. pararon en Woskrissensk, tierra perteneciente al que el claustro académico ha diferido nuevamente la abertura príncipe Jussupoff, á 18 werstes (3 + leguas) de Moscou, donde del curso hasta el 5 de Diciembre próximo, y que á fin de repa comieron. En este parage se halla la división de los dos cami rar todo lo posible el tiempo perdido no habrá vacaciones para nos, uno que va á Moscou y…</t>
  </si>
  <si>
    <t>Justicia, Secretario del Despacho de Gracia y</t>
  </si>
  <si>
    <t>Secretario del Despacho de Gracia y Justicia</t>
  </si>
  <si>
    <t>…ientos produce una disminución ' de seguridad. consiguiente; en la fuerza'respectiva que guarnece los diversos puntos dejas capitanías generales, y ha hecho necesarias algunas El. Sr. Secretario del Despacho de Gracia y Justicia me dice variaciones en los destinos y ordenar los movimiento» conducen de orden de S¡ M. en oficio de i.° del actual lo que sigue: Con tes de los . cuerpos. S. M., mandando tomar, por base los ren esta fecha comunico al superintendente general de Policía la R…</t>
  </si>
  <si>
    <t>Jüu</t>
  </si>
  <si>
    <t>…conde de TorrepalÉna : uña cáncióñ ; Cbnéto y epigrama dt Alalaga**.............................••«■•••■••**......ri ^ 1 i dicho D. Ignacio Luían; y otros- epíérinifca latinos de D. Jüu ■ ’ •■* ' ■;** - - s " -* ‘ • -*'■ Valencia .......................'.■Ón«ni¿.HÍMtll&lt;S».S,*|,-lllÍ»» | IriarteJ-i-’* ....... ■ i a í Año de 1754. Discurso: pronunciad* por- «I citado D. TiBarcelona í peso* -par. , 1 burcio de:Aguirre , vicépfOteétor dé hAcádem…</t>
  </si>
  <si>
    <t>Jyia</t>
  </si>
  <si>
    <t>…te de D. Jo'sef.Luis de Bidaurretá y D. Alejandro Biirgüé, viciSerma. Sra. Infanta Doña Luisa Carlota cón $u augusto Esposo nos de S.-Sebastian ,dé Guipúzcoa, se cita y emplaza á D. Jyia é Hijos. . ' . }' ' ' Josef dé Veiqunzaran, p.' Róque de Ormáchéa, D^Juañ Angel Exposición dirigida i S. M. ■ &lt;: í 3e Aína, Di, Bernabé Díaz de Mendivil ,:D- Maníiel dé Bílar* iói", Doña* Joaquina de Arízmendi, D.'Angef'Maftinez, D. JSjt „Señor: El ayuntamieu…</t>
  </si>
  <si>
    <t>Ka</t>
  </si>
  <si>
    <t>…uéda.'haeto de 'distraer al enemigo para que no ‘impidiese el entierro i4 cerno.s, creer. hayan^sufrido alteración los grandes recursos dé Íos cadáveres. En efécto, las tropas del general Ka raí ¡kaki pasarfyon nuestra riqiieza y prosperidad. 1 i Eleusiná,adonde debía seguirlas el ciiérpó disciplinado del Có-r ';.!,..,..»i.^Li,pres-y^épóJres:,tonel Pabvier, quien ha sido promovido después pór elGobteí-J ,»Me jhe compadecido mucho de los trabajos…</t>
  </si>
  <si>
    <t>Karaiskaki</t>
  </si>
  <si>
    <t>…gá dejará .dentro atención sobre el crítico estado en que se encuentra la cindadela de pocos dias á Constantinopla para volverse á Teherán, Todo* de Atenas. El coronel Fabvier, el general Karaiskaki y otros ca los pasos que.ha dado hasta ahora para ver á Mr. de Minciaky, pitanes griegos se ocupan en reunir nuevas fuerzas para socorrer ó conseguir pasaporte para Perersburgo han salido infructuosos. aquella plaza. Si Reschid llegase á apoderarse de ella, p…</t>
  </si>
  <si>
    <t>Khan, Aslau</t>
  </si>
  <si>
    <t>Aslau Khan</t>
  </si>
  <si>
    <t>…e lord Cochrane se hallaba entre los pasageros. Sourkhiai, antes khan de Kazschoumyk, enviado por AbbasMirza.no ha podido penetrar hasta sus dominios, gracias al INGLATERRA. mayor general Aslau Khan, que fiel y leal á.la Rusia nos ha Pcrtsmouth 12 Je Octubre. enviado á su hijo mayor con un refuerzo de 300 caballos. La fraguta Vartmuuth, capitán Dundas, ha entrado aqui Los habitantes de Akouschine, lejos de ceder á las pérfidas esta tarde, ;&gt;rocedente de…</t>
  </si>
  <si>
    <t>Kihg</t>
  </si>
  <si>
    <t>…presoras que- sean, llegarán á conseguir con el tiempo la bras esterlinas* que ahora es el blanco de sus deseos. En 1814 por 19. FRANCIA. En 182$ por 20.800©. Sin duda , añadió el lord Kihg, el noble Conde del otro la Aix-la-Chapelle jo de Entro. do de la Cámara (lord Liverpool) ha querido contrariar las Ayer, día de la fiesta de nuestro patrón Carlomagno, se hi operaciones de los Directores del [banco; pero estos sugetos.eran zo en la magnífica…</t>
  </si>
  <si>
    <t>Killeen</t>
  </si>
  <si>
    <t>…simple sacerdote, llamado MigUsl bajo la protección de Paez, y pide que se formc un Gobic/ho Coilins , rector de Skibbereen, les fue agregado. Los legebétanal «ón’fedéradó. ; * 1 lord Killeen, y Mres. Daniel O’Connel, Hugo O’Connot, El general Paéz ha publicado Una proclama invitando 4 los Juan Dudó , Antonio Blakc y Ricardo bheil. A cada uóó dé. es habitantes de V*l«ín'cia desdé 14 4 50 años á qúe seriunaa en la tos individuos se le hicieron dife…</t>
  </si>
  <si>
    <t>King</t>
  </si>
  <si>
    <t>…quia, adonde había venido provisto de todos los resguardos po- teres que producía. ubles, y sobre todo con la seguridad que debían inspirarle su Leída la exposición te levantó el lord King para proponer conducta, su inocencia y las promesas de la autoridad. Alokadr una modificación.</t>
  </si>
  <si>
    <t>…almes—- presupuesto de Negocios eclesiásticos-, y conoce que este asunto bury , el conde Grey, el de'Harrowby, el de Lauderdale, el de debe tratarse con mucho pulso. Limerich y el lord King. F.l discurso del primero hizo gran sen Toda la Cámara, dice, está penetrada del deseo de mantener sación , porque desenvolvió uira cuestión que se refiere á la prin la religión como primera necesidad de los pueblos; mas para ase cipal: la facultad que el bil…</t>
  </si>
  <si>
    <t>…xcluyen aquellos de la cámara ,se batían por su pa cabo de Hornos. El mando de esta expedición se ha confiado al tria en las guerras que la Inglaterra tenia que sostener fuera del capitán King, que hizo con buen éxito un viage á la Nueva reino , asi en España, bajo las órdenes del Príncipe Negro, como Holanda. en el Oriente, capitaneados por el Rey de los caballeros, Ricar —Se han recibido cartas particulares de la Guaira con fecha del do el de cor…</t>
  </si>
  <si>
    <t>Kock</t>
  </si>
  <si>
    <t>…l exceso de su gó á los holandeses á retirarse al fuerte de Solo; pero como no temeridad como por faltos de sentido común; mas si en solo obraba con bastante vigor tuvo tiempo”’el general Kock. de esto se encerrase todo el mal, nos podríamos dar por contentos; reunir fuerzas suficientes para sostener el campo. Hasta ahora no porque afortunadamente el dia de hoy, el tiempo devora con ra ha sido batido todavía Radin Deporo, pero su posición es tal pi…</t>
  </si>
  <si>
    <t>Kotzebue</t>
  </si>
  <si>
    <t>…en esta provincia encontró en Varnacova una he El Dr. Etholz, que ha hecho, dos viages alrededor del mun roica resistencia por parte del capitán Scaltza, que ocupaba una do con el capitán Kotzebue, está actualmente en Londres, don pequeña fortaleza con una corta guarnición. Después de haberse de se propone publicar su último viage en dos volúmenes, con resistido hasta la noche., estaba ya para sucumbir, cuando lle varios planos y mapas: igualmente publ…</t>
  </si>
  <si>
    <t>…Grecia. Todos los soldados, __E¡ 22 del mes pasado arribó á Cronstadt la corbeta Empre tocios los ciudadanos, y hasta las mugeres y niños se reúnen des sa, mandada por el teniente capitán Kotzebue, después de un de el amanecer en la plaza pública , y prestan la mayor atención viage alrededor del mundo, en el que gastó tres años menos á los discursos de los oradores que los instruyen de los peligros -18 dias. que los rodean, y sobre sus obligaciones. Jo…</t>
  </si>
  <si>
    <t>…sus aJiadas, sacrificó hasta sus senti sobre la historia natural: esta obra irá adornada de mapas y di mientos religiosos, rehusando intervenir solo él en la Jucha de la bujos. El capitán Kotzebue salió de Portsmouth el 25 de Junio Puerta con sus súbditos griegos. para Cronstadt. El actual Emperador, dice en fin, continúa guiándose por los mismos principios, con Jas modificaciones indispensables que _ (1) Por los muchos casos de esta clase que vemos en…</t>
  </si>
  <si>
    <t>Kotzebué</t>
  </si>
  <si>
    <t>…ruso i no por eso estantías contentos ,’ á causa de que tdi— ' -fiiXuciá. rail su servicio como una especie de destierro.* El gefe del cstadoq París ra de N"ovíem&amp;re. mayor es'él-coronel Kotzebué, oficial de ingenieros , éhijodeti célebre escritor ciernan. El estado mayor es muy numeroso; com-r Bolead/, ayer. Cinco por too consolidados 99 60. Acciones prende una -gran porción de principes georgianos; y de hombres^ det-banco-2087-50. Empréstito Real de…</t>
  </si>
  <si>
    <t>Kotzesus</t>
  </si>
  <si>
    <t>…á su cetro, — El doctor Etholz, que ha hecho ya dos viages alrededor del para que pensasen en aumentar todavía su poder, ensanchando mundo con la expedición rusa á las órdenes del capitán Kotzesus límites dilatados. Débesele sin duda un homenage mas á la bue, se ha detenido en Londres con ánimo de publicar una rela generosa política del Emperador Alejandro, que por no dar reze- ción circunstanciada de su último viage, con sus observaciones los i Jas de…</t>
  </si>
  <si>
    <t>Kourouta</t>
  </si>
  <si>
    <t>47</t>
  </si>
  <si>
    <t>…empo há, ex--, Se aguardaba con impaciencia en Varsovia la vuelta del Gran cediendo mucho en sus dimensiones al que se vió en 1811. Cuan- I Duque Miguel , 4 bien la de su ayudante general Kourouta , que do principióver á fines de Setiembre bridaba-como las Pie- '■ le habla seguido poco después á S. Petersburgo, para dar á cono yadas (Cabrillas j&gt;^.s¡endo su-elevación-de ití á 18 grados,-y lacer la expresa voluntad de Constantino. cola muy corta. Despué…</t>
  </si>
  <si>
    <t>KozIoíFal</t>
  </si>
  <si>
    <t>…ríncipe de Esterhazy trabajó ayer en la secretaría de Ne l'chernigoff, teniente coronelGebel, al grado de coronel; el ma gocios extrangeros. yor Troukin al de teniente coronel; el capitán KozIoíFal grado .— El miércoles 8 se expidieron pliegos para Mr. Vauham , nues de mavor, y el teniente Pauloff t al de capitán de segunda clase. tro Ministro en los Estados-Unidos. Por otra orden del dia 23 S. A. R. el Gran Duque heredi _ El 9 por la tarde partió un co…</t>
  </si>
  <si>
    <t>Krabbe</t>
  </si>
  <si>
    <t>…as. Los tácticos no esperaron el choque dé lávan con da infantería persa. Peto Luego que Mustafj supo que el caballería turca, sino que á pesar de las buenas disposiciones demayor general Krabbe /marchaba sobré: Staraja-Schamakha se lo» 40 filhelenqs que formaban la cabeza de la columna, huyeapresuró á pasar el Kour.por él vado de Djavat, procurando sin ron con los demas en desorden , y llegaron con gran confusiónembargo arrastrar en su huida: i dos…</t>
  </si>
  <si>
    <t>Krieziotis, Nicolás</t>
  </si>
  <si>
    <t>Nicolás Krieziotis</t>
  </si>
  <si>
    <t>…riz Isabel , son tam bién muy satisfactorias contra todo lo que se temía. Ñápales de Romanía ¡ de Diciembre. — Con fecha. 27 se dignó el Emperador expedir otra orden del Carta del general Nicolás Krieziotis sobre los sucesos ocurrido&gt; en dia, cuyas disposiciones son las siguientes: la Grecia oriental. ■( El Principé. Gallitzynes, coronel de! regimiento de guardias i* caballo, es nombrado mayor general, igualmente'que el conde ,,Carneo de Salona 29 de Noviembre d…</t>
  </si>
  <si>
    <t>Kropatschek, Antonio</t>
  </si>
  <si>
    <t>Antonio Kropatschek</t>
  </si>
  <si>
    <t>…over pesos con sola la pre Mr. Hobhouse miraría como tina obligación suya llamar la sión del aire atmosférico. atención del Parlamento sobre los negocios de la Grecia, si no 3.0 A D. Antonio Kropatschek, maquinista en Reische- '• cupiera que el Gobierno trae entre manos algunas disposiciones, ntau de Bohemia, por la invención de unas nuevas ruedas con seis y que las cuestiones que en el asunto se propongan á la Cámara brazos ó aspas, que colocadas horizontal…</t>
  </si>
  <si>
    <t>Krzinski</t>
  </si>
  <si>
    <t>…lta en 17 de Diciembre próximo, los regimientos de la guardia rusa. Los de la guardia polaca lo acordó su cumplimiento, y expedir esta mi Cédula &amp;c. Dada en prestaron en manos del general Krzinski, y cada uno de los de “Palacio á 16 de Enero de i8z6.=sYo el Rey.csD. Valentín de mas regimientos en las de los respectivos generales de división. ■’Pinilla. Para cumplir con esta-formalidad, se reunió elSenado en el pa lacio, y las demas autoridades en sus r…</t>
  </si>
  <si>
    <t>Kuruta</t>
  </si>
  <si>
    <t>…arece que el objeto de tir al Sr. Director del Real Tesoro , y de su viage debe ser relativo á negocios de comercio. reales.................para remitir á los Tesore _ El teniente general Kuruta, gefc del Estado mayor polaco, ros de...»........ ............................... aoo. que ha sido de S. M. Constantino í, acaba de ser condecorado Por péfdida sobre reales libra con la cruz de S. Alejandro de Nesvsky, guarnecida en brillantes. dos por esta T…</t>
  </si>
  <si>
    <t>Kutschern</t>
  </si>
  <si>
    <t>…nuestra inspección el decidir Ayer, dias del Infante de Portugal D-Miguel, envió el Em sobre la bondad de estos nueves procedimientos, pues que se perador á su ayudante general el barón Kutschern, al Princi rán apreciados en lo que valgan por Mr. Magendie, Dumeril y pe Imperial y al conde de Bellegarde, para felicitarlo con tal mo Dulong, encargados por el instituto de examinarlos con todo el tivo. El Archiduque Francisco Cárlos y los demas Archiduque…</t>
  </si>
  <si>
    <t>La-Parriere, Juan María</t>
  </si>
  <si>
    <t>Juan María La-Parriere</t>
  </si>
  <si>
    <t>…por doncellas ricamente vestidas al uso filipino.-' Por Real orden de 16 de Marzo último se ha servido S. M. Seria extendernos demasiado describir la afluencia del pue conceder á D. Juan María La-Parriere, director que fue de pro blo que por todas partes se agolpaba á conocer al Monarca, visiones del ejército francés, privilegio exclusivo de introducción ‘clamarlo y tributarle la efusión de sus sentimientos; la brillan por io años, en España y demas posesiones…</t>
  </si>
  <si>
    <t>Laboissicre</t>
  </si>
  <si>
    <t>…Federico Carlos para Riel en el barco de vapor. empleado con relatos falsos y hechos engañosos. S. A. el Principe Federico de Hesse llegó ayer á esta capital. Con ésta ocasión el general Laboissicre habló con calor con También llegaron el condé dé Dernath, nuestro Ministro en Ma tra los abusos de la imprenta, á quien mira como el arma de la drid , y Mr. de Quealen, Ministro en la corte de Oldemburgo. calumnia! ella, dice , descubre los secretos de la vid…</t>
  </si>
  <si>
    <t>Laborda</t>
  </si>
  <si>
    <t>…. .. 500.......— ............... Valencia. mente habrá muchos balazos, según las disposiciones que han 8.180.. .. 500........................... Málaga, . notado los marinos en su comandante Laborda. (Comercio de los Indice de los Reales decretos y órdenes insertos en esté periódico en Des-Mundos). todo el mes de Marzo. * ' J° Madrid yi de Marzo. Habiéndose diferido al dia de ayer el besamanos general, que., Rea] orden permitiendo ja entrada de tejidos d…</t>
  </si>
  <si>
    <t>…ticas :de las iglesias reconocidas erWSuizá. &lt; un: navio de línea , cinco fragatas y un bergantín. Corrían voces Generalmente debe creérse que el gobierno de Lucerna, al de que el general Laborda trataba de apresar el navio de guerra reserrarse el nombramiento dél pastor, trata de nombrarlo á que está anclado en el puerto, y apoderarse en seguida de la pla propuesta ' y presentación que le hará la comisión protestante; za, pues apenas hay en ella 19 h…</t>
  </si>
  <si>
    <t>Labórele</t>
  </si>
  <si>
    <t>…o de propagar las supersticiones del protestantismo. Es cales dé la isla, y ademas cruzaba una escuadra al mando .del tas sociedades tienen medios de arrancar de nuestros crédulos almirante Labórele én las costas del Golfo: esta se presentó de compatriotas inmensas sumas. El dineto que adquieren- asi, lo lante de Cartagena á mediados de Julio, y se creia que su inten emplean en establecer misiones ó en enviar agentes secretos á los ción era hacer un dese…</t>
  </si>
  <si>
    <t>Labrador</t>
  </si>
  <si>
    <t>…tre tanto los caballeros que aspiren á distinción se hallaban los Sres. duques de S. Carlos y de Monte- ser seminaristas dirigirán sus solicitudes, francas de porte, al pa mar, el caballero Labrador y el Obispo de Chile. El Sr. duque dre director del Real Seminario, en el colegio imperial de esta corte, quien Ies remitirá un ejemplar de su Real reglamento, áde Villa-Hermosa brindó á la salud del Rey de Francia. Por la fin de que puedan practicar las dili…</t>
  </si>
  <si>
    <t>Lacarte, Juan de</t>
  </si>
  <si>
    <t>Juan de Lacarte</t>
  </si>
  <si>
    <t>…1 teniente general barón de Jiogniat, y traducidas al castellano, benevolencia. aumentadas con algunas notas sacadas de los mejores autores an tiguos y modernas for el subteniente D. Juan de Lacarte. Esta Por Real orden de 3 de Junio último se ha servido S. M. obra , que ha dado á su autor una fama europea , merece fijar la conceder á la viuda é hijos de D. Angel Valarino , del comercio atención de los militares españoles aplicados. Un sistema tan de Car…</t>
  </si>
  <si>
    <t>Laforest-para</t>
  </si>
  <si>
    <t>…nifestación de si reúne en sí las dos facultades de medicina pág. ay, te hallará el informe dado al ateneo de artes de París, y cirugía. sobre la agramadera rural inventada por el Sr. Laforest-para pre ■^Se halla vacante el partido de cirujano de la villa de Tendilla, parar el lino y cáñamo sin enriarlo. Pasta leer el citado artículo provincia de Guadalajara, cuya dotación es de 110 fanegas de para conocer lat considerables ventajas que lograrán la agri…</t>
  </si>
  <si>
    <t>Lago, Juan Antonio Múfióz de</t>
  </si>
  <si>
    <t>Juan Antonio Múfióz de Lago</t>
  </si>
  <si>
    <t>…de Santa Mafia dé lo* R«»l« Alcázares ' iüOfUnft*»iit ••••***, a i. dañó. dé la ciudad dé Ubcda# diócesis dé Jaén, vacante por fallecí- Deuda consolidada con 28 valor. cimiento de D. Juan Antonio Múfióz de Lago# y no haber te 26 á 3$; nido efecto él nombramiento hecho á favor de D. Manuel Meti- ü lio codéoLÍdados* • a* ••••• S&gt;á9*dez , á Di Gabriel Armentelos. De Real orden se stean á pública subasta los almanáques ci- ANUNCIOS. vilcsó calendarios de Castilla;Ía Nue…</t>
  </si>
  <si>
    <t>Lagrange</t>
  </si>
  <si>
    <t>…en una posición peligrosa, lo cual ¿1 mismo conoce. Su _Desde el i7 al 28 han pasado por Berlín varios correos. El carta, dirigida al vicepresidente Santander, no ha obtenido con conde Lagrange, secretario de la tegacion francesa, que salió en testación conciliatoria, y es probable que su antiguo amigo Bo posta con pliegos para el Principe de Metternich, llegó á Johan- lívar no contestará tampoco á su invitación. (CoimVr.) nisberg el 28 por la tarda…</t>
  </si>
  <si>
    <t>Laguna</t>
  </si>
  <si>
    <t>…l mar y de Jos piratas serian tres veces mayores por la man kermes ó kermen, y karmesin la seda que teñían con él. El nueva ruta que por la antigua. Una nave qne viniese al Océano doctor Laguna en sus comentarios á Dioscórides dice: «Entien Pacífico por el canal, no hallaría entre el puerto de donde diese la do por esta grana ciertos granos redondos y colorados que, tama vela y la China mas que las islas de Sandwich, para poder aco ños como majuelas…</t>
  </si>
  <si>
    <t>Lainé</t>
  </si>
  <si>
    <t>…consolidados 79J. co y tres cuartos, ai cual fueron llamados ademas de los Minis Una carta, fecha en Vellora el 10 de Marzo, ha esparcido tros secretarios de Estado, los Ministros vizconde Lainé, conde esta mañana una alarma general en la ciudad (eití), pues dice que Roy, barón Portal, y Martignac, y los consejeros de Estado viz el ejército ingles ha sido enteramente derrotado en el territorio conde Jurieu y el marques de Bouthillier. Monseñor el Dci…</t>
  </si>
  <si>
    <t>Lake</t>
  </si>
  <si>
    <t>…ecía que desean vengar el golpe que recibieron en el ataque de esta que no esperaban otra cosa sjn.Q que esto» levantasen su voz; en misma fortaleza por el ejército que mandaba el lord Lake. En su consecuencia los Obispos de Irlanda se congregaron en Du Calcuta se levantan n regimientos. El ejército que marchará blin el 18 de Enero, celebraron varias juntas en casa del doctor contra Bhurtpoie se compone de 2$9 hombres, con too piezas Murray, Arz…</t>
  </si>
  <si>
    <t>…és de ha jactaban los bhutp -reos, con la sangre y ¡husos de los ingleses berlos abierto el Archiduque Luis, quien representa al Em que perecieron en. el asalto -i las órdenes del lord Lake , no ofre perador. ce en el dia mas que un montan de escombros. Entre los quc'han También se han recibido papeles importantes de Lisboa , tan contribuido ¡i la destrucción &gt;e hallaban algunos de aquellos to para nuestro Gobierno, como para el Infante D. Migue…</t>
  </si>
  <si>
    <t>Lana, Henry</t>
  </si>
  <si>
    <t>Henry Lana</t>
  </si>
  <si>
    <t>…de Prado, teniente corregidor de Madrid, por la escribanía (í) Unpáralleled code óf¡ oppression. ( Burke's- letter to str de Sanz , en ios autos promovidos en 1814 por el difunto Don Henry Lana)-'Parece-que esta carta ha1 sido extractada de las del Manuel de Medina, sobre reclamación de dichos vales, y maluw conde de Maistr* en la’ npñciábte obriía que'ha pubücado con que había hecho de ellos la persona á quien los habia confiado; al título de ,j Ca…</t>
  </si>
  <si>
    <t>Landázuri, Ignacio de</t>
  </si>
  <si>
    <t>Ignacio de Landázuri</t>
  </si>
  <si>
    <t>…anatemas, es útil, f -.Cualquiera persona que se contemple con derecho á la herencia aun necesario, dar á conocer lo que son estas sociedades tenebro . del brigadier de caballería D. Ignacio de Landázuri, que falleció sas y cuáles sus fines. Como la de los francmasones es la princi intestado en esta plaza el 17 de Mayo, acuda á deducirlo al juz pal, conocida esta será fácil conocer también las demás; y aun gado de la capitanía general de Castilla la Nueva, po…</t>
  </si>
  <si>
    <t>Landero, Josef María</t>
  </si>
  <si>
    <t>Josef María Landero</t>
  </si>
  <si>
    <t>…Abad de la‘Santa vende á 6 cuartos en la librería de Cuesta, frente á S. Felipe el iglesia magistral , y el canónigo D. Josef Lato pronunció un Real.' ' ' ‘ ' elocuente sermón: el comandante D. Josef María Landero , y se Nueva colección de muestras grabadas de letra bastarda espa ñor corregidor dirigieron á los voluntarios unas enérgicas alocu cióla, que reduce la enseñanza de escribir á lo mas fácil y breve, ciones alusivas al juramento que prestaron; y el ayuntamient…</t>
  </si>
  <si>
    <t>Laredo, Cosme</t>
  </si>
  <si>
    <t>Cosme Laredo</t>
  </si>
  <si>
    <t>…a cunas maniobras coHbasfante perfección. Real audiencia de Aragón, vacante por fallecimiento de D. PeEl retrato de' S. M. estuvo-cótódadb enla fachada dé Ta cas* droqLapuerta, *á D. Cosme Laredo , oidt&gt;r decano de la misma consistorial, y le daba la puérdta toda la compañía de granaderos. audiencia: para una plaza de oidor de la rpropia audiencia, vaPor la tarde se les dio ¿ los dos-cuerpos de voluntarios Rea- ¿aate por^promocion de D. Pedro Vázquez…</t>
  </si>
  <si>
    <t>Larfasa, Miguel</t>
  </si>
  <si>
    <t>Miguel Larfasa</t>
  </si>
  <si>
    <t>…obra de. Alejandro. Sus contem co iS’de Noviembre próximo anterior, acerca de la devolución. por éneos , han sabido apreciarla, y la posteridad honrará su me í óinrs. que,solicita D. Miguel Larfasa, del.co moria. r. &gt; r -■ mercio, de^jlbao, suponiendo habérsele exigido indebidamente S. A. R. el Príncipe Guillermo de Prusia pasara á Petersbur— U, aduan^ de Prduña á una partida de pimienta de colonias, go para' cumplimentar al Emperador Constantino. holan…</t>
  </si>
  <si>
    <t>Lariz, Javier de</t>
  </si>
  <si>
    <t>Javier de Lariz</t>
  </si>
  <si>
    <t>…30 en pasta. . vos , por ¿star intermediados entre ellos los de la Caja que se han __El Triunfo de la amistad y el amor mas firme y tierno, his exclu'do ■ toria griega: díia i luz D. Javier de Lariz , segunda edición: un A la mayor brevedad se anunciará el dia . que podrán acudir tomo en 8.° en pasta, 14 rs.' Véndese en la libraría de Cifusntes, los interesados &amp; las oficinas de la Real Caja, para que se les calle de Preciados. EN LA IMPRENTA REAL.</t>
  </si>
  <si>
    <t>Larumbe, Juan Antonio de</t>
  </si>
  <si>
    <t>Juan Antonio de Larumbe</t>
  </si>
  <si>
    <t>…en pago de sus mercaderías pedazos de la ciudad de Valladolid; D- Francisco Da vi la; Doña Isabel Fe,-- i ambar, de coral, bujerías de vidrio ó tetas ordinarias de las que mentó; D. Juan Antonio de Larumbe; el convento de S. Qui;ct í se fabrican en el país, y que se venden al precio de una piastra déla ciudad de Valladolid; el convento de mínimos de la villa | cada 40 anas. de Mancera de abajo; las memorias de Alonso Vallejo y Doú» jj Nuestros viageros obtuvier…</t>
  </si>
  <si>
    <t>Lathatn</t>
  </si>
  <si>
    <t>…mente melan cultad que me concede el reglamento y la Real orden de 22 d* cólico. El sábado 19 por la mañana se halló indispuesto; se lla Octubre de 1825, mando lo siguiente: mó *1 doctor Lathatn, quien dijo que su enfermedad no tenia re i.° ,,En todo el mes de Marzo próximo venidero , los ayun medio; se le sangró, y se le afeitó» la- cabeza ; pero no produjo tamientos que tuvieren que rectificar las propuestas de arbitrios efecto, porque espiró el mi…</t>
  </si>
  <si>
    <t>Lato, Josef</t>
  </si>
  <si>
    <t>Josef Lato</t>
  </si>
  <si>
    <t>…ario nuevo. Se tes de esta ciudad. La bendición la hizo el Sr. Abad de la‘Santa vende á 6 cuartos en la librería de Cuesta, frente á S. Felipe el iglesia magistral , y el canónigo D. Josef Lato pronunció un Real.' ' ' ‘ ' elocuente sermón: el comandante D. Josef María Landero , y se Nueva colección de muestras grabadas de letra bastarda espa ñor corregidor dirigieron á los voluntarios unas enérgicas alocu cióla, que reduce la enseñanza de escribir á…</t>
  </si>
  <si>
    <t>Lauierbach, Riedesel de</t>
  </si>
  <si>
    <t>Riedesel de Lauierbach</t>
  </si>
  <si>
    <t>…teniente .coronel Be ll ier de Lonnay (idem):.el espitan Stelrelberger (de VVurtemBucharest 11 de Noviembre. berg): ci capitán de Lubtow (prnsiano):.el cap;tan,de,IVctll. ner: el teniente Riedesel de Lauierbach.(pr,us¡ano): Jos,subte Las cartas particulares de Constantinopladicenque'está.nrtiy nientes IsJenipner, bchuephaim y ,Stralo&gt;ger,:y el doctor en,me próximo el que la Puerta acepte las proposiciones presentadas dicina Mayer (suizos).' por Mr. Stratford Canning…</t>
  </si>
  <si>
    <t>Lavalieja</t>
  </si>
  <si>
    <t>…desde.el i.° de Enero hasta el dia de la fecha, incluso el ,,El teniente coronel Qribi dió parte el.22 de Setiembre al total de los efectos tomados. El mismo almirante os remitirá general Lavalieja de que «Fenetnigo se preparaba para marchar copia de dicho estado. con dos divisiones, que venían á componer, la fuerza de 20700 . »»En él vereis la diferencia que establece, entre dos clases,dp hombres. . , . • ... ■ i • corsarios;T saber, los místicos y otr…</t>
  </si>
  <si>
    <t>Lavslleja</t>
  </si>
  <si>
    <t>…te acosa .Praga , por los créditos que tenia contra algunas casas inglesas di da por.los,republicanos,1 yde la importante victoria que-había las que han quebrado. ,, conseguido el general Lavslleja. _ Acabadle darse un auto muy singular en una causa que se lía __E1 10. se recibieron Jos periódicos de Nueva—Yorck que alcan seguido últimamente ante cierto tribunal de Lóndres. Habiendo zan hasta el 16 de Febrero, en donde se nota, el pasage siguiente: ,sid…</t>
  </si>
  <si>
    <t>Lazan-, Ignacio</t>
  </si>
  <si>
    <t>Ignacio Lazan-</t>
  </si>
  <si>
    <t>…curso pronunciado por D. AlCAMBIOS OKI OIA 24. ' ’ fonsó Clemente idé’Aróktegui, del Consejo' Real de Castilla; j J.óndres.«'............... - 37* ' ' en seguida unas octavas ,por D. Ignacio Lazan-, Superintendents P)flS.........................................SM.íMMSMSUÉtyM l8 pJOCl* - de la Real-Casa de Moneda , y conocido «a el'orbe literario pot sus doctas é ingeniosas obras. '’J djfia* Aguirre, viceprotector de laRealAcadetniküftat estanciasCádiz*.…</t>
  </si>
  <si>
    <t>LazarefF</t>
  </si>
  <si>
    <t>…. M. por dicha bula y el se embarcó á las seis de la mañana en Oraniembaum en una fa citado breve. De Real orden &amp;c. Madrid 19 de Jumo de 1816. lda, cuyo timón dirigía el teniente capitán LazarefF, ayudante —1 nis López Ballesteros. de campo de S. M. Cuando la falúa llegó á mitad del camino, toda la_ tripula noticias extrangeras. ción se formó en la cubierta; pero luego que se aproximó un poco mas, y que se enarboló el pabellón imperial , todas las na…</t>
  </si>
  <si>
    <t>Lazareff</t>
  </si>
  <si>
    <t>…n incapaces de luchar contra la mas queriendo dulcificar en parte el rigor de esta orden , encargó .Gran Bretaña, cuando débil es- la Persia para hacer frente á la tu ejecución al general Lazareff, que era natural de Georgia, y Rusia; y no obstante han ocasionado su destrucción por temor pasaba por amante de la Reina. Este se le presenta por la maña* de que no se les destruyese á ellos algún dia. na, y después de hacerle las mayores protestas de respet…</t>
  </si>
  <si>
    <t>Le</t>
  </si>
  <si>
    <t>…e en que.se ha apreciables) que contengan proposiciones sobre este asunto, si n# llaba en Pcrsia un Ministro enviado per S M para arreglar la vienen franqueadas.=F¡rmado; Augusto, barón Le/crt,” demarcación de las fronteras, y que el Shach lo había recibi PAISES BAJOS. do benignamente. El Sardar se avanza desde Erivan sobre nues tro territorio con un cuerpo de tropas. Estas chusmas, semejantes Lieja 14 de Octubre á salteadores, roban y asesinan…</t>
  </si>
  <si>
    <t>Leal, Roque</t>
  </si>
  <si>
    <t>Roque Leal</t>
  </si>
  <si>
    <t>…de restaurador del' Altar y del ion. en rústica , y. i4 en pasta. ......Trono, que tan justamente se ha merecido, si dando el último —Respuesta y. reflexiones sobre las caitas de D. Roque Leal y realce á sus finezas se dignase restablecer el santo tribunal/que ha Castro /.acerca de:la representación del Sr, Arzobispo de Valenconservado la pureza de la fe, y la dignidad del solio de S. Fer cia á las cortes, par,el R. P. Fr. Juan de S. Andrés, difini…</t>
  </si>
  <si>
    <t>Lecor</t>
  </si>
  <si>
    <t>…hoz, Emperador que pase á relevar á Lobo, que mandaba hasta ahora la escuadra de Rusia , restaurador del reino de Polonia, i8a¿ ; y en el reverso iínperial. También parece que el general Lecor, hoy vizconde de una corona de encina con la inscripción del valor de la mone la Laguna, deberá pasar desde Montevideo á Rio Grande á to da. Por cima, y en derredor de la corona, las monedas de oro mar el mando de General en gefe del ejército de operaciones y…</t>
  </si>
  <si>
    <t>…doctor , pue* Sacramento, única posición que ocupan ahora los imperiales, no sube en tiempo de paz’ á mas de 409 hombres , que se hallad contiene de i9 a i3ioo. Habiendo sabido el general Lecor que esparcidos en varios puntos.” (Gaceta de León.) los de Buenos-Aires meditaban la invasión de Rio-Grande , se — E! 15 de Noviembre se verificó en Londres la junta general estaba disponiendo para abandonar á Montevideo e irse al cuar del clero anglicano, qu…</t>
  </si>
  <si>
    <t>Lee</t>
  </si>
  <si>
    <t>Número 3.* Año 18 j 5. qnt su secretario el coronel Lee , se ha venido con él , y que al parecer no han dejado allá ningún encargado de negocios; lo que INSTITUTO CENTRAL NAPOLITANO DB LA VACUNA. no hubiera sucedido si la causa de su venida fuese solo la falta de salud. prospecto en que se demuestran las naturias…</t>
  </si>
  <si>
    <t>Lemarant</t>
  </si>
  <si>
    <t>…tes de su marcha. _El Rey ha recibido en audiencia particular al contralmirante yqr qqe el continente, i . .,sl • .. • . Mas; aunque fuese cierta la proposición demostrada por Mr. barón Lemarant, comandante de la escuadra francesa en' el mar Malacarne, lejos de adelantar un paso en la resolución del famo del Sur, y á Mr.Cuvillier, capitán de navio, que vienen deman so problema de la cuadratura, la reduciría.'al estado de imposibi dar el apostadero de…</t>
  </si>
  <si>
    <t>Lemarrois</t>
  </si>
  <si>
    <t>…es para pedir guerra á sangre y fuego en los distritos del departamento de la el cumplimiento de los votos que se expresan en la oración. Mancha, con motivo de unas tierras que el general Lemarrois, Durante estos piadosos actos se esfremecia el aire con el sonido ex-ayudante decampo deBonaparte, habia comprado de la fa de todas las campanas y trompetas, y con el estruendo de las milia de Montmorency- Los paisanos se han armado y han le salvas de artille…</t>
  </si>
  <si>
    <t>Lenox, Guillermo</t>
  </si>
  <si>
    <t>Guillermo Lenox</t>
  </si>
  <si>
    <t>…s y les preguntase por qué género de — Parece que ya no está de peligro el Duque de Yorck. gobierno querían ser mandados, y por quién; el contrario d ¡6 _ Habiendo sido acusado el lord Guillermo Lenox de haber es— en el arreglo natural de una familia ó una tribu-la imagen de su critoparac) periódico titulado Age, donde se insertan mucha* misma autoridad que es sin límites, echando asi los cimiento» personalidades, los oficiales del regimiento, á que corres…</t>
  </si>
  <si>
    <t>León, Antonio Josef de</t>
  </si>
  <si>
    <t>Antonio Josef de León</t>
  </si>
  <si>
    <t>…las mas expresivas y repetidas Juan Miguel Fernandez: para otra de la catedral de Mondoñe- gracias por su instalación, y queda rogando al Dios de los ejér do, por fallecimiento de D. Antonio Josef de León, á Don citos ilumine vuestra alma sensible y generosa para confusión y Juan Francisco de la Iglesia; y para una ración de la de Avila, espanto de los enemigos del altar V el trono. por promoción de D. Manuel Vicente García Valdeavellano , y Dios guarde á V. R…</t>
  </si>
  <si>
    <t>León, Antonio María Ponce de</t>
  </si>
  <si>
    <t>Antonio María Ponce de León</t>
  </si>
  <si>
    <t>….. 4 dafio. El dia 8 de Mayo de 1826 falleció en esta carte á la edad de Bilbao.................................................................. 4 beneficio.' 68 afioi el Excino. Sr. D. Antonio María Ponce de León, Dá- Corana............................ ..................................... f daño. vilatBaeza, Carrillo de Alborno*, Mesía, Quesada, Silva y Deuda consolidada con ínteres........................ 27 valor. Toledo, Zuazola, Hurtado de Mendoza , Manrique del…</t>
  </si>
  <si>
    <t>León, Simón Ponce de</t>
  </si>
  <si>
    <t>Simón Ponce de León</t>
  </si>
  <si>
    <t>…o á dos con pinturas ó inscripciones, completan lo que puede lla J&gt;. Josef María de Roda y Rodríguez: para la de Orce á Don marse ajuar egipcio. Josef López: para la déCandeieda á D. Simón Ponce de León: Las joyas y otros objetos de materias preciosas para adorno para la de Teba á D. Juan Herrera: para la de Arroyo del Puer pasan de 1400. Hay varias figurillas macizas de oro y de plata, co á D. León González del Camino: para la de Cuitar de Baza y el trabajo…</t>
  </si>
  <si>
    <t>Leonardo</t>
  </si>
  <si>
    <t>…citada Real orden, y que correspondan á esta provincia de tomos. Madrid; en ei concepto que de no presentarse cu el término pie» .Dos cartas pastorales del Exento, é limo. Sr. Dr. D. Leonardo fijado, les parará el perjuicio que haya lugar. Santander y Villayícencio, Obispo de Jaca, y antes de Quito, aobre el restablecimiento de la paz y unión de voluntades que cambios ubi. día 19. debe reinar mutuamente entre todos los españoles. Se venden ea Lónd…</t>
  </si>
  <si>
    <t>Leoncio</t>
  </si>
  <si>
    <t>…D. Josef Zorrilla, y para la fiscalía del (Siguen las Jimias.) crimen de dicho tribunal á D. Josef del Castillo; para una plaza de alcalde nacional de la corte mayor de Navarra á D. Leoncio „Senor: La vuestra ciudad de Lérida , en Cataluña, que tan Ladrón de Cegama: para una plaza de oidor de la audiencia de tas pruebas ha dado en todas épocas de su amor y lealtad á la Extremadura "á D. Miguel Lerin Bracamonte,;y para una plaza Real Persona de V…</t>
  </si>
  <si>
    <t>Lerin, Antonio</t>
  </si>
  <si>
    <t>Antonio Lerin</t>
  </si>
  <si>
    <t>…bir las acciones y entregar los poderes y D. Juan de Soria, D. Antonio Sesma, D. Andrés. Quintana, testimonios, se dará á cada vocal una esquela rubricada por «1 D- Tomas Cuento , D. Antonio Lerin, E&gt;. Josef Mugaburu, Secretario, que deberá presentar al tiempo de entrar ért la junta, D. Manuel Moreno y D. Ramón Láfarga, acreedores al con para que cotejadas estas esquelas con la lista impresa que se for curso del presbítero D. Juan Francisco Abulos, cap…</t>
  </si>
  <si>
    <t>Lerin, Antonio Josef Santervaz y</t>
  </si>
  <si>
    <t>Antonio Josef Santervaz y Lerin</t>
  </si>
  <si>
    <t>…lices resultados que desea y espe k de Arenas de S. Pedro á D. Fermín Diez Hernández: para la ra la nación entera. Lérida 30 de Marzo de 182Ó.1-' (Siguen ias deFuentes de Cantos á D. Antonio Josef Santervaz y Lerin: para Jimias.) la de Luque á D. Eugenio Romero y González: para la vara mas Indice de ¡os Reales decretos y órdenes insertos en este periódico en antigua de Málaga á D. Joaquín Tercero Gaseo: para la mas todo el mes de Abril. moderna á D Manuel Medina y Jimén…</t>
  </si>
  <si>
    <t>Lésage, Javier López y M. A.</t>
  </si>
  <si>
    <t>Javier López y M. A. Lésage</t>
  </si>
  <si>
    <t>…a' y moderna dé las indignación los acontecimientos de las provincias de Tucuman, ciencias - y'bellas artes,’ segan-el método y'plan de\ Atlas é» ocurridos por la deposición , del gobernador Javier López y M. A. Lésage (conde de las Casas), y el mas propio para formar elevación á la silla del gobierno de D. Gregorio Araos de la el complemento de esta obra. 1 ■ • • ■ • ' - . &gt; Madrid, autor de la revolución efectuada al misino tiempo que ¿¿.Lá contusión de aduanas , de'acuer…</t>
  </si>
  <si>
    <t>Ley, Rafael de Giles y</t>
  </si>
  <si>
    <t>Rafael de Giles y Ley</t>
  </si>
  <si>
    <t>….................. 25 ttniael expresado Osorio, á D. Lorenzo Manuel Borras, racioPetersburgo......................... ......................... 21 ntrqdeella: para, esta resulta á D. Rafael de Giles y Ley va: para una media racion.de la de Granada,.por muerte de Don Reuniendo un número considerable de observaciones hechas Josef Larena, i D. Francisco Martin de Villodres: para una en-cada zona paralela al ecuador para que no cuente el efecto canongía.de la igtc…</t>
  </si>
  <si>
    <t>Li</t>
  </si>
  <si>
    <t>…de ambos paites llegase á ser muy floreciente. ( Aplausos.') reclamadas por los objetos que habían robado y vendido los pi . El lord corregidor brindó en seguida por la salud del lord Li ratas * w reembarcaron las tropas. verpool, quien contestó que no era insensible á la buena opinión de una clase respetable de la sociedad, cualquiera que fuese; pero SUIZA. que en la ocasión presente le eran mas satisfactorios los testimo Ginebra &lt;9 de Novie…</t>
  </si>
  <si>
    <t>Lial</t>
  </si>
  <si>
    <t>…i de Octubre último con- dolares (duros). tenia el estado de los ejércitos rusos y polacos remitido u\Couriéi- Se dice que todo el comercio vendrá ahora á parar á ma ingles por el doctor Lial: con este motivo nuestro corresponsal nos de los súbditos británicos de nuestras colonias. Pronto se de b. Petershtirgo nos remite las siguientes observaciones. verán en el rio S. Lorenzo fanales que se establecerán según la ,,E1 ejército ^.0, ó del Mediodía,…</t>
  </si>
  <si>
    <t>Liall</t>
  </si>
  <si>
    <t>…aseguran, y los mismos murmuradores se amedren nativamente la invasión del territorio ruso por los persas.” Pero tan. La impostura periodística va á desaparecer ante la verdad el doctor Liall opina que la causa principal de esta agresión es tribunicia. el odio profundo de los persas contra los rusos, y la conducta ¡En qué vendrán á parar las insinuaciones perversas de la altanera é insolente del general Yermoloff durante su embajada imprenta perio…</t>
  </si>
  <si>
    <t>Ligorio</t>
  </si>
  <si>
    <t>…nuestra mano, sellado con el de nuestras armas, y lle de Carretas, con las visitas al. Santísimo Sacramento del refrendado por el infrascrito secretario, á 27 de Febrero de limo. Sr. Ligorio. i826.=rPedro , Obispo de Guamanga.—Por mandado del IiíritH- .^Variaciones para piano-forte, ó sean juguetes graciosos sobre sitno Sr. gobernador del obispado=Francisco María de Ca'sta- el témale la marcha del célebre Rossini en la ópera Belleza y iíeda, vice…</t>
  </si>
  <si>
    <t>LilienCorren</t>
  </si>
  <si>
    <t>…ropas desembar NOTICIAS EXTRANGERAS carán en Nápoles, y desde allí marcharán sobre ¡a izquierda RUSIA. del Pó. Petersburgo 51 de Marzo. La ciudad de Palermo ha resuelto regalar al general LilienCorren voces de que el ejército ruso se reducirá á la tercera berg una espada de puño de oro, guarnecida, de valor de 800 parte. Nada se sabe si se sostendrán las colonias militares, aun onzas de oro, y dar uh baile á todos los oficiales austríacos an que es cierto…</t>
  </si>
  <si>
    <t>Lillo, Isidoro María de</t>
  </si>
  <si>
    <t>Isidoro María de Lillo</t>
  </si>
  <si>
    <t>…que soliciten set clasificados por se sigue expediente en razón de acreditar el extravío de caudales ios servicios que hicieron en las divisiones y ejércitos Realistas ue conducía D. Isidoro María de Lillo ál Real establecimiento durante el pretendido sistema constitucional j cuyas solicitudes e aquellas en Mayo de 1823 desde Andaras, en las Al puja eral dirigirán los interesados autorizadas en debida forma al cirujano de Granada, en cuyo expediente por el fisc…</t>
  </si>
  <si>
    <t>Limerick</t>
  </si>
  <si>
    <t>…ara socorrer á de 5519496 carros por un medio término, y en 18*5 subióá esta clase , pero con muchas modificaciones. 6649186, en que se ve una diferencia de 20 por 100. Pero en El lord Limerick manifestó que la contribución de los po lo que se han hecho inmensas especulaciones es en la seda. La im bres, cualesquiera que fuesen las modificaciones que se hiciesen, portación de la torcida se ha aumentado por un término'medio nunca dejaría de producir m…</t>
  </si>
  <si>
    <t>Limosnero</t>
  </si>
  <si>
    <t>…igni de Junio de 1824, y hecho la particular de los 'interesados qua dad d¿ Ja agrada víctima, inseparables.de lar ideas de humani tienen pensión en ellas f de orden del &lt; Exeme.' Sr. Limosnero dad y religión que no habia. podido sofocar enteramente el espí- mayor D. Antonio ÁUúe, Patriarca de las' Indias ', y conforma tu de impiedad y libertinage. á los paternales encargos de S. M.’, lo anuncia á los interesados . AlIIegar junte al pueblo de Villar…</t>
  </si>
  <si>
    <t>Liñan, Pascual</t>
  </si>
  <si>
    <t>Pascual Liñan</t>
  </si>
  <si>
    <t>…año. ■ ' El Rev N. Sr. en consideración al mérito , lealtad y distin Malaga................................. ............................ 1. guidos servicios del mariscal de campo D. Pascual Liñan, gober Valencia...................................... ....................... i. nador militar de Madrid , se ha servido promoverlo á teniente Murcia............................................................... 1 á if. general de sus ejércitos. ; Barcelona…</t>
  </si>
  <si>
    <t>Lir.gard</t>
  </si>
  <si>
    <t>…en plicio enteramente desconocido en la historia, cuya descripción te á llevar auxilios y socorros á los enfermos y moribundos,cum se halla en la obra tan justamente celebrada del doctor Lir.gard pliendo asi con ellos el ministerio de un pastor valeroso y cari del modo siguiente: tativo. Tal es el modo con que contestaba este Prelado á las que Una señora de Yorck, llamada Margarita Middleton , eligió jas que se daban contra él. Estos ejemplos son los…</t>
  </si>
  <si>
    <t>Lis, Alberto</t>
  </si>
  <si>
    <t>Alberto Lis</t>
  </si>
  <si>
    <t>…la .ju ayuntamiento en el término de dos meses contados desde este día. risdicción Sobre regulares, cuya nota' pasé yo mismo á los re? _Elementos de matemáticas furas y. mixtas de D. Alberto Lis dadores de la Colección.” ..... _ . , . ' ta: tomo 3;®, segunda edición. Comprende la geometría elemen tal, la aplicación del álgebra á la geometría, la trigonometiía AVISO* ... ^ , i plana, nociones de geodesia y de geometría descriptiva y un Real Caja ¿e Am…</t>
  </si>
  <si>
    <t>Liverpool</t>
  </si>
  <si>
    <t>…y su honor. Todo el maravilloso y progresivo ! Los individuos del Gabinete continúan" reuniéndose muy aumento de la prosperidad de los Estados, que hemos visto en i « menudo; y el lord Liverpool ha tenido otras varias conferen- el espacio de diez años, es principalmente obra del Soberano ge j cías con ¡os directores del banco. neroso, del hombre de bien , del hombre verdaderamente mag-</t>
  </si>
  <si>
    <t>…abras y promesas; y principia dando ejemplo extrangeras, la cual tendrá sú efecto en el mes de Julio próximo. de economía por sí, pues no ha tomado mas que dos millones Ademas del lord Liverpool asistieron el canciller del Echiquier de florines de los tres anuales destinados para sus gastes. Ha dis Mr. Huskisson, Mr. Grant y Mr. Herrics. 1. minuido las pensiones acordadas y no merecidas á las personas — El 23 partieron del banco cinco carros cargados…</t>
  </si>
  <si>
    <t>…ción. lebrado en presencia del Sultán el 5 de Diciembre. Se dice que una diputación de fabricantes se ha presentado al El día siguiente 6 era el señalado para la audiencia pública lord Liverpool reclamando contra esta medida de imprimación del barón de Chiltlz, enviado extraordinario y ministro pleni de sedas extrangeras , que debe tener lugar desde el mer de Julio potenciario de Prusia, en cuya ceremonia Husni-bey desempeña próximo; mas á pesar de t…</t>
  </si>
  <si>
    <t>…poderes que se le entregaron el 29 de Fondos fúblicos. Tres por roo consolidados 8o4 Abril de 1818. Continuarán en sus destinos todos los empleado^ Hoy han llegado de Combewood el conde Liverpool y el del Gobierno sin excepción alguna. canciller del Echiquier, y se dice que permanecerán aqui mientras Idem II. dure la estación de invierno. _S. A. R. el Príncipe Guillermo de Prusia llegó ayer al me __La nave Tigre trae noticias de Calcuta hasta mediados…</t>
  </si>
  <si>
    <t>…es el blanco de sus deseos. En 1814 por 19. FRANCIA. En 182$ por 20.800©. Sin duda , añadió el lord Kihg, el noble Conde del otro la Aix-la-Chapelle jo de Entro. do de la Cámara (lord Liverpool) ha querido contrariar las Ayer, día de la fiesta de nuestro patrón Carlomagno, se hi operaciones de los Directores del [banco; pero estos sugetos.eran zo en la magnífica Basílica dedicada á este Príncipe la instalación mas poderosos que S. S. El noble Conde…</t>
  </si>
  <si>
    <t>…Las fortalezas del Callao se hallan en un exce. __ Ayer no hubo ninguna discusión importante en el Parlemen- lente estado de defensa, y los republicanos no han podido toda to. El lord Liverpool puso sobre la-mesa de la Cámara de los vía establecer sus baterías mas que á una distancia de 800 toesas Lores, y Mr. Peel sobre la de los Comunes, copias de los trata ( 1866 varas) de los castillos. dos de comercio y navegación ajustados entre la Gran Bretañ…</t>
  </si>
  <si>
    <t>…y sebo también ha sido de mucha hoy, y es de esperar que suceda una alza. Los consolidados esta consideración.” ban i las dos á 754 y á 754 f. Después de haber hablado sobre esto lord Liverpool, se diri Se dice que una casa principal de Leeds ha hecho bancarro gió otra vez á los bancos particulares. S. S. juzga que el banco ta; pero no se sabe aun con certeza. No queda la mas mínima de Inglaterra habia expendido demasiada cantidad de papel; pero esp…</t>
  </si>
  <si>
    <t>…o con él Eminentí en ella mas que reproducir los argumentos que se habían emplea simo Serabn, Metropolitano de S. Pctersburgo: en su consecuen do en las anteriores discusiones. EJ lord Liverpool dijo que el cia os regalo una imagen guarnecida de piedras preciosas para Gobierno hacia ánimo de presentar un bilí para suprimir los bi que la uséis. Soy vuestro afecto=Nicolasl” lletes de menos de 5 esterlinas en Escocia y en Irlanda. 3 * Al Arzobispo de Mo…</t>
  </si>
  <si>
    <t>…cierto que el Gobierno había necesarios. De Real orden áte. Palacio 3 de Marzo de 18ió'-sz invitado al banco á que prestase dinero sobre depósito de merca Ballesteros. derías. El lord Liverpool contestó que efectivamente el Gobier NOTICIAS EXTRANGERAS no ha invitado al banco, á qué hiciese los préstamos en cuestión, de resultas de las reclamaciones que le había dirigido el comer IN'GIATBKXA. cio; pero que ignoraba cuál seria la resolución del banco.…</t>
  </si>
  <si>
    <t>…encontrado una nave de Flesinga, á El conde de Darnley se levantó para recordar al noble conde •cuyo bordo iba S. S.‘Se supo por un marinero de su tripulacica del lado opuesto (el lord Liverpool) que algunos dias antes se que el lord habia desembarcado en Weiniouth algunos dias an habia hecho una proposición relativa á la neutralidad de los fran tes, y que el zo se habia vuelto á embarcar en Forbay, y dado ceses en la guerra entré los griegos y los t…</t>
  </si>
  <si>
    <t>^ t Mr. Rosson manifestó entonces que £ instancia déla comi nieve en que se labi¿ resuelto el granizo por la atracción, .«JeS#Slas sión fue el conde de Norfolk £ visitar al lord Liverpool, y Je puntas met ílicas colocadas á.disiancias iguales. lidió una audiencia (t) para la diputación que debía presentarle — El cónsul inglés en Tánger, su esposa y una hija de nueve J • referida declaración de los Obispos, y la proclama de todos años han sido…</t>
  </si>
  <si>
    <t>…s por.100 consolidados 7$f. ; ..el vaior de mas de 7008 dhros, no ha producido siquiera una . Mientras que losfabricantes de Birmingham pasaban i ver il alza momeatápsa. - ; . &lt; ! lord Liverpool, una diputación de los trabajadores en las fábri Seis mil oficiales acaban, de pedir al Gobierno su retiro; y no cas dcl. norte de ínglaterraconsiguieron una audiencia de Mr- debe extrañarse este número exorbitante si se tiene presente la Peel, jpsr.a"hacerle…</t>
  </si>
  <si>
    <t>…e personas de distinción. A la derecha del corregidor estaba senta parte del almirante enarbolasen otra vez el pabellón austríaco, do su antecesor, y en seguida el primer'Ministro lord Liverpool, restableciesen al vicecónsul en sus funciones, é indemnizasen á un y á continuación Mrs. Canning, Peel, Huskison y otras personas capitán dé sii nicion y i otro tuso de los daños que les habiart distinguidas, y á su izquierda sé hallaba el Príncipe de Polign…</t>
  </si>
  <si>
    <t>Llano, Cristóbal de</t>
  </si>
  <si>
    <t>Cristóbal de Llano</t>
  </si>
  <si>
    <t>…encontraban personas de mas piran á estos fieles habitantes su amor y afecto á nuestro Sobera de doce naciones d.ferentes. Ilay también erf la ciudad un teatro no: con tal motivo D. Cristóbal de Llano, teniente coronel, de aficionados , donde se representan piezas francesas é italianas. comandante del batallan, dirigió á ios voluntarios la siguiente Las noticias de la Cauea con fecha de 16 de Diciembre anuncia alocución. ban que la cosecha de aceitunas hab…</t>
  </si>
  <si>
    <t>Llanos, Ramón Valdés</t>
  </si>
  <si>
    <t>Ramón Valdés Llanos</t>
  </si>
  <si>
    <t>…s; y la digni en la Haya. • . :! ^ ■ *■ dad de Maestrescuela de la .iglesia catedral de Oviedo, vacante _E1 modo indecente y aun sedicioso con que algunos periódico^ por muerte de D. Ramón Valdés Llanos, á D. Manuel Gonzá de Londres (copiados por otros de París) han descrito la muerte lez Hermida. : del Emperador Alejandro, ha excitado una indignación general' AVISO. en Alemania. , — El Rey por su Real decreto de antes de ayer ha nombrado al Las personas de…</t>
  </si>
  <si>
    <t>Lledó, Josef</t>
  </si>
  <si>
    <t>Josef Lledó</t>
  </si>
  <si>
    <t>…, ha señalado para" muerte de D. Andrés Jerez, á D. Francisco Sánchez: para otra, junta general de acreedores, a, la testamént^jrí^ del Sr. í). Pedro de la de Cartagena, por la de D. Josef Lledó, á D. Manuel Ma-:. Alcántara de Chaves, condé que fue de ,N.oblejas , él dia x i de' jada: para una media ración de la de Córdoba ,: por ascenso;.de . Junio,próximo, á las nueve ae la mañana.’eq la posada d'c S; S. D. Miguel de Tosía á la tesorería de la de S…</t>
  </si>
  <si>
    <t>Lledó, Teresa</t>
  </si>
  <si>
    <t>Teresa Lledó</t>
  </si>
  <si>
    <t>…ya lugar. rió en cuatro minutos el espacio de 3i) metros (39589 varas), — Se cita y emplaza á los que tengan derecho i la herencia in que corresponden á 897 por minuto. testada de Doña Teresa Lledó, natural de la villa de Elche,.co Mr. de la Condamine vió en Roma correr unos caballos 865 mo también á los acreedores contra la propia herencia , para que toesas en dos minutos, 21 segundos, que salen á 859 varas por en el término de 30 dias , contados desde…</t>
  </si>
  <si>
    <t>Llejra, Francisco Cipriano de</t>
  </si>
  <si>
    <t>Francisco Cipriano de Llejra</t>
  </si>
  <si>
    <t>…dichos acreedores par su concurrencia; por de-‘ nuel de Lavena: para otra de la de Málaga, por muerte de Don' fecto de la cual les parará el perjuicio que haya lugar. Juan Buzo, á D. Francisco Cipriano de Llejra; para dos canon- _Se cita y emplaza á D- Canaido Maestre’ dé Heredia, admi gías de la colegial de la Córuña, por promoción de D. Miguel; nistrador de Rentas que fue del partido de Orense,, para qíie en Blazquez Toval á otra de la metropolitana de Santiago, y.…</t>
  </si>
  <si>
    <t>Llopis, Francisco</t>
  </si>
  <si>
    <t>Francisco Llopis</t>
  </si>
  <si>
    <t>…anongía Sanciona 22 de Agosto,. de la iglesia colegial de Mantesa, diócesis de Vich, vacante por La justicia, el vecindario y compañía de voluntarios Rea el de D. Joscf Bononat, á D. Francisco Llopis: para otra ca listas de Llayés, corregimiento de Vich, hicieron un servicio nongía de la iglesia colegial de S. Juan de las Abadesas , de la importante á aquel pueblo y demás comarcanos, y aun a todo misma diócesis, vacante por promoción de D. Fortunato Del—…</t>
  </si>
  <si>
    <t>Ló, Juan</t>
  </si>
  <si>
    <t>Juan Ló</t>
  </si>
  <si>
    <t>…a de Orea , calle de la Montera. -Números. Premios. Administraciones. — Gonzalo de Córdoba, ó ,1a conquista de Granada, escrita por el caballero Florian , publicada en español por D. Juan Ló 18,086.... 16,000....................... ......... Santiago. pez de Peñalver: segunda impresión: tres tomos en octavo. El 4&gt;3i4—* 4000............................ ...... Sevilla. particular aprecio que ha, merecido del público esta obrita desde 16,643.... IOO…</t>
  </si>
  <si>
    <t>Ló, Juana</t>
  </si>
  <si>
    <t>Juana Ló</t>
  </si>
  <si>
    <t>…observación.! En el Real f Supremo Consejo de-Castilla y.escribanía di Aunque yo últimamente he puesto fuera de toda duda la. ver Salazar.se halla pendiente pleito á-instancia de Doña Juana Ló dadera longitud de dicha capital j y varios astrónomos alemanes pez de Mena, vecina de esta corte , sobre derecho ó la dehesa lla por su parte han hallado la misma , sin haber tenido yo noticia mada de Tajormiéntos, sita en el pueblo de este nombre , y de de…</t>
  </si>
  <si>
    <t>Lo, Mariano</t>
  </si>
  <si>
    <t>Mariano Lo</t>
  </si>
  <si>
    <t>…za de té se subsane esta omisión por medio de la Gaceta, sierido su la misma, para invertirlos en los fines dé su institución, 708620 Seal voluntad que sea considerado el referido D. Mariano Lo— reales. : itera n la clase de Ministro jubilado del mencionado Consejo. A disposición del Sr. Obispo sé han librado para su distri AVISO. bución en socorro de pobres labradores, cónél objeto de fomen Debiendo la Inspección general de instrucción pública pro…</t>
  </si>
  <si>
    <t>Lo, N.</t>
  </si>
  <si>
    <t>N. Lo</t>
  </si>
  <si>
    <t>…a ó tamaño que el mo delo, á fin de que puedan encuadernarse juntos con los demas que PRESTAMOS PARTICULARES. remitan los Intendentes de otras provincias. Por entrega que ha hecho D. N. Lo comunico á V. de Real orden para su inteligencia y con la expresa condición'de reintegrársele puntual cumplimiento en la parte que le toque; y entre tanto me en el momento que ingresen fondos, res d*tá V. aviso del recibo de esta circular, y de la qua se diri…</t>
  </si>
  <si>
    <t>Lobariñas, Antonio Vicente</t>
  </si>
  <si>
    <t>Antonio Vicente Lobariñas</t>
  </si>
  <si>
    <t>…do el fuego se encendió con tan gran vivacidad, que la Para la vara de alcalde mayor primero de.la ciudad de Córdoba explosión se oyó desdeimuy'lejosv Todo cuanto había en la mi á D. Antonio Vicente Lobariñas: para la de Brihuega á Qon na quedó chamuscado, lámparas , * vestidos, instrumentos &amp;c. Gabriel de Yanguas: para la del Valle de Buelna á D. Francisco I.os trabajadores‘pudieron* libertarse* de las llamas no sin gran Montoro: para la de la Campana á Di Gregor…</t>
  </si>
  <si>
    <t>Lobera, Mariano</t>
  </si>
  <si>
    <t>Mariano Lobera</t>
  </si>
  <si>
    <t>Habiendo acudido al Rut N. Sr. D. Mariano Lobera . Mi IKON. nistro jubilado del Consejo supremo de la Guerra, exponiendo En socorro de varios establecimientos de beneficencia y utili que sin embargo de bailarse purificado antes de la pubticacioh de dad pública de este obispado se han invertido 708620 rs.,én…</t>
  </si>
  <si>
    <t>Lobo</t>
  </si>
  <si>
    <t>…s ha tirado , cotí la» En lk nota Oficial qué .tuvo el honor de pasar en 1.® de Ene cuales ha arrasado nuestros baluartes, y destruido nuestras casas. ro éí infrascrito á:S; E. el almirante Lobo, se reservó manifestar £1 frió nos ha atormentado mucho á causa de la falta'de leña en otra ocasión posterior las miras y principios que tenia el Go que sé experimenta. Mas a pesar de tantas privaciones es grande bierno de los Éstádos-Uriidós con respecto .al…</t>
  </si>
  <si>
    <t>…te, inde ra del Brasil y Buenos-Aires, da margen á creer que las hosti pendiente de la condición de aquel sobre quien la ejerce; de con lidades continuarán ahora con mas vigor. El almirante Lobo ha siguiente el súbdito austriaco que atentare contra la libertad cor 'sido sustituido por Pinto-de Gadez. Este oficial permanece en poral de un esclavo tenido por tal, de modo que tea delito se Montevideo, y el capitán Norton está encargado del bloqueo de gú…</t>
  </si>
  <si>
    <t>…eza. Todos creen que damente á la Cockrane, y después á las demas naves brasileñas, los malévolos están siempre aguardando una ocasión favorable y las batieron vergonzosamente. El almirante Lobo espera en -para volver-á incendiar la ciudad y sus arrabales. Rio el resultado de la averiguación que se está haciendo de su Se ha suspendido la construcción de los cuarteles: el Sultán conducta, á pesar de que allí no hay ningún tribunal que pueda -mandará r…</t>
  </si>
  <si>
    <t>Londres</t>
  </si>
  <si>
    <t>…ebaños de ganado ' lanar fino trashumante, leonés , con posesiones de invierno en Extremadura, y de vera CAMBIOS DEL DIA 24. no en la Montaña. Componen aquellos de 4 á g9 cabezas. Don Londres............................................................... SJ5 ¿ f-.. ... Pedro Crespo, agente de negocios, que vive casa núm. 34, en la París................................................................... *5 8* ■ • callé del Burro, esquina á la de To…</t>
  </si>
  <si>
    <t>Londres, Manuel Gonzá de</t>
  </si>
  <si>
    <t>Manuel Gonzá de Londres</t>
  </si>
  <si>
    <t>…• . :! ^ ■ *■ dad de Maestrescuela de la .iglesia catedral de Oviedo, vacante _E1 modo indecente y aun sedicioso con que algunos periódico^ por muerte de D. Ramón Valdés Llanos, á D. Manuel Gonzá de Londres (copiados por otros de París) han descrito la muerte lez Hermida. : del Emperador Alejandro, ha excitado una indignación general' AVISO. en Alemania. , — El Rey por su Real decreto de antes de ayer ha nombrado al Las personas de esta corte ó fuera de ella que…</t>
  </si>
  <si>
    <t>López, Domingo Antonio</t>
  </si>
  <si>
    <t>Domingo Antonio López</t>
  </si>
  <si>
    <t>…rde Prosí ó 7 D. Juan Antonio Estevez y Rey. por;medio de procurador concurran á ella; con apercibimiento dé que si no lo hicieren le» parará él perjuicio que haya lugar. AVISO. — Don Domingo Antonio López , escribano de S. M., y ve No habiendo tenido efecto el primer remate del suministro cino de la villa de Bailar, en el obispado de'Orense, tiene noti de pan, cebada y paja para las tropas y caballería estantes y cias interesantes que comunicar al comandante d…</t>
  </si>
  <si>
    <t>López, Gerónimo</t>
  </si>
  <si>
    <t>Gerónimo López</t>
  </si>
  <si>
    <t>…en de medios, y de S. Antonio por los dependientes y marineros de la falúa de por consecuencia tienen a su cuidado la curación de las enferme Rentas de Denia, al .mando de su cabo D. Gerónimo López, dades tanto -médicas como quirúrgicas , y no pudieñdo costear en cuya arriesgada y .gloriosa acción murió el marinero Anto las principales obras de medicina, carecen de muchas nociones nio Martí, salieron heridos el citado, cabo López y el marinero cséhciale…</t>
  </si>
  <si>
    <t>López, Josefa</t>
  </si>
  <si>
    <t>Josefa López</t>
  </si>
  <si>
    <t>…os de V. M., demarcan unas atribuciones cu Cañete, á usar de su derecho en la demanda.pendiente, y.pro ya halagüeña perspectiva presenta á vuestros: fieles vasallos las puesta por Doña Josefa López dePariza, sobre Ja herencia de mas consoladoras esperanzas. Vivamente lisonjeado con ellas el su marido D. Bartolomé- Sandóval, brigadier que fue de los cabildo de vuestra iglesia metropolitana de Tarragona, ve aso Reales ejércitos; apercibidos que de no hace…</t>
  </si>
  <si>
    <t>López, Juan</t>
  </si>
  <si>
    <t>Juan López</t>
  </si>
  <si>
    <t>…permitió á Mafa di Europa, según su estado actual, grabado en estéeste enviado llegar hasta Roma, (i) „El Cardenal de la Somaglia ,á quien agradaban estas ideas, año de i8id : por D. Juan López , geógrafo que fue de S. M. é individuo de varias academias y cuerpos literarios. Los conocientró en pormenores, con que me convenció de la posibilidad de mientos geográficos adquiridos eu sus viages á los países extran-esta unión. . „Ved aquí lo sustancial d…</t>
  </si>
  <si>
    <t>López, Luis Serafín</t>
  </si>
  <si>
    <t>Luis Serafín López</t>
  </si>
  <si>
    <t>…ademas de la hermosa fragata colombiana que ve Antonio López del Valle: en Logroño D. Antonio Gilberte: en nia délos Estados-Unidos para'Cartagena con'fusiles y otros per Pamplona D. Luis Serafín López; y en Granada D. Dionisio trechos de' guerra, y un corsario de los trias veleros y atrevi Antonio de Puga. dos, con bandera también colombiana; de modo que en pocos ___Jo. Gottl. Hemeccii recitationes in elementa Juris etvilis seeun- días se dice que ha rendi…</t>
  </si>
  <si>
    <t>López, Msnuel</t>
  </si>
  <si>
    <t>Msnuel López</t>
  </si>
  <si>
    <t>…dos se parados hacían inas dificil su.adquisición. Se vende en la librería de Sanz, calle de Carretas, á 23 rs. en pasta y papel fino, y ¿ , ANUNCIOS. ia en papel y pasta cbmun. 1 D. Msnuel López f Sana , natural de esta corte, y vecino que _ Los erréres de Llorentt, combatidos, y deshechos por el Dr. Don fpe de Vinneu , se ausentó 'de este pueblo á principios del año Manuel Anselmo Nafria, canónigo ícctoral de la santa iglesia de da 1813; y no habién…</t>
  </si>
  <si>
    <t>López, Pelegrin</t>
  </si>
  <si>
    <t>Pelegrin López</t>
  </si>
  <si>
    <t>…í la iglesia catedral, unacanongía vacante en la catedral de Teruel, por fallecimien y allí se celebró una solemne misa que cantó el chantre de ella* to de D. Gerónimo Agustín , á D. Pelegrin López, cura párro Los oficiales y tropa dél batállOtl de infantería y tercio de Caba co d? la villa de,Xea, en la misma diócesis. llería de voluntarios* Realistas,uniformados con el mayor gustó, Asimismo se: ha servido presentar á D. Manuel Moragues y asistieron á…</t>
  </si>
  <si>
    <t>López, Simón</t>
  </si>
  <si>
    <t>Simón López</t>
  </si>
  <si>
    <t>…raciados con el de segunda clase. No habiendo podido asistir como deseaba el Exento, é lius— teología. ...._ Por los periódicos ingleses sabemos que la asociación católica trísimo Sr. D. Simón López, Arzobispo de esta diócesis, á la hace cada dia nuevos progresos en Irlanda. Los católicos deben distribución de premios, manifestó el grande interes que toma reunirse en sus iglesias en un mismo dia en todos los puntos de por los progresos de la educación de…</t>
  </si>
  <si>
    <t>López, Tomas</t>
  </si>
  <si>
    <t>Tomas López</t>
  </si>
  <si>
    <t>…ivos. (2V«m. 76.) • mismo tribunal á D. Antonio Neira y Marin: para otra de ajrí Otra para que á los capitanes segundos que existan con licen ealde del crimen de dicha audiencia á D. Tomas López deRego. cia indefinida'se les abonen las dos terceras partes del sueldo, qué Exposieiones dirigidas á S. M. les correspohderia en^activo servicio. (ídem.) Señor: El Obispo y Cabildo de la santa iglesia catedral de Real decreto modificando el de 16 de Febrero…</t>
  </si>
  <si>
    <t>López, Vicente</t>
  </si>
  <si>
    <t>Vicente López</t>
  </si>
  <si>
    <t>…y sacado SS. MM. siguen sin novedad en su importante salud en Sotan como los anteriores del original del primer pintor de Cámara de Cabras, continuando los baños la Reina N. Sra. D. Vicente López. EN LA IMPRENTA REAL.</t>
  </si>
  <si>
    <t>Lórédó, Manuel García</t>
  </si>
  <si>
    <t>Manuel García Lórédó</t>
  </si>
  <si>
    <t>…a íglétiá colegial ••••*••••*•••••••*•••••*•«•«••*#«•••••«•••••««•*•••« 1 ¡dem. de Ri vadéo j diócesis dé Mondóñcdo * vacante por promoción VÍlCnClÍlt*S*SSSS*S***M*&gt;*M»ÍSS | á ide D. Manuel García Lórédó á canónigo dé aqüélli catedral ¡ i I*. P. Ramón Artifiadá y Serantes r para una canongíi de lá. iglesia Barcelona á pero» fuertes............. | benefició. metropolitana/de Búfgo*,-vacante por muerte de D. Cipriano i i | daños, Joíef Secada# á D. Miguel MaldO…</t>
  </si>
  <si>
    <t>LOTERIAS, Juan REALES</t>
  </si>
  <si>
    <t>Juan REALES LOTERIAS</t>
  </si>
  <si>
    <t>…brero de 182ó.=Señor.=A L. R. oraciones antes y después de la sagrada comunión, con un mo P. de V. Al.= ( Siguen ¡as Jirmas do práctico de oír el santo sacrificio dé la misa , por D. Juan REALES LOTERIAS. Gabriel de Contreras, presbítero: un tomo en octavo, adorna Noticia dr tos Pueblos donde han cabido los frtmiot mayoret. do con una estampa de Jesucristo Crucificado. Se hallará á 6 rs. de la Real lotería moderna en el sorteo del dia 16. en pasta en Ja libre…</t>
  </si>
  <si>
    <t>Lowenkaupt</t>
  </si>
  <si>
    <t>…bera cubierta de estos insectos muertos en una ex do primero de S. M. tensión de varias leguas. : ■ El mismo dia era el aniversario de la victoria ganada en Pultava por Pedro 1 al general Lowenkaupt, por cuyo motivo POLONIA. , , se celebró una solemne misa en las principales iglesias de esta ca ' Varsovia so de Octubre. pital. El brillo de esta función fue realzado con una nueva vic S. A. I. el Cesarevitch y Gran Duque Constantino ha man toria conseguida…</t>
  </si>
  <si>
    <t>Lozano, Agustín</t>
  </si>
  <si>
    <t>Agustín Lozano</t>
  </si>
  <si>
    <t>…iento de Raeriz de Veiga á Don nes públicas. Manuel Orge: para el de Verin á D. Joscf Enjuto y Cano: para ITALIA. •1 de las cuatro villas de la Hoya de Málaga, su capital Cohin, a D. Agustín Lozano: para el de Requena a D. Juan Rozas Ri- Trieste 8 de Jumo. doccs: para el de Cuenca á D. Basilio García Manrique: pan Una cirta de Constantinopla que trajó el último correo re la vara de alcalde mayor de Valdepeñas á D. Mariano García fiere que se ha vuelto á…</t>
  </si>
  <si>
    <t>Lozano, Francisco</t>
  </si>
  <si>
    <t>Francisco Lozano</t>
  </si>
  <si>
    <t>…to, D. Leonardo Carre-menzaron á notarse se están reproduciendo 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 tercera clase por otros jóvenes de nct menos distinguila mas cabal salud en los baños de Solan…</t>
  </si>
  <si>
    <t>Ltveque, Julio</t>
  </si>
  <si>
    <t>Julio Ltveque</t>
  </si>
  <si>
    <t>…en nes, y hacer sus propoaícibné», que siendo arregladas.seics adm»* 1764.* (L’BtoiU.y titáp. J ■ • • • &gt;*- i-*,:. , ó : . --.'j ESPAÑA. —. Para la junta: general de^acreedores de D. Julio Ltveque te ha* señalado el dia 3 de ¡Setiembre próximo en casa del ,Sr, Gnlü4&gt; Madrid 38 de Agosto. ■ - do, teniente primero decorregidor dá esta-Villa, y bora de l* ocho en punto dé su-mañana.&gt; r/ SS. MM. y AA. continúan sin novedad en su importan!* m.Iat imposturas…</t>
  </si>
  <si>
    <t>Luce</t>
  </si>
  <si>
    <t>…eblo de 600 vecinos, con tres Cuba se sabe,que en esta isla reina la mayor tranquilidad. El ber comunidades religiosas. Los pretendientes dirigirán sus memogantín americano Niger, capitán Luce, procedente de Puerto- cíale; á la justicia de dicha villa. Cabello, habia traído á la Havana la noticia de la insurrección _Poemas cristianos, en que se exponen con sencillez las verda de Paez/'declarándose independiente de la república de Colombia. des mas…</t>
  </si>
  <si>
    <t>Luciano</t>
  </si>
  <si>
    <t>…rse á las seis y media déla tarde: su Entre los agentes locales de la república no citaré por.ahora diferencia en latitud será de 4a7. sino al comandante del distrito, el teniente coronel D. Luciano &gt;,E1 2 1 iVlercurio y Beta de Virgo estarán también en conjun Jáuregui, que es el hombre inas. inmoral, y mas rapiñador que ción á las 7 de ia mañana, y el 31 lo estarán igualmente Júpi existe. Todos los empleados del Gobierno usan del espionaje y ter y Mercu…</t>
  </si>
  <si>
    <t>Lucio, Juan Antonio</t>
  </si>
  <si>
    <t>Juan Antonio Lucio</t>
  </si>
  <si>
    <t>…isto claramente que ei la dignidad de chantre de la iglesia catedral de Plasencia, por kermes del comercio es un verdadero insecto, el cual nace, cre muerte de D. Pedro Alvarez, a D. Juan Antonio Lucio. ce, se reproduce y muere sobre una encina pequeña, conocid* Asimismo se ha servido S. M presentar para una canongía entre los españoles con el nombre vulgar de coscoja y carrasca de la Sta. iglesia primada de Toledo, por fallecimiento de Don (quercut cocajer…</t>
  </si>
  <si>
    <t>LudofF</t>
  </si>
  <si>
    <t>140</t>
  </si>
  <si>
    <t>…1, después de las ceremonias acos razón , porque, dice, no se puede comprar un par de botas y es tumbradas.” puelas pon menos del valor, de una cuartera de trigo ( 5 fanegas, — El conde LudofF, enviado extraordinario y ministro pleni 1 celemín y 3' cuartillos). El orador añade que se alegraría de potenciario del Rey de las Dos-Sicilias, el Príncipe de Hohen- que su honorable amigo sir Roberto Wilson pudiese demostrar lohe-Kirchberg, acreditado con…</t>
  </si>
  <si>
    <t>Luengo, Francisco Ramos y</t>
  </si>
  <si>
    <t>Francisco Ramos y Luengo</t>
  </si>
  <si>
    <t>…tosa por tan glorioso acon práctica, escrito en francés por el Dr. S. P. Authenac, y tra tecimiento , en el que mira afianzada y .sin zozobra la fidelidad ducido al castellano por D. Francisco Ramos y Luengo: dos to con que en toda ocasión se ha pronunciado por suDiosysuRKY. mos en 4.? Contiene las enfermedades generales, tanto médicas Huya ya para siempre la trama horrible que pretendía amar como quirúrgicas, las de los órganos de la sensación, de la lo rar al S…</t>
  </si>
  <si>
    <t>Luían, Ignacio</t>
  </si>
  <si>
    <t>Ignacio Luían</t>
  </si>
  <si>
    <t>…unciado por D. Tíburcio di .......... -t. * ij del conde de TorrepalÉna : uña cáncióñ ; Cbnéto y epigrama dt Alalaga**.............................••«■•••■••**......ri ^ 1 i dicho D. Ignacio Luían; y otros- epíérinifca latinos de D. Jüu ■ ’ •■* ' ■;** - - s " -* ‘ • -*'■ Valencia .......................'.■Ón«ni¿.HÍMtll&lt;S».S,*|,-lllÍ»» | IriarteJ-i-’* ....... ■ i a í Año de 1754. Discurso: pronunciad* por- «I citado D. TiBarcelona í peso* -par. , 1 burc…</t>
  </si>
  <si>
    <t>Luis</t>
  </si>
  <si>
    <t>…rdialidad y ale Francisco y Dona María Sandoval. =16. Otro de 79168 rs. 28 gría que debía reinar entre ellos, especialmente aquel dia. Des mrs., y 215 2 mrs. de rédito á favor del capitán D. Luis de de allí pasaron á una sala en que estaba preparado un banque Avila. (JV concluirá') te de 40 cubiertos , donde reinó el júbilo, y se brindó repetidas _ En virtud de providencia del Sr Galindo, teniente de cor veces por el Rey y su augusta Familia. Asi. ter…</t>
  </si>
  <si>
    <t>….......................................... Idem. María Sandoval.rrOtro de 78168 rs. 28 mrs., y 215 2 mrs. de 6,324.... 1000............................. Bilbao. rédito á favor del capitán Luis de ’Avila.rsOtro de 888235 rs. 3.I71 — 1000........................... Castro del Rio... 10 trirs.¿ y 28647 2 mrs. deréditolá fav^r de'PedroLuis de Vi4,286.... 1000........................... Madrid. llasec3.=Otro de 158058 rs. 28 mrs., y 451 26 mrs. de" rédi…</t>
  </si>
  <si>
    <t>…Tendceislo entendido, y dispondréis Lo conveniente para su cumarriba. Los licores ordinarios ó comunes pagarán 22 rs. fijos en piimiento..En Palacio, á 14 de Diciembre de 1826.=;A D. Luis cada arroba castellana , y los finos 26 rs. López Ballesteros. 7.0 En los pueblos en que haya derechos de puertas se exigi NOTICIAS EXTRANGERAS. rán á la entrada los derechos de consumo, llevándose cuenta se parada de ingresos. - TURQUIA. 8.° En los pueblos a…</t>
  </si>
  <si>
    <t>Luis'</t>
  </si>
  <si>
    <t>…nde en la librería de Miyar, calle del Príncipe.ANUNCIOS. ^sJCompendiUm jurir canonlcl, sive breéis sima Dccretalium instituía. Se celebra junta de acreedores del coronel retirado D. Luis' j&amp;Uciore Joanne Agraz et Cárdenas, aunó 1767: un volumen en Marquesi el ro de Agosto próximo á las once de la mañana en 4.0 de 235 páginas, á 10 rs. en pergamino y en pasta: se ven la auditoría de guerra, calle del Príncipe; y á los que no con de en la librer…</t>
  </si>
  <si>
    <t>Luis, Félix Alonso</t>
  </si>
  <si>
    <t>Félix Alonso Luis</t>
  </si>
  <si>
    <t>…o noche en'Yoursoutf, y d 8 , después promoción de D. Melchor Gonzalo del Rio á canongía de ia de haber hallado Su comitiva y equipaje en la aldea" de Batdar, misma, y renuncia de D. Félix Alonso Luis, a D. Ramón Es fue a dormir á Sebastopol, donde lo aguardaba'el almirante calad:'para una capellanía de número y c &gt;ro de la Sta iglesia Grcig, comandante de la- escuadra del mar Negro. metropolitana dé Granada, por muerte de D. Pedro Espinosa y _La ley de su…</t>
  </si>
  <si>
    <t>Luis, Gárlós</t>
  </si>
  <si>
    <t>Gárlós Luis</t>
  </si>
  <si>
    <t>…mandado üjH La -Rv.fNA 'huístra Señora' yla Sermte. Infanta Dóñá Méría los tres edictos que previene la Real instrucción del ramo j síenFrancisca de Asís, cotí sus augustos hijos D. Gárlós Luis y Don dó él primero por término de cuatro meses y 20 dias-, en cúy* Juan Cárlris María-presénciárón la procesión dCsde un balcon de cónseetíérióia se cita y étnpIaXa i todas las persónas que se cénsi* la casa dél rector, edíficandó á todos con la- humildad y devo-…</t>
  </si>
  <si>
    <t>Luisa</t>
  </si>
  <si>
    <t>…icha encuadernación de papel, 4 rs. Estos dos reglada pnr Doña'Leonor Gutiérrez, ú que tienen derecho las hijas mentó» solo se venden en la portería de la inspección gen.-ral, tfc Doña Luisa y Doña Gregoria López, de D. Felipe del Mas como igualmente las demas obras en papel y por mayor. A l°s y Doña Isabel Cisneros , y las de Doña Ana y Doña Francisca que tomen una ó.mas resmas del silabario en papel, se les arre'Corso: V se citan para que dentro de 20 dias, contados…</t>
  </si>
  <si>
    <t>Luisa.Carlota</t>
  </si>
  <si>
    <t>…e establecimientos que y Real Familia al Real Sitio del Pardo. La indisposición que sostienen hacen-mas necesaria cada día la vigilancia-activa ¿ ilus padece la Serenísima Infanta Doña Luisa.Carlota la. obligó á pefr trada de parte del Gobierno , que debe conciliar todos los inte manecer en esta corte.mientras se restablece en su salud, con su reses, al paso que proteja la industria.'’ augusto Esposo el Sr. Infante D. Francisco de Paula, quien .. El cons…</t>
  </si>
  <si>
    <t>Luyandp, Josef</t>
  </si>
  <si>
    <t>Josef Luyandp</t>
  </si>
  <si>
    <t>…lla, pueblo muy la _Carta esférica del Estrecho de Gibraltar, construida según Jos borioso, situado en las barrancas de la derecha del Tajo , quien métodos mas exacteftén 1820 por D. Josef Luyandp; con el re me, aseguró haber obtenido por lo regular 36 cuartillos de aguar conocimiento, situación y sonda de-los-Cabezns, que de Real or diente fuerte de cada quintal de moras, sin contar con una por den ha practicado en 1815 el teniente de navio D. Vicente…</t>
  </si>
  <si>
    <t>M, An de V.</t>
  </si>
  <si>
    <t>An de V. M</t>
  </si>
  <si>
    <t>…letras de Espera á D. Josef Sicardo Martínez; para el de favor de los vasallos, al paso que asegura la corona en las sienes Viilada á D. Josef Puerta y Benito: para el de Pruna á D. An de V. M. y de sus sucesores, anuncia la felicidad de la Monar tonio Espejo y Godoy: para el de Ginzo de Limia á D. Julián quía, y promete la tranquilidad de los pueblos, con desolación Toubes: para el de Logroño á D. Juan Antonio Ruiz de Cara- y total exterminio de lo…</t>
  </si>
  <si>
    <t>M, Juan V.</t>
  </si>
  <si>
    <t>Juan V. M</t>
  </si>
  <si>
    <t>…os. Los. médico del Rey D. Juan i.=:Geñeraciones, semblanzas é obras que hablan , llenos de una verdadera confianza, ño dudan qué dé los excelentes Reyes de España D. Henriqne m y D. Juan V. M. acogerá esta sencilla demostración cón su patural bondad, el 11, y de los venerables Perlados y notables caballeros que en y ofrecen nuevamente á V. M. los. homenages mas putos de su los tiempos de estos Reyes fueron: por el noble caballero Fernán lealtad, po…</t>
  </si>
  <si>
    <t>M, V.</t>
  </si>
  <si>
    <t>V. M</t>
  </si>
  <si>
    <t>…bien y prosperidad de los pueblos, gobernados por el dulce Lóndres., S«f- cetro que dignamente empuña su augusta diestra. París...... *5 i5- . ,,E1 cielo, Señor, prospere L. C. P. D. V. M.dilatados años Cádiz..... i beneficio, para ver cumplidos sus paternales deseos. Zamora 27 de Febrero Sevilla... 4 daño, d; i8i6.=Señor.=:A L.R. P. de V. M.~Máteo Hernández de Malaga...........■•«¿••••••••••a • •••••••••a» i i. Medina. Valencia—...............…</t>
  </si>
  <si>
    <t>Ma</t>
  </si>
  <si>
    <t>…San dé la Reina, adonde llegó aquella tarde sin la menor novedad Martin, y lo habitan casi todo él lo» vaudenses, que se refugia en su salud, en compañía de sus augustas Hermanas Doña Ma ron hacia fines del siglo xv. Ningún trabajo han perdonado los ría de la Asunción y Doña Ana de Jesús. S. A. R. comenzó á Obispos de Piñerol para instruir á estas tribus. Mr.: Rigex les tomar las aguas minerales el dia siguiente, y continúa experi dirigió una…</t>
  </si>
  <si>
    <t>Ma, Alfonso</t>
  </si>
  <si>
    <t>Alfonso Ma</t>
  </si>
  <si>
    <t>…han dado ejemplo en la Grecia de no hacerlo, les parará el perjuicio que haya lugar. ■&gt;) aquel valor poco común que los había hecho ya famosos en otro —.Quien sepa el paradero de D. Alfonso Ma»¡, hijo de Don tiempo &amp;c. &amp;c. . Felipe, dueño y director que fue del establecimiento de faetones, Los insulares griegos habían obrado hasta ahora por soló ín que se ausentó en el año de 1809 de la villa de Escalona de Alteres personal, y sin hacer caso del te…</t>
  </si>
  <si>
    <t>Ma, Joaquín de Vargas</t>
  </si>
  <si>
    <t>Joaquín de Vargas Ma</t>
  </si>
  <si>
    <t>…ue justamente se de 1* iglesia catedral de Jaén , vacante por fallecimiento de Don tienen de la feliz propagación de tan ¡ntere'antc cultivo: v en Josef Benito García y Miranda, á D. Joaquín de Vargas Ma terado S. M. muy por menor de ello, se ha sei-vído mandar de chuca. cir al consulado por medio de dicho Sr. Secretario de 'Hacienda que se ha complacido mucho de los proert-sos del* criadero de Habiendo dado cuenta á S. M. el Sr. Secretario del Despacho grana…</t>
  </si>
  <si>
    <t>Ma-, Manuel</t>
  </si>
  <si>
    <t>Manuel Ma-</t>
  </si>
  <si>
    <t>…" muerte de D. Andrés Jerez, á D. Francisco Sánchez: para otra, junta general de acreedores, a, la testamént^jrí^ del Sr. í). Pedro de la de Cartagena, por la de D. Josef Lledó, á D. Manuel Ma-:. Alcántara de Chaves, condé que fue de ,N.oblejas , él dia x i de' jada: para una media ración de la de Córdoba ,: por ascenso;.de . Junio,próximo, á las nueve ae la mañana.’eq la posada d'c S; S. D. Miguel de Tosía á la tesorería de la de Sigüenza , á D, Ma…</t>
  </si>
  <si>
    <t>Madatoff</t>
  </si>
  <si>
    <t>…r las oblaciones de su destino, brindó el consejero de Estado Paskevitch para que apresurase su reunión con el mayor generalFonton por la salud de S. M. el Emperador, de la Empera príncipe Madatoff, y marchasen hacia el Karabak. triz, del Gran Duque heredero, y de toda la Familia Imperial. __Según las cartas de Constantinopla, cuya fecha llega al .1.5^A las ocho de la noche hubo fuegos artificiales, que duraron parece que el Reis-effendi ha declarado qu…</t>
  </si>
  <si>
    <t>MadatofF</t>
  </si>
  <si>
    <t>…con su táctica superior no alcanzan ven conseguimos el dii 25 huyó el enemigo tan 'precipitadamente j tajas muy señaladas sobre sus enemigos, y tal vez no han recon que al general príncipe MadatofF le fue imposible darle alcance. quistado aun todo el territorio que estes han invadido. Sin em Parte de la caballería persiana siguió la marcha de Abbas-Mirza bargo, puede creerse que esta guerra no será muy larga, y qu« al otro lado del Araja:. su.infantería…</t>
  </si>
  <si>
    <t>MadatóflP, Príncipe</t>
  </si>
  <si>
    <t>Príncipe MadatóflP</t>
  </si>
  <si>
    <t>…ero presunto con que lo autorizaba 1* Las noticias de Georgia que acaban de recibirse en este mo declaración de su padre. La segunda ha dado margen á alguna» mento anuncian que el general Príncipe MadatóflP ha batido c6n dificultades, y la principal no estaba todavía resuelta cuando la su vanguardia el ejército persa, mandado por Abbas-Mirza en Rusia tuvo el dolor de perder al magnánimo Príncipe que tanto persona. El enemigo se retira en todas direcciones con de…</t>
  </si>
  <si>
    <t>Madinabeitia, Alejandro de</t>
  </si>
  <si>
    <t>Alejandro de Madinabeitia</t>
  </si>
  <si>
    <t>…s que antes poseía. Lasgran _ Habiéndose declarado nula la agregación de bienes raíces qu« des ventajas y beneficios.que proporcionaba á los tortosinos este hizo á uua vinculación D. Alejandro de Madinabeitia , viudo d&lt; establecimiento, en que-trabajaban muchos individuos, hacían Doña Isidora Valiejo, vecino que fue de esta corte, y natural d* muy dolorosa la memoria de su destrucción ; mas el Rby N. Sr. , la villa de Oñate, hijo legitimo de D. Juan de Madinabeiti…</t>
  </si>
  <si>
    <t>Madrazo, Josef</t>
  </si>
  <si>
    <t>Josef Madrazo</t>
  </si>
  <si>
    <t>…ADROS QUE a los hombres arrancados de su pais nativo los beneficios de la FOSEE S. M. Religión y «le la civilización. —Mr. Morel de Bauvine, propietario de las canteras de la isla D. Josef Madrazo, pintor de Cámara de S. M., ha tenido el d'Elba, que antiguamente tenían la mayor reputación, ha ofre honor de presentar al Rhy N. Sr. y á SS. AA. los Serbios. Se cido ¿ S. S. proporcionar gratuitamente todos los mármoles y ñores Infantes el primer cuaderno d…</t>
  </si>
  <si>
    <t>Madrazo, Josef de</t>
  </si>
  <si>
    <t>Josef de Madrazo</t>
  </si>
  <si>
    <t>…e paga cada alumno, debiéndosele agregar pecto , recibirán el retrato del Rey Ñ. Sr. á caballo sacado del otros 200 ducados que disfruta el preceptor jubilado, que se ha cuadro de D. Josef de Madrazo, pintor de su Real Cámara, que lla en una edad avanzada. Se lia de proveer por oposición en el está en el Real Museo del Prado. Le acompañan dos elegantes dia 10 de Agosto próximo; y los pretendiemes dirigirán sus me composiciones en verso, justo tributo de d…</t>
  </si>
  <si>
    <t>Madrid, Intendente de</t>
  </si>
  <si>
    <t>Intendente de Madrid</t>
  </si>
  <si>
    <t>…de Arcos, contador interino de hospitales que era en CAMBIOS DEL DIA 10. 1812, para que dentro de un mes se presenten , por sí ó por Londres.................. — 35* procurador, al Sr. Intendente de Madrid, por la escribanía de París........ !.............. *5 3* Rentas de D. Manuel de Retes, á fin de enterarse de una dispo Cádiz..................... ... 4 beneficio. sición de la Contaduría mayor; y el que tenga noticia del para Sevilla.................... ...…</t>
  </si>
  <si>
    <t>Madrid, Josef María</t>
  </si>
  <si>
    <t>Josef María Madrid</t>
  </si>
  <si>
    <t>…-menzaron á notarse se están reproduciendo 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 tercera clase por otros jóvenes de nct menos distinguila mas cabal salud en los baños de Solan de Cabras, habiendo da…</t>
  </si>
  <si>
    <t>Madrid, Lvjr.sfrancés de</t>
  </si>
  <si>
    <t>Lvjr.sfrancés de Madrid</t>
  </si>
  <si>
    <t>…ción 79 rs. vn., y libertad para ajustarse con los pueblos inme Sitado de Jas entradat, salidas y muertes del hospital militar diatos: dirígenselos memoriales, francos de porre, á D. Lvjr.sfrancés de Madrid en 182$. to Velasco, escribano de ayuntamiento. Enfermos existentes en t.° de Enero de i8zj............ 117. — Se halla vacante la plaza .de médico titular de la villa de ReiEntraron en el discurso del mismo año...................... i$5*7- nosa; su población…</t>
  </si>
  <si>
    <t>Maeso, Lázaro Gallego</t>
  </si>
  <si>
    <t>Lázaro Gallego Maeso</t>
  </si>
  <si>
    <t>…ibros impíos, sediciosos y obscenos abortados en el últi lia de la misma: para otra de la de Palencia , por muerte d« mo siglo, y con la publicación de otros nuevos de la misma ra D. Lázaro Gallego Maeso, á D.Pedro Pablo Hornillos: para la bí, que cada dia aumentan esta detestable colección. La revolu- dignidad de capiscol de la colegial de Bribiesca, por muerte d« tion política debió tener término en todos sus excesos, porque D. Francisco Santamaría, á D. Pe…</t>
  </si>
  <si>
    <t>Magaña, Francisco Herreros</t>
  </si>
  <si>
    <t>Francisco Herreros Magaña</t>
  </si>
  <si>
    <t>/ tW Blas Joséf Garzota, á D. Juan Ortíz, D. Francisco Manuel Ju Hamburgo............................. ............................ 00 rado y D. Francisco Herreros Magaña. Cádiz.........................................-.........-...... i beneficio. Sevilla................................................................ daño. ■ ' El Rev N. Sr. en consideración al mérito , lealtad y distin Malaga.................................…</t>
  </si>
  <si>
    <t>…de desvelo é interes que V. M. tiene poc ía, obispado de Jaén, vacante por muerte de D. Blas Josef el bienestar de la monarquía; por lo mismo, Señor, vuestro Garzón, y renuncia de D. Francisco Herreros Magaña , á Don ayuntamiento tributa á V. R. M. las mas expresivas y repetidas Juan Miguel Fernandez: para otra de la catedral de Mondoñe- gracias por su instalación, y queda rogando al Dios de los ejér do, por fallecimiento de D. Antonio Josef de León, á Don citos i…</t>
  </si>
  <si>
    <t>Magro, Salvador</t>
  </si>
  <si>
    <t>Salvador Magro</t>
  </si>
  <si>
    <t>…no reconocimiento hacia un Soberano benéfico, que lo ha dictado para el bien de la Monarquía! Pues al paso AVISO. que ofrece seguridades al vasallo leal, conforta al tímido, y des D. Salvador Magro, comerciante, residente en Maclrir’, H animando al apasionado de innovaciones, siempre peligrosas, le' presentará en la primera Secretaría de Estado y del. Despacho, hace entrar en la carrera de su deber, de la unión y de la paz::: donde tiene pendiente un as…</t>
  </si>
  <si>
    <t>MaldOnádo, Miguel</t>
  </si>
  <si>
    <t>Miguel MaldOnádo</t>
  </si>
  <si>
    <t>…ntes r para una canongíi de lá. iglesia Barcelona á pero» fuertes............. | benefició. metropolitana/de Búfgo*,-vacante por muerte de D. Cipriano i i | daños, Joíef Secada# á D. Miguel MaldOnádo; y paré lá dignidad de Bilbao f oénéficio: tesorero primera silla de Santa Mafia dé lo* R«»l« Alcázares ' iüOfUnft*»iit ••••***, a i. dañó. dé la ciudad dé Ubcda# diócesis dé Jaén, vacante por fallecí- Deuda consolidada con 28 valor. cimiento de D. Juan Anton…</t>
  </si>
  <si>
    <t>Malmesbury</t>
  </si>
  <si>
    <t>…l ¿jen de todas las demas. al día. Después de habér hablado varios lores en pro y en contra se Su número ha sido mayor en los meses de Enero, Febre puso á votación la propuesta de lord Malmesbury, y fue des ro, Marzo y Abril, que en los de Mayo, Junio, Agosto y Se aprobada ..por. 168 votos contra 67. tiembre. En-la Cámara dé los Comunes se ha leido por segunda vez el De estos se cuentan 123 que han llegado á la edad de 90 á bilí para la importación de…</t>
  </si>
  <si>
    <t>Malsattis</t>
  </si>
  <si>
    <t>…reconocer la independencia general de América. Wolfard; en Francfort Mr. Passavant; en Groninga Mr. Ba Procedamos, pues, de acuerda para eternizar nuestro patrio ker; en Viena el doctor Malsattis; en Petersburgo ¿Mr. Stgffres- tismo por el bien de la patria (único objeto de mis desvelos). hen, primer médico de la Emperatriz de Rusia, y en Moscow Por esto, aunque lleno de gloria, no me abochorno de ser el el conde Panin, han reconocido, practicado y pr…</t>
  </si>
  <si>
    <t>Mañero, Julián</t>
  </si>
  <si>
    <t>Julián Mañero</t>
  </si>
  <si>
    <t>…e podia causar; pero respecto al desorden Juan Manuel Diez y fallecimiento del referido D. Francisco indicado, tan dificil es fijar término á su duración, como poner Santamaría, i D. Julián Mañero y D. Apolinar Fernandez : pa limites á sus efectos. Este desorden, desconocido en la larga his ra una capellanía Real de la ciudad de Granada, por promo toria de los que han afligido á la sociedad humana, corrompe el ción de D. Joaquín Vicente López Bravo á canongía de Jaén, á •oten…</t>
  </si>
  <si>
    <t>…os, tomando después zobispado de Burgos, por renuncia de D. Pedro de los Ríos, y la figura de una agalla ó baya pequeña, la cual fijada en las ra por ascenso de D. Juan Fernandez, D. Julián Mañero y D. Apo mas ó en las hojas de los árboles acaba por secarse y servir de linar Fernandez á canongías de la misma: para la dignidad de cubierta á los huevecillos que constituyen la nueva prole. Esta es maestrescuela y una canongía de la catedral de Tíldela, por fa casi…</t>
  </si>
  <si>
    <t>Manilla, Fausto Saenz de</t>
  </si>
  <si>
    <t>Fausto Saenz de Manilla</t>
  </si>
  <si>
    <t>…después tomó otras declaraciones á Varios sujetos concernientes 1*1 mismo negocio. nongía de la iglesia catedral de Calahorra, vacante por falleci miento de D. Miguel de Riaño, á D. Fausto Saenz de Manilla. ESPAÑA. Cádiz af dt Junio. Se acaba de descubrir un medio muy sencillo para destruir la La comisión de Reemplazos establecida en esta plaza, y au- palomilla que se cria en el trigo almacenado ; la sola casualidad</t>
  </si>
  <si>
    <t>Manrique, Basilio García</t>
  </si>
  <si>
    <t>Basilio García Manrique</t>
  </si>
  <si>
    <t>…a ITALIA. •1 de las cuatro villas de la Hoya de Málaga, su capital Cohin, a D. Agustín Lozano: para el de Requena a D. Juan Rozas Ri- Trieste 8 de Jumo. doccs: para el de Cuenca á D. Basilio García Manrique: pan Una cirta de Constantinopla que trajó el último correo re la vara de alcalde mayor de Valdepeñas á D. Mariano García fiere que se ha vuelto á Hydra el vicealmirante francés Mr. de Bajo: para la de Bcnamcjí á D. Joaquín Josef Martínez: parala Rigny, y ha…</t>
  </si>
  <si>
    <t>Mansonroff</t>
  </si>
  <si>
    <t>…que han tenido dos acciones carca de Buenos-Aires,.en que - '■"■ r-'-' ■ vi;" i;" ta escuádra brasíleña ha ganado ti victoria, y héchose dueña delaugusta nuera difunta.?' f•j^i El coronel Mansonroff, ayudante de campo del Emperador, triar, habiendo perdulo'dos oficiales ydós marineros muertos, f ha sido enviado por Si M. á Carlsruhe para dar á la ebrte de Ba— tenido'heridos uii oficial1 yjun marinero. dar la triste noticia del fallecimiento de- S. M. la…</t>
  </si>
  <si>
    <t>Mansueto</t>
  </si>
  <si>
    <t>…acaba de experimentar una pérdida considerable por diendo ocultar el odio irreconciliable ú la constitución , trató el el último incendio de Constantinopla, y porque no querrá ex D. Mansueto de levantarse contra aquel sistema, y traslucido su ponerse á las contingencias de un porvenir incierto. Escriben de designio por los revolucionarios, enviaron una compañía de mi Rusia que se ha diferido indefinidamente la coronación de Var- licianos voluntar…</t>
  </si>
  <si>
    <t>MansurofF</t>
  </si>
  <si>
    <t>…e entre los indios se dice por tradición que entre la» Carlsruhe g de Junio. orillas del Mackensio y Coppermina se halla un cabo que se ex Antes de ayer por la tarde llegó aquí el coronel MansurofF, tiende muy lejos hacia el Norte, y que por lo común está rodea ayudante de campo de S. M. el Emperador Nicolás, con la no do de hielos: siendo esto verdad quizá las naves se habrán retar ticia de la muerte de la Emperatriz Isabel, y dos cartas, la una dado a…</t>
  </si>
  <si>
    <t>Manuel</t>
  </si>
  <si>
    <t>…eñóres Marques de Ureña , D. Juan Me* endez Valdés, D. Ignacio Nuñez Gaona, D. Manuel Josef villa , en la de Caro; Vitoria, en (a de la viuda de Larumbe; Ca ! lahorra , en casa de’D. Manuel dé Torré,-y en Badajoz, en la de Quintana, D. Antonio Rénz Romanillos, y de D. Francisca D. Pascual dé Codes, del comercio. En lai mismas se vendé Gregorio dé Salas. * la obra. - ■ • ■ • ■ Año de 1790. Discurso de D. Josef de Vargas y Ponce, J _ Prontuario 6…</t>
  </si>
  <si>
    <t>…za á todos los que se crean con derecho 4 Pamplona................. D. Francisco Rivet. esta testamentaría, para que en el término de 30 dias acudan í Santiago.................... D. Manuel de la Rivx Moreno. deducirlo, prevenidos que de no hacerlo se procederá á lo que Sevilla.¿i......... D. Francisco Fuertes. haya lugar en justicia. Valencia................... D. Henrique de Oshea y compañía. .fie halla ya corriente el segundó y último tomo de…</t>
  </si>
  <si>
    <t>…quién sé expidie de lo contrario les parará el perjuicio que haya lugarron , para comprobar su identidad con los asientos dei banco; el —Doña Polonia Mateo, D. Manuel Negueruela, D. Manuel cual poder ha de venir legalizado por el Embajador, Ministro Ó Eguía, D. Francisco Rozas, D. Juan Bautista Salerni, D. An Cónsul de España mas inmediato. ~ , tonio Maimir, D. Josef AÍIer, D. Manuel Evaristo Velasco, En el acto de exhibir las acciones y entreg…</t>
  </si>
  <si>
    <t>…y acrisolada lealtad del coronel comandante de la brigada de con los inmensos caudales que se sacaron de ella; pero no hallan-? artillería de voluntarios Realistas de esta corte , D. Manuel de do ni asomos de tal bonanza, apenas trabajaban ya en ella. Ceca y Galan, se ha servido promoverle á brigadier de infan „En este estado preséntaseles uno de estos habilitadores, f tería, llevado solo del nombte de veta grande que había dado mucha Exposicion…</t>
  </si>
  <si>
    <t>…Por el juzgado de la capitanía general de Castilla la Nueva sí militar, llevando al frente el retrato de S.M., el cual era condu ‘cita y convoca á todos los acreedores del difunto D. Manuel cido por el alcalde mayor, yendo al lado de este el regidor de Moreda, del comercio de esta corte, y demas interesados que se cano y el comandante de voluntarios, cuya tropa iba detras, for contemplen con derecho á sus bienes á junta general para nom mada con…</t>
  </si>
  <si>
    <t>…e a— No habiéndose podido resolver cosa alguna sobre las proposi sea conforme á las esperanzas de la Nación, al bien y verdadera ciones de pago hechas en la junta de acreedores de D. Manuel felicidad de los pueblos. Arroyo, celebiada en 11 del corriente, por no haber concurrido Sala capitular de la santa iglesia de Oviedo, Febrero 8 de á ella la mayoría de ellos en numero y cantidad, se ha mandado i$i6. (Signen las Jirmas.') celebrar nueva junta…</t>
  </si>
  <si>
    <t>…de cu rar, que han carecido hasta ahora de las noticias interesan!:» El dia 30 del corriente por la mañana se subastará pública que contiene. Se halla de venta en la drogueria de D. Manuel mente en la intendencia de León la venta de una casa propia de Lo be t o, calle de Boteros, y en la botica del autor, calle de 1* la Real Hacienda, sita en Ja villa de la Puebla de Lillo, de Concepción Gerónima. aquella provincia, que sirvió para administraci…</t>
  </si>
  <si>
    <t>…rán también que nuestro Gobierno ha compra rales. S. M.I. ha hecho varias promociones en el ejército. El do el jubileo? A la verdad que no nos sorprenderla tampoco este &lt; teniente general Manuel ha sido nombrado comandante de las nuevo embuste. tropas sobre la línea del Cáucaso, en lugar del Príncipe Gostcha- _Por Real orden del 4 de este mes se ha dignado S. JV1 conce koff, á quien.se lé iba hecho cuartel-maestre general del segundo der un socorro e…</t>
  </si>
  <si>
    <t>…......................... 25 á 26. Pamplona................. Viuda de Rivcd é hijo mayor. Idem no consolidados.................. ............. 9 a 94. Santiago.................... D. Manuel de la Riva Moreno. Sevilla........................ D. Francisco Fuertes. ANUNCIOS. Valencia...... D. Henrique Oshea y compañía. En virtud de providencia del Sr. Galindo, teniente primero Valladolid................ D. Luis de Rojas. de corregidor de esta villa…</t>
  </si>
  <si>
    <t>…ia del Sr. Arizmendi, alcalde de Corte, se cita y. emplaza á los que tengan que hacer alguna reclamación «__EÍ Príncipe de Polignac ha llegado 4 esta capítaL contrarios, bienes de D. Manuel de la Breña , ausente, y vecinow_El cónsul de S. M; en Tánger ha comunicado con fecha de 18 que fue de esta coi te, para,que en el término preciso de 30 dias,de Junio último, que la epidemia que por espacio de sais meses que por primero y último se le* conced…</t>
  </si>
  <si>
    <t>…de Petersburgo.que el Emperador ha inspeccionado Pamplona........ Viuda de Ribed é hijo mayor. los arsenales de la marina imperial, y que para acelerar la cons Santiago.......... D. Manuel de la Riva Moreno. trucción de tres navios de línea, que deben estar concluidos en Sevilla............. D. Francisco de Fuertes. la primavera, ha mandado S. M. venir de lo interior mil car Valencia.......... Sres. Henrique Oshca y compañía. pinteros de ribera…</t>
  </si>
  <si>
    <t>Manuel, Juan</t>
  </si>
  <si>
    <t>Juan Manuel</t>
  </si>
  <si>
    <t>…me he convenci do íiltimamente, y forrado en cobre , saldrá para Manila del 8 al do que proceden en muchos pueblos de flojedad é indolencia, y 10 de Abril próximo, al mando de su capitán D. Juan Manuel en algunos de oposición al instituto de voluntarios Realistas, que déla Mata: admite pasageros, para los que tiene excelentes co quisieran no existiesen, á pesar de que están alistados para sos modidades. Se despacha por su dueño D. Juan Miguel de Irigotener…</t>
  </si>
  <si>
    <t>Manuel, Veritus</t>
  </si>
  <si>
    <t>Veritus Manuel</t>
  </si>
  <si>
    <t>…ierno, se quejan „Ribera debía reunirse á Lavalieja dentro de cuatro dias, 2 amargamente de la conducta,de los corsarios griegos que infestan fin de oponerse á los movimientos del general Veritus Manuel, el mar hasta las aguas de Malta y de Cabo-Bueno. que hábia salido de Montevideo con mil caballos.” (Courier.’) ' ,,Como,vos mismo debeis conocer cuán reprensible sea la ,r TRANCtA.conducta de. estos corsarios, cree inútil el Gobierno el hablaros mas spbre es…</t>
  </si>
  <si>
    <t>Maqueda, Manuel de Corpas</t>
  </si>
  <si>
    <t>Manuel de Corpas Maqueda</t>
  </si>
  <si>
    <t>…salió el 9 de Varsóvía ha dado las siguientes iAritcquera , en el obispado de Málaga , vacante por fallecimiento noticias: . : ’ .L:..;.. •. . mt ■: dé D Josef Juanes Bland.no, á D. Manuel de Corpas Maqueda: , i. £1 gran Duque Miguel partió el 9 para Petersbnrgo. El til para dos canonjías de la iglesia colegial de Sta. María la Real de Diciembre aun.se ignoraba en Vicna ei fallecimiento del Em del Sar de la ciudad de Santiago, por promoción de D. Anto perador Al…</t>
  </si>
  <si>
    <t>Mar</t>
  </si>
  <si>
    <t>…al se las Jónicas. ¡Oh cuántas lágrimas se han visto derramar al había arrancado los sinapismos que tenia puestos, dejaban muy tiempo de esta cruel separación !...... La viuda del general Mar poca esperanza de su salud. En esta agitación estaban los áni cos Bozzaris, con su familia, no podía desasirse de su anciano mos, cuanAo inmediatamente un correo de Taganrok, expedido tío Nothis, el cual parece un ser sobrenatural en medio de la por el Prínci…</t>
  </si>
  <si>
    <t>Marchante, Juan</t>
  </si>
  <si>
    <t>Juan Marchante</t>
  </si>
  <si>
    <t>…400. Hay varias figurillas macizas de oro y de plata, co á D. León González del Camino: para la de Cuitar de Baza y el trabajo corresponde al valor de la materia. Tas sortijas y á D. Juan Marchante: para la de D. Benito á D. Blas Damián los arillos ó pendientes del mismo metal son muy numerosas, y de Vega y Velasco: para la de Briones á D. Bonifacio Irisarri: nada iguala á la riqueza de los collares de oro y de plata maci para la de Zucros á D. Josef Ma…</t>
  </si>
  <si>
    <t>Marcó, Mariano Martínez</t>
  </si>
  <si>
    <t>Mariano Martínez Marcó</t>
  </si>
  <si>
    <t>…de Sevilla.......................................... ■f a J. OrihueJa á los sugetos siguientes: para la vacante por promoción Málaga......................................... f. de D. Mariano Martínez Marcó á ración entera de la misma Valencia...................................... Ícatedral, y no haber tomado posesión de dicha media ración Murcia......................................... 1 á j|. D. Tomas Martínez y Mompean , á D. Francisco de Paula Ri- Barcelona…</t>
  </si>
  <si>
    <t>Marcq, Felipe Saint</t>
  </si>
  <si>
    <t>Felipe Saint Marcq</t>
  </si>
  <si>
    <t>…Unidos. .............. , , í Asimismo se ha servido S. M. conferir la capitanía general _Se han recibido nuevas noticias sobre la.victoria'COflMgóidá de Aragón al Teniente General D. Felipe Saint Marcq: la de por la guarnición de'Missoionghi. ..................... ,i J.; Navarra al Teniente General Duque dé Castroterreño, Capitán Ibrahim-bajá no se hallaba enlaEtoliaenaquella ocásiori; general que era de la de Castilla la Vieja; y la capitanía ge asi es que…</t>
  </si>
  <si>
    <t>María</t>
  </si>
  <si>
    <t>…chillos; a favor de la capellanía de Mayor Alvarez. 24. Otro de 25873} y cuando moría alguno los afilaba uno con otro,. hacia una he xs. io mrs., y 772 2 mrs. de rédito á favor de Doña María rida en el cuello del muerto, bebia su sangre y luego lo hacia Hervás. 25. Otro de 48685 rs. 10 mrs., y 140 19 mrs. de ré pedazos.” dito á favor de la capellanía de Mayor Alvarez. 26. Otro di El Chromclc de Gibraltar de’ 15 publica igualmente, esta rela 43884…</t>
  </si>
  <si>
    <t>…s rayos del Vaticano. ro para Bahía el 3 de Febrero S. M. el Rey N. Sr. con su au En la época en que se hizo la unión de la Irlanda ningún gusta Esposa , y la Serma..Sra. Princesa Doña María de la Gloria; temor de efectos perniciosos por parte de los principios católi dejando en Rio al Principe recien nacido y á las tres Sermas. In cos llamó la atención del genio eminente que dirigía el timón de fantas, prometiendo S. M. par su proclama de 31 de…</t>
  </si>
  <si>
    <t>…flides, — Por providencia del Sr. teniente corregidor Prado, y escribid que amantes i de su Rey, desean la prosperidad de su monar nía-del número:de Garamendi, se cita y emplazó á Doña María quía en.-sú mayor grandeza.- - del GarmeitRodrigiiez y Arribas, ó sus.herederos, para que den-Dios núéstró Señor guarde la importante vida de V. M- los trq:de 30 días comparezcan por sí ó por medio de procurador * muchos años1 que la monarquía ha menester. Ay…</t>
  </si>
  <si>
    <t>…de fidelidad hacia. vues-&gt; deja justa causa de la Nación, cupo, en suerte del primor extrac tra Real Persona. La una,la instalación del Consejo de Estado, to de. la.de este dia á Doña María de los Dolores Troyano, hija compuesto de personas, cuya «cendrada adhesión á V. M. resue de D.:Fernando, capitán que fue del regimiento provincial de na por- tddos los ángulo»:de Ja-España. ,&lt;y Ja otra, la .destrucción Jaén, muerto en el campo del honor. que…</t>
  </si>
  <si>
    <t>…a por el — Por providencia del Sr. teniente corregidor Prado, y escriba Excmo. Sr. D. Antonio Gómez Calderón, consejero de Estado. nía del número de Garamendi, se cita y emplaza á Doña María En su consecuencia, y teniéndose presente el número de va del Carmen Rodríguez y Arribas, ó sus herederos, para que den les no consolidados de dicha creación de Setiembre, que deben tro de 20días, que por segundo término se les señala, comparez entrar en el sort…</t>
  </si>
  <si>
    <t>…Málaga................................................. ... i beneficio Valencia........................................... ... -b daño. . El Rey N. Sr. ha tenido á bien admitir i Doña María de lo Murcia............................................................ ... 1 ídem. Milagros Chacón, viuda de D. Francisco García González, ma Barcelona á pesos fuertes............ ................. ... 1 beneficio. yor general que fue del Apostadero del Fer…</t>
  </si>
  <si>
    <t>María, Ana</t>
  </si>
  <si>
    <t>Ana María</t>
  </si>
  <si>
    <t>…respuesta Sr. Secretario del Despacho de Marina dirigió de Real orden en la visita solemne del dragomán de la Puerta Ishak-effendi, quien 1.a de Febrero próximo pasado, por la que Doña Ana María mandó traer, según costumbre, un presente de tres caballos para deZabala, viuda del capitán de fragata D. Leandro de Ocio, ofi la embajada inglesa. La audiencia que ha de tener Mr. Mratfurd cial que fue de la Secretaría del Despacho de su cargo, solicita Cann…</t>
  </si>
  <si>
    <t>María, Antonio</t>
  </si>
  <si>
    <t>Antonio María</t>
  </si>
  <si>
    <t>…Rey de Prusia, pasará á la corte I ¡fe Rusia en calidad de Embajador extraordinario para asistir á iglesia catedral de Oviedo, vacante por fallecimiento de D.Juan Antonio Cabal, á D. Antonio María de la Cuesta: para la dig|h coronación del Emperador Nicolás. nidad de arcediano de Cerrato en la iglesia catedral de Palenci-a,J—El miércoles se tomó otra declaración A Mr. Ouvrard que duvacante por muerte de D.. Martin Leonardo García, 4 D. Igna l'° cuatro…</t>
  </si>
  <si>
    <t>María, Ignacio</t>
  </si>
  <si>
    <t>Ignacio María</t>
  </si>
  <si>
    <t>…a áuíoMadrid 27 de Diciembre. (0 En el número siguiente se dará el acta sepanda rcUtijr» . á los principados de la Moldavia y la Valaquia. • ‘ EláxrÑ. Sr. w ha servido presentar á D. Ignacio María</t>
  </si>
  <si>
    <t>María, Isabel</t>
  </si>
  <si>
    <t>Isabel María</t>
  </si>
  <si>
    <t>…iguo uso, y con la acostumbrada celebridad de ritos, pedición; tengo á.bien encargar el sobredicho gobierno á la In ya por Nos mismo, ya por medio de nuestros venerables her fanta Doña Isabel María, mi muy amada y querida Hija, en manos los Cardenales de la S. R. I. Abrimos Nos mismo en 1* unión con los Consejeros de Estado, Cardenal Patriarca electo, vigilia de la Natividad del Señor la puerta Santa de la Basílica duque de Cada val, marques de Vallada,…</t>
  </si>
  <si>
    <t>…to de MaE! Gobierno de estos reinos creado por decreto de 6 del cor hon , todas las procedencias de las Antillas, seno Mejicano , y de riente, presidido por la Serma. Sra. Infanta Doña Isabel María, mas puntos donde comunmente se padece la fiebre amarilla , sea ha ordenado que se vista luto por espacio de un año, seis meses cual fuere el estado de salud én que llegaren , según se observó el riguroso y seis de alivio. año pasado. Y se avisa al público pa…</t>
  </si>
  <si>
    <t>azi ní*. »:• ■ - “¿Eu el mismo día 24 presentó Mr. Meronai la credencial, por la que S. M Cristianísima io acredita nuevamente por su Encar ■arta de S. A. la Serma. Sra. infanta Doña Isabel María á gado de Negocios cerca del Gobierno de estos reinos; teniendo S. A. el Sermo. Sr. Infante D. Miguel. por conveniente el Rey Cristianísimo no diferir el acreditar de . Mi; Querido Hermano: Con un dolor inexplicable os participo un modo mas especial á un Enca…</t>
  </si>
  <si>
    <t>…e;han obten ido. por él. El mismo que ha conseguido de la bien- público. • u , . . Real munificencia tan importante beneficio, ha tenido la felici Queriendo la Serma. Sra. Infanta Doña Isabel María, &lt;]n« dad de alcanzar otro decreto de S. M. por el que ordena que en preside la Regencia de Portugal, disminuir los gastos dé la Casa lo sucesivo se dedique una sección especial de la conservación de Real, convocó á los gefes de los diversos TamWde su admi la…</t>
  </si>
  <si>
    <t>…Mr. Wells, como debía, rORTUGAI. con gran desprecio. ! Lisboa 19 de Junio. FRANCIA. El conde de Casa-Flores fue recibido ayer en audiencia par ticular por S. A. S. la Sra. Infanta Doña Isabel María, como París 17 de Junto. Embajador de Familia, y entregó á la misma augusta Señora Bolsa de hoy. Cinco por 100 consolidados 98 10. Obliga sus nuevas credenciales de Embajador extraordinario y Plenipo ciones de la cuidad 1360. Empréstito Real de España tenciar…</t>
  </si>
  <si>
    <t>María, Josef</t>
  </si>
  <si>
    <t>Josef María</t>
  </si>
  <si>
    <t>…arán razón (Siguen las Jirmas.') con quien se ha de tratar en cualquier concepto. USALES LOTERIAS. _Los suscriptores al Curso completo de teneduría de libros fot partida doble por D. Josef María. Brost , acudirán á recoger el Noticia de los pueblos donde han cabido los premios mayores g.° y último cuaderno á las librerías en que se han suscrito. de la Real lotería moderna en el sorteo del dia 27. Este cuaderno completa las cuatro secciones anunciadas…</t>
  </si>
  <si>
    <t>Mariano</t>
  </si>
  <si>
    <t>…ento de D. Josef Sala: y para otra canongía de la colegial de *1 lord comisario en Zante. Es difícil expresar la alegría de los Cilaf, en la diócesis de Vich, por fallecimiento de D. Mariano griegos de las Islas Jónicas. S« esperan por el paquebote los por Susanua , á D. Juan Manuel Domínguez.</t>
  </si>
  <si>
    <t>Marin, Antonio Neira y</t>
  </si>
  <si>
    <t>Antonio Neira y Marin</t>
  </si>
  <si>
    <t>…n campafia se abone igual sueldo á los oficia regencia de la audiencia de Galicia: para una plaza de oidor del les prácticos que á los facultativos. (2V«m. 76.) • mismo tribunal á D. Antonio Neira y Marin: para otra de ajrí Otra para que á los capitanes segundos que existan con licen ealde del crimen de dicha audiencia á D. Tomas López deRego. cia indefinida'se les abonen las dos terceras partes del sueldo, qué Exposieiones dirigidas á S. M. les correspohderia…</t>
  </si>
  <si>
    <t>Marina, Ministro de</t>
  </si>
  <si>
    <t>Ministro de Marina</t>
  </si>
  <si>
    <t>…ma nilla, gobernador de las Islas de Chiioe. dre del Soberano menor, y en su falta al pariente mas próximo. El Príncipe es considerado ya de mayor edad á ios ió años. '' El Excmo. Sr. Ministro de Marina ha recibido el siguiente (.L’Etoile.} oficio del Capí tan comandante de Puerto-Rico. - ' ESPAÑA. '• '• ! „Excmo. Sr.: Antes ce ayer 13 del corriente entraron en este puerto, procedentes del Ferrolde donde salieron el 26 de Cádiz JO de Diciembre, Setiembre últ…</t>
  </si>
  <si>
    <t>…y^numárosa: allí está el lavatorio de , navales francesas en el Levante, ha dirigido el oficio siguiente al todo género de drogas, confitura», ¡sorbetes &amp;c. &amp;c., destinados Excmo. Sr. Ministro de Marina. exclusivamente para.el Emperador ¡y, sus mugeres. La tercera sala „Milo zy de Junio de 1826. Tengo el honor de participaros de pages es la de los guerreros vaquí no se ocupan mas que en que la corbeta Eco apresó sóbrela isla de Thermia á un pirata . los ejer…</t>
  </si>
  <si>
    <t>Marina, Secretario del Despachó de</t>
  </si>
  <si>
    <t>Secretario del Despachó de Marina</t>
  </si>
  <si>
    <t>…0 verstes de la carretera, los cuales, de Otra comunicada al director general de la Armada en ao de acuerdo con los de Serguieffskoe y de los pueblos inmediatos, ti Febrero for el Sr. Secretario del Despachó de Marina, man raron del carro fúnebre hasta la iglesia. El día siguiente pernoc dando segregar de este ramo las escuelas náuticas, como se css- taron en Karamycheff. presa. El se puso en camino á las siete de la mañana para hacer Habiendo elevado al conocimiento del R…</t>
  </si>
  <si>
    <t>Marina, Secretario del Despacho de</t>
  </si>
  <si>
    <t>Secretario del Despacho de Marina</t>
  </si>
  <si>
    <t>…iar su llegada al Ministro turco por medio del encargada Enterado el Rby N. Sr. de la instancia documentada que el de Negocios Mr. Turner, y el dia siguiente recibió por respuesta Sr. Secretario del Despacho de Marina dirigió de Real orden en la visita solemne del dragomán de la Puerta Ishak-effendi, quien 1.a de Febrero próximo pasado, por la que Doña Ana María mandó traer, según costumbre, un presente de tres caballos para deZabala, viuda del capitán de fragata D. Leandr…</t>
  </si>
  <si>
    <t>Marino</t>
  </si>
  <si>
    <t>….................... 4 ídem. bia. Por el mismo conducto se supo aquí haber partido para Ca- Valencia............................................................ . } ídem. racas el general Marino , el cual entró allí el 4 de Mayo con 28 Murcia................................................................ 1 Ídem. hombres, y que al siguiente dia lo verificó el general Paez. Barcelona á pesos fuertes............................... . £ beneficio. El ayu…</t>
  </si>
  <si>
    <t>Marino, Santiago</t>
  </si>
  <si>
    <t>Santiago Marino</t>
  </si>
  <si>
    <t>…ue de con POKTUGAt.siguiente era necesario que se pusiera de acuerdo con el ayunta miento de Valencia, comunicándolo oficialmente al propio tiem , Oferto 8 de julio. po al Exento. Sr. D. Santiago Marino, comandante general de Por la nave Amistad, que entró en este puerto el i.° del cor la misma ciudad de Valencia. Manifestaba También el intenden riente, hemos recibido la noticia de que en la ciudad del Marate que esperaba no hubiese ninguna dificultad en el…</t>
  </si>
  <si>
    <t>Marques, María Manuela</t>
  </si>
  <si>
    <t>María Manuela Marques</t>
  </si>
  <si>
    <t>…d de Alfaro, por la escribanía de la justa causa de la Nación, cupo en suerte del primer extrac de Genaro Solana, pues pasado dicho término improrogable sin to de la de este dia á Doña María Manuela Marques, hija del haber comparecido con los documentos correspondientes, les pa teniente de infantería D.Fernando, muerto en acción de guerra. rará el perjuicio que haya lugar conforme á la fundación. CAMBIOS DEL DIA IJ. _A instancia de D. Josef Saayedra , vedfno que…</t>
  </si>
  <si>
    <t>Marraci, Benito</t>
  </si>
  <si>
    <t>Benito Marraci</t>
  </si>
  <si>
    <t>…ercio, moneda y minas, y con la de 18 de Setiembre del pre «Se cita y emplaza í D. Mateo Ruiz , D. Francisco Bermejo, sente afío los demás individuos para la formación de la Direc D. Benito Marraci, D. Manuel Pando y Doña María Josefa do ción general con arreglo ai art. 36 del expresado Real decreto, Soto , últimos tenedores que aparecen ser de siete vales Reales ds &amp; saber: D.Timoteo Alvarez deVcrifía de inspector general pri 300 pesos, creación de i.°…</t>
  </si>
  <si>
    <t>MARTES</t>
  </si>
  <si>
    <t>Nfim. 38* ( 6 cuarto». ) M7 G A C E T A D E M A D111D. MARTES 28 DE MARZO DE 1826. ----------------- II.......................... I illa----------------ARTICULO DE OFICIO. ya puerta occidental había preparado un tablado correspondien te á Ja altura del carro fúnebre. Los ayudantes de campo gene 1leal orden comunicada á…</t>
  </si>
  <si>
    <t>Martignac</t>
  </si>
  <si>
    <t>…ó de Gabinete, al cual haa En todo el trimestre que terminó en 5 de Abril de 1826 se sido llamados, ademasde los Ministros Secretarios de'Estado,el extrajeron: duque de Ragusa, el vizconde Martignac, el marques Lauriston Telas de algodón lisas............. 19.4239918. yardas. y el de Pastoret, el caballero Alient y el vizconde de Caux, con Idem pintadas ó estampadas....... 36.4969266. ídem. sejeros de Estado. ' Algodón hilado........... -............. 6.…</t>
  </si>
  <si>
    <t>Martin</t>
  </si>
  <si>
    <t>…ue su-; El honorable individuo opina que el discurso Real ha tocado bia á unas 500 libras esterlinas. muy superficialmente los males de las rentas del pais, que se quie _ El mayor general Martin legó á la ciudad de León una canti-. ren representar como de poca importancia y extensión, al paso dad de un millón íoo© francos, bajo condición de que el ínte que él (Mr. Brougham) cree que estos daños son mucho mas ge res de esta suma se había de emplear en…</t>
  </si>
  <si>
    <t>Martin, Andrés</t>
  </si>
  <si>
    <t>Andrés Martin</t>
  </si>
  <si>
    <t>….............................. 1. ti intruso sistema constitucional y su gobierno revolucionario, dedi Barcelona á pesos fuertes....:...., par. cada al Rey nuestro Señor: su autor D. Andrés Martin, un to Zaragoza.................................. - 1*. mo en 4.0 Se hallará en la librería de Viana, carrera de San Bilbao.......................................... +• Gerónimo, á 14 reales en rústica. Goruña....................................... if* —Manua…</t>
  </si>
  <si>
    <t>Martín, Andrés</t>
  </si>
  <si>
    <t>Andrés Martín</t>
  </si>
  <si>
    <t>…contra 23.049.... 5°°.............................. Cádiz. el intruso sistema constitucional y su gobierno revolucionario: 8,155— 500............................... Valencia. por D. Andrés Martín , cura párroco de Ustarroz: un tomo en 29,176.... 500............................... Sevilla. 4.0 á 14 rs. Se vende en la librería de Viana, Carrera de S¿Ge 27,020.... s°°............................... Madrid. rónimo. 39.4*5-- 500............................…</t>
  </si>
  <si>
    <t>Martin, Baltasar</t>
  </si>
  <si>
    <t>Baltasar Martin</t>
  </si>
  <si>
    <t>…ducir. Se vende en la li cesidad de semejantes charlatanes! ( L’ Etoile.) brería de Razóla. Se acaba de recibir en esta un ejemplar de las obras del célebre __Por fallecimiento de D. Baltasar Martin , se halla vacante la poeta persa Gulistan. Esta obra impresa - en Teherán en lengua plaza de practicante mayor de medicina del hospital militar de persiana es la primera que ha salido de la imita imprenta que Ceuta, dotada.con 300 reales vn. mensuales, y con…</t>
  </si>
  <si>
    <t>Martin, Francisco</t>
  </si>
  <si>
    <t>Francisco Martin</t>
  </si>
  <si>
    <t>…nsas de Engelmann, Constan?, Delpechj por segundo y últin)© término á todos, y cualesquier acreedores Noel , Motte, Villain &lt;Stc., que lian admirado á cuantos las han fiel difunto D. Francisco Martin deUnzaga, vecino y del cor visto,- por su buen desempeño, y la expresión exacta del carácter mercio que fue,.desdicha ciudad, y comisionado principal,del dé los originales. V extingujdocrédito público, y del banco nacional de b.;Carlos . pi r,¿De este maravil…</t>
  </si>
  <si>
    <t>Martinengo, Rafael</t>
  </si>
  <si>
    <t>Rafael Martinengo</t>
  </si>
  <si>
    <t>…a, núm. ó,cuarto se Barcelona.......... ...... D. Mariano Figueras y Pon. gundo. Bilbao....................... D. Bernardino de Ibargiicngoitia. — Por muerte del mariscal de campo D. Rafael Martinengo, Cádiz......;................. D. Benito de la Piedra. ocurrida en esta corte en 10 de Febrero del corriente año , se haa Cananas................... D. Josef María de Herrera. formado autos de inventario de los bienes y efectos que dejó por Coruua............…</t>
  </si>
  <si>
    <t>Martínez</t>
  </si>
  <si>
    <t>…bazo de dicho rio y su madre princi mándose con su dictamen, ha tenido á bien declarar que la con pal con álamos negros, blancos, chopos y otros; un soto de trece ducta del propio gobernador Martínez en la ocasión referid^, y media obradas; siete tierras labrantías, y una era inmediata, como también los sentimientos de lealtad y amor de los habi tasado todo en 2230361 rs. y 23 mrs., se ha señalado por el Se tantes de Filipinas, y las disposiciones que man…</t>
  </si>
  <si>
    <t>Martínez, Alejandro</t>
  </si>
  <si>
    <t>Alejandro Martínez</t>
  </si>
  <si>
    <t>…migos del altar V el trono. por promoción de D. Manuel Vicente García Valdeavellano , y Dios guarde á V. R. M. muchos años. Iniesta Febrero 14 renuncia de D. Juan Josef de Inda, á D. Alejandro Martínez de 1826. las Jirmas.') Kubio. Asimismo se ha servido S. M. presentar para la dignidad de Habieüdo el Excmo. Sr. Secretario del Despacho de Hacienda arcediano de Villena, de la iglesia catedral de Cartagena, va dado cuenta al Rey de la exposición hecha por el…</t>
  </si>
  <si>
    <t>Martínez, Amonio</t>
  </si>
  <si>
    <t>Amonio Martínez</t>
  </si>
  <si>
    <t>…an piadoso acto. : , ; juicio que haya lugar. .. r^e ha de; celebrar junta-general de los aí.reedores é enteresados CAMBIOS DEL DIA A" l W . ; 1 -T en los autos dé testamentqyi^de D. Amonio Martínez, impre Lóndres........................................... ............. 54$papel. sor que fue en esta qor,te&gt;,el, ¿¡314 .del.^prri^nte , á jas nuev^ París.......................... . -.ag. ídem. - , de,1a.mañana, en casa,del Sí. Diez de. Prado,, c^lle de Rela…</t>
  </si>
  <si>
    <t>Martínez, Joaquín Josef</t>
  </si>
  <si>
    <t>Joaquín Josef Martínez</t>
  </si>
  <si>
    <t>…que trajó el último correo re la vara de alcalde mayor de Valdepeñas á D. Mariano García fiere que se ha vuelto á Hydra el vicealmirante francés Mr. de Bajo: para la de Bcnamcjí á D. Joaquín Josef Martínez: parala Rigny, y ha exigido el importe de las pérdidas que los griegos de Montalvan á D. Josef Carrillo y Arroyo: para la de la Pue causaron á las naves mercantes de su nación; que habia entra bla de Cazalla á D. Bonifacio Isidro Sanzr para la del Carpió de n…</t>
  </si>
  <si>
    <t>Martínez, Joscf</t>
  </si>
  <si>
    <t>Joscf Martínez</t>
  </si>
  <si>
    <t>…ero es en Zaragoza á la imprenta dei diario: cn.y.ilencia á la de Don desgracia .de,la condiciónIhumana el que se quiera tentar la ex- Francisco Brusólaren Madrid á la librería de;D. Joscf Martínez. f«»'{!tcia aun ,coatr* la convicción.del entendimiento. Sea esta la Los suscriptores : pueden estar, seguros.de ,que se.les entregaran vcrdaderaicáusa* ó el tjué nove lean los libro» buenos, ó que ler Jos ejemplares pronto , en .buen, papel y mejor impresión…</t>
  </si>
  <si>
    <t>Martínez, Josef María</t>
  </si>
  <si>
    <t>Josef María Martínez</t>
  </si>
  <si>
    <t>…es de temer que no bastará una sola campaña, á He dado cuenta al Rey nuestro Señor de un expediente pro causa de que la estación se halla ya demasiado avanzada para movido por el coronel D. Josef María Martínez, sobre que se hacer grandes progresos en aquel país antes del invierno. Se tema declarase que el batallón titulado de la Independencia, creado en también, y no sin razón, que las tropas rusas tendrán mas difi Cádiz en tiempo del gobierno revolucionario, no es…</t>
  </si>
  <si>
    <t>Martínez, Josef Sicardo</t>
  </si>
  <si>
    <t>Josef Sicardo Martínez</t>
  </si>
  <si>
    <t>…l Consejo de Estado permanente. Esta Asimismo se há Servido nombrar S. M. para el corregimien determinación tan magnánima, efecto de su paternal corazón á to de letras de Espera á D. Josef Sicardo Martínez; para el de favor de los vasallos, al paso que asegura la corona en las sienes Viilada á D. Josef Puerta y Benito: para el de Pruna á D. An de V. M. y de sus sucesores, anuncia la felicidad de la Monar tonio Espejo y Godoy: para el de Ginzo de Limia á D. Juli…</t>
  </si>
  <si>
    <t>Martínez, Pedro Manuel</t>
  </si>
  <si>
    <t>Pedro Manuel Martínez</t>
  </si>
  <si>
    <t>…debajo déla coraza, entre el primero y Por resolución á consulta de la Cámara se ha servido el Ret segundo par de patas, se compone de un tubo ó trompa carnosa, N. Sr. presentar á D. Pedro Manuel Martínez, D. Domingo de donde sale un aguijoncito largo que introduce en la corteza Presa, D. Josef Suarez y D. Raimundo Díaz de Tejada para de las plantas para chupar el alimento necesario ; el cuerpo cons cuatro raciones vacantes en la iglesia colegial de Briviesca,…</t>
  </si>
  <si>
    <t>Marzo, Sed de</t>
  </si>
  <si>
    <t>Sed de Marzo</t>
  </si>
  <si>
    <t>…n de 7 de Marzo lo suspendió, porque recibió otra que con fe El Sr. Secretario del Despacho de Hacienda con fecha de a a cha de ai del siguiente mes de Abril le comunicó el Excmo. Sr. Sed de Marzo último me dijo lo que sigue: ' creta rio de Estado y del Despacho de Hacienda, concebida en los Dirijo á V. S. de orden de S; M. y para los efectos conve términos siguientes: nientes á su cumplimiento la adjunta circular de la Dirección He dado cuenta al Rey…</t>
  </si>
  <si>
    <t>Mas, Felipe del</t>
  </si>
  <si>
    <t>Felipe del Mas</t>
  </si>
  <si>
    <t>…stos dos reglada pnr Doña'Leonor Gutiérrez, ú que tienen derecho las hijas mentó» solo se venden en la portería de la inspección gen.-ral, tfc Doña Luisa y Doña Gregoria López, de D. Felipe del Mas como igualmente las demas obras en papel y por mayor. A l°s y Doña Isabel Cisneros , y las de Doña Ana y Doña Francisca que tomen una ó.mas resmas del silabario en papel, se les arre'Corso: V se citan para que dentro de 20 dias, contados desde piará i razón d…</t>
  </si>
  <si>
    <t>Mas, Francisco</t>
  </si>
  <si>
    <t>Francisco Mas</t>
  </si>
  <si>
    <t>…......................... . ii daño. gía de la catedral de Huesca á D. Josef Saplana; y para la va -Bilbao............................ .............. i. cante por fallecimiento de D. Francisco Mas á D. Francisco Coruña......................................... 1*. Gonsalvez. Deuda consolidada con ínteres. 00 Asimismo se ha dignado S. M. presentar á consulta de la Cá Idem sin ínteres.......................... 00 mara á D. Francisco Queraító para el arcip…</t>
  </si>
  <si>
    <t>Maserano, Carlos Perrero Fieschi de</t>
  </si>
  <si>
    <t>Carlos Perrero Fieschi de Maserano</t>
  </si>
  <si>
    <t>…o, 01 mantenga en-su santa y digna guarda.: En de piedad filial, dan la mayor importancia á todo cuanto ha S. Gloud á 9 de Agosto de i8i6.=:Cárlos.” pertenecido á su» mayores. •El príncipe Carlos Perrero Fieschi de Maserano, grandede Es . ’ El dia 3 de Mayo salieron las dos naves de Surabaya, y pa paña /capitán de guardias de-Carlos m y de Cirios ¡y , Emba sando sucesivamente por los estrechos de Madura y Alias, en jador dé España cerca de-ésta corte: desde .1805, hasta las. ocu…</t>
  </si>
  <si>
    <t>Massana, Jacobo</t>
  </si>
  <si>
    <t>Jacobo Massana</t>
  </si>
  <si>
    <t>…la España tiene en Venezuela partidarios numerosos, quienes nes que ha acopiado. habían hecho muchas tentativas para sacudir el yugo del partido -Kl bergantín goleta la Flecha, su capitán Jacobo Massana, que republicano. Por uno de estos acontecimientos muy comunes en llevaba a bordo 24a negros, fue encontrado con pabellón fran las revoluciones, no es extraño que Paezse haya incomodado con cés, y apresado el 15 de Mayo último por la fragata de S. M. los gobe…</t>
  </si>
  <si>
    <t>Mata, Bernabé</t>
  </si>
  <si>
    <t>Bernabé Mata</t>
  </si>
  <si>
    <t>….......... 15344. escribanía á instruirse de cierta solicitud hecha por su hermano Cádiz..................................................................... i beneficio. político D. Bernabé Mata, en la que también es interesado, y ex Sevilla... ..................... ........................ ........... 4 á 4-pérdida. poner en su virtud lo que á su derecho viere convenir; con aper Málaga...... i.......... 1.................................. ..........…</t>
  </si>
  <si>
    <t>Mateo, Francisco Quirós y</t>
  </si>
  <si>
    <t>Francisco Quirós y Mateo</t>
  </si>
  <si>
    <t>…hacer enviándole las cartas disposición testamentaria; de Doña Catalina Quirós; y tratándo* francas de porte. ■ v se en ellos de la distribución piadosa que dispuso de sus bieuesr D. Francisco Quirós y Mateo» , por fallecimiento de la referida Cádiz 2 i dt 'Diciembre. Doña Catalina y D. Félix González de Orbaneja, su marido , se Nos dicen de Gibraltar lo siguiente: llama á Ips parientes pobre» del citado D. Francisco , ó de su .her» ,,Varias cartas recibidas de l…</t>
  </si>
  <si>
    <t>Mateo, Polonia</t>
  </si>
  <si>
    <t>Polonia Mateo</t>
  </si>
  <si>
    <t>…n otra forma, se dirá siempre en cabeza de quién sé expidie de lo contrario les parará el perjuicio que haya lugarron , para comprobar su identidad con los asientos dei banco; el —Doña Polonia Mateo, D. Manuel Negueruela, D. Manuel cual poder ha de venir legalizado por el Embajador, Ministro Ó Eguía, D. Francisco Rozas, D. Juan Bautista Salerni, D. An Cónsul de España mas inmediato. ~ , tonio Maimir, D. Josef AÍIer, D. Manuel Evaristo Velasco, En el acto…</t>
  </si>
  <si>
    <t>Matesi, Domingo</t>
  </si>
  <si>
    <t>Domingo Matesi</t>
  </si>
  <si>
    <t>…1 ídem. mer maestro director D. Cayetano Fernandez Villatr.il. Fueron Valencia...................................'...................*... idem, á 1 ídem. examinados en aritmética D. Domingo Matesi, D. Venancio Murcia............................................................ Í Portal , D. Ramón Vivero, D. Joaquín Bahamonde, D. Ani Barcelona á pesos fuertes.............................. | beneficio. ceto Sánchez y D. Antonio Montero. En geometría el ci…</t>
  </si>
  <si>
    <t>Mauners</t>
  </si>
  <si>
    <t>…l semestre, la cual se comunicará por tomando consistencia: se dice también que no será Mr. Saurín el Ministerio mencionado á los colegios provinciales, á las re quien sucederá al lord Mauners en el puesto de canciller. Aña gencias, á las comisiones de examen, y á los estudiantes, con den que los partidarios y los enemigos de la causa católica en el orden expresa de que no se admita ni en los exámenes ni en los gabinete británico, se hallan en inmi…</t>
  </si>
  <si>
    <t>Maury, Juan María</t>
  </si>
  <si>
    <t>Juan María Maury</t>
  </si>
  <si>
    <t>…06, tres de tío y dos artificiales, á quienes ha perjudicado mucho el excesivo calor. Se de 115. ha notado también este año que. ha habido una abundancia ex — Un literato español, D. Juan María Maury, muy versado en traordinaria de caza, principalmente de perdices. todas las delicadezas de ambos idiomas, francés y español, aca —Según las cartas de Dudley y de Biriningham se teme mucho ba de publicar bajo el título de España poética una colección la insurr…</t>
  </si>
  <si>
    <t>Mayer</t>
  </si>
  <si>
    <t>…iete, de los "cuales cuatro eran alema Toda máquina para'levantar pesos, como grúas ^cabrestan nes y tres suizos. ■ tes &amp;c.: bombas para apagar incendios’&amp;c. El uño era el célebre doctor Mayer, -redactor de la Crónica Todo género de instrumentos para el arte de curar, máqui griega, quien se casó durante el sitio con una jóven natural de nas galbánicas y eléctricas, vendajes, dientes postizos, ojos arti Missolonghi, la cual fue muerta yendo á&lt;buscar…</t>
  </si>
  <si>
    <t>Mayóle, Martin</t>
  </si>
  <si>
    <t>Martin Mayóle</t>
  </si>
  <si>
    <t>…de los bienes y efectos que dejó por Coruua..................... D. Juan Francisco Barrié. «1 juzgado de la Capitanía general de Castilla la Nueva, en ios Mallorca............... D. Martin Mayóle. cuales se cita y emplaza á todos los que se crean con derecho 4 Pamplona................. D. Francisco Rivet. esta testamentaría, para que en el término de 30 dias acudan í Santiago.................... D. Manuel de la Rivx Moreno. deducirlo, prevenidos que d…</t>
  </si>
  <si>
    <t>Mayoll, Martin</t>
  </si>
  <si>
    <t>Martin Mayoll</t>
  </si>
  <si>
    <t>…consolidada con ínteres........................ 27-i á 28 valor. CoruiTa....................... D. Juan Francisco Barrie. Intereses de vale 3. . 0519609 Mallorca................. D. Martin Mayoll. Vales consolidados........... .................................. 25 á 26. Pamplona................. Viuda de Rivcd é hijo mayor. Idem no consolidados.................. ............. 9 a 94. Santiago.................... D. Manuel de la Riva Moreno. Sevilla...…</t>
  </si>
  <si>
    <t>…ta mañana ha abierto S. M. la sesión de las Cámaras con Coruua............. D. Juan Francisco Barrié. el mismo ceremonial y pompa que los años precedentes en la Mallorca.......... D. Martin Mayoll, en Palma. sala de Henrique iv en el Louvre. Menorca......... Doña Catalina Germán y Ugalde, en Mahon. — Escriben de Petersburgo.que el Emperador ha inspeccionado Pamplona........ Viuda de Ribed é hijo mayor. los arsenales de la marina imperial, y que para ac…</t>
  </si>
  <si>
    <t>Mayoral, Antonio Carrillo</t>
  </si>
  <si>
    <t>Antonio Carrillo Mayoral</t>
  </si>
  <si>
    <t>…ultado de las hostilidades pró N. Sr. presentar para la iglesia y obispado de Plasencia, vacan ximas aumenta á esta enorme potencia una sola provincia, per te por fallecimiento de D. Antonio Carrillo Mayoral, á Don teneciente actualmente á la Puerta; si se aproxima á Jas fronte- Cipriano Suarez Varela: para una canongía de la santa iglesia xas de Constantinopla, facilitándose asi los medios de establecer metropolitana'de Santiago, por muerte de D. Miguel Benito s…</t>
  </si>
  <si>
    <t>Mayoz, Antonio</t>
  </si>
  <si>
    <t>Antonio Mayoz</t>
  </si>
  <si>
    <t>….............. ai.oer. mente tiene este instrumento; valses, contradanzas, rigodones y zorcicos para piano y guitarra: todo litografiado por el acredi ............... 24,669. tado D. Antonio Mayoz. Se hallará en Madrid en la librería de ............... 6. Hermoso, frente á las gradas de S. Felipe, y en Durango da Vizcaya en casa del autor, dende hay también un completo y excelente surtido de tocatas para silbo á solo y á dúo, igualmen ............... 6…</t>
  </si>
  <si>
    <t>Mcnzikcff, Principe</t>
  </si>
  <si>
    <t>Principe Mcnzikcff</t>
  </si>
  <si>
    <t>…A. que se han establecido er.tre las dos Potencias desde la conclusión de este tratado; la remoción de todo asunto de queja grave; la Constantinopla 24 de Agosto. misión del mayor general Principe Mcnzikcff para anunciar al El estado de esta capital nada ofrece de nuevo: la peste con» Schah el advenimiento al trono del Emperador Nicolás, y para tinúa causando estragos, y el horizonte se va oscureciendo cada estrechar y consolidar entre ambos Estados las relacion…</t>
  </si>
  <si>
    <t>Me</t>
  </si>
  <si>
    <t>…bra Con igual motivo ha celebrado también un solemne oficio de dos por el Gobierno en la forma siguiente; cada provincia pro difuntos en la catedral de Ntra. Sra. de Casan el Emo. Sr. Me pondrá para sus representantes, con arreglo á la ley de las elec tropolitano Serafín, acompañado de todo su clero; y lo mismo ciones, nueve individuos, sean ó no naturales de la provincia, se ha hecho en todas las iglesias de la capital, con una asistencia y…</t>
  </si>
  <si>
    <t>Me, Juan</t>
  </si>
  <si>
    <t>Juan Me</t>
  </si>
  <si>
    <t>…LongaV, Año de 1787. Oración del Exento. Sr. Duque de Almodovar, Valladolid, en la de Santander-; Salamanca, en la de Barco; Se r varias poésías da jos Señóres Marques de Ureña , D. Juan Me* endez Valdés, D. Ignacio Nuñez Gaona, D. Manuel Josef villa , en la de Caro; Vitoria, en (a de la viuda de Larumbe; Ca ! lahorra , en casa de’D. Manuel dé Torré,-y en Badajoz, en la de Quintana, D. Antonio Rénz Romanillos, y de D. Francisca D. Pascual dé Cod…</t>
  </si>
  <si>
    <t>Mecolaeta, Diego de</t>
  </si>
  <si>
    <t>Diego de Mecolaeta</t>
  </si>
  <si>
    <t>….................. ............... 9&gt;3*7- Haesten, de la orden de S. Benito-, traducida al castellano Idem á la de Baeza.......................................... 9-3*7» por el P. D. Diego de Mecolaeta, de la misma orden: 0 tomosIdem á la de Coria.......................................... 8,528. en 8.°, adornados con 55 láminas; véndese á 30 rs. en pasta en Idem á la de Gerona.......................... ............ 33.270* las librerías de Hurtado, calle de…</t>
  </si>
  <si>
    <t>Mejía, Manuel</t>
  </si>
  <si>
    <t>Manuel Mejía</t>
  </si>
  <si>
    <t>…ndro de Wurtemberg travención. En su consecuencia remitirán dentro de 30 diasa con los Príncipes sus hijos, del feld-mariscal Duque de We~ esta Subdelegacion general , por mano de D. Manuel Mejía , es llington , del general conde Tolstoy y del teniente general Emcribano principal de ella y de cámara de la Junta suprema de manuel: detras venia el £efe 'del estado mayor general del Empe■Correos, testimonio expresivo de Ios-autos-ó expedientes cor- , rad…</t>
  </si>
  <si>
    <t>Melchor</t>
  </si>
  <si>
    <t>…anía Cortés Merino: para otra ración de la iglesia catedral de Zamo de Albóniga, donde se admitirán las que se hicieren ,siendo ar ra, vacante por muerte de D. Salvador Tejedor, á D. Melchor regladas* -%yj Moreno: para dos raciones de S. Marcelo de la iglesia catedral —Para celebrar junta general de acreedores á los bienel det di de León, vacantes por fallecimiento de D. Melchor Suu Botija funto conde de Galvez, ha señalado el Sr* Arizmendi el di…</t>
  </si>
  <si>
    <t>Mellado, Andrés García</t>
  </si>
  <si>
    <t>Andrés García Mellado</t>
  </si>
  <si>
    <t>…réditos, como se hace con lo, que se presentan á cobrac nidad de prior de la iglesia metropolitana de Granada-, vacante sus intereses después del término prefijado. por muerte de D. Andrés García Mellado : para una racion de la iglesia catedral de Ciudad-Rodrigo, por ascenso de D. Francis Observaciones del eclipse solar sucedido el 28 de Noviembre de 1826 co Sánchez, á D. Alejandro Martínez Rubio: para otra de la (cuenta astronómica j, en el Observatorio Real…</t>
  </si>
  <si>
    <t>Melville</t>
  </si>
  <si>
    <t>…las 10 ha habido un alboroto entre los trabajadores. tos, y corrobora su argumento con la opinión de Mr. Pitt y Foco después de la llegada de la mala de Londres se vió ayer en del lord Melville: su dictamen es que el Gobierno hubiera obra lis calles un gran número de operarios; pero todo estuvo trah- do con mas acierto expendiendo billetes del Echiquier: desea que quilo hasta las 6, en cuya hora se reunieron en la plaza del mer el banco tenga pocos…</t>
  </si>
  <si>
    <t>Men-</t>
  </si>
  <si>
    <t>…an vengarse muy pronto. Serian unos 1 300 los que recomendaban imperiosamente la conservación de la paz. s'é hallaban en esta posición. . . Hemos tenido ocasión de anunciar que el príncipe Men- En seguida los turcos, que estaban acampados al norte de los zikoff, después de haber sido recibido y tratado con las mayo oli vares , se aproximaron a la ciudadela por cuatro puntc„ di res consideraciones en Tauris por Abbas-Mirza, había dejado ferentes, con 5…</t>
  </si>
  <si>
    <t>Mena-, Joief</t>
  </si>
  <si>
    <t>Joief Mena-</t>
  </si>
  <si>
    <t>…dia» de cumplidos aquellos 30, no siendo feriado, Madrid ¡8 de Diciembre. pues que en su caso lo será el siguiente, á la» la de-su mañana, Habiendo hecho cesión á la Real Hacienda D. Joief Mena- en casa de dicho :Sr. Almazan. . f. • EN LA IMPRENTA REAL,</t>
  </si>
  <si>
    <t>Mencí</t>
  </si>
  <si>
    <t>…ores que se hallan graduados en décimo tercio lugar, que la j crocodilos, de que los habitantes hacen excelentes vainas para sus son: la testamentaría de la condesa de Villaverde; Doña Mencí» j puñales y sus sables. de Guarnan; D. Migvtel de Abaurre; el convento de S. Agustín jj El comercio se hace principalmente por cambios: los vende de la villa de Carbajales; el convento de S. Agustín calzado ¿t ¡ dores reciben también en pago de sus mercaderí…</t>
  </si>
  <si>
    <t>Mendez, Manuel</t>
  </si>
  <si>
    <t>Manuel Mendez</t>
  </si>
  <si>
    <t>….encunas 140 fanegas de trigo, quese co de Ubeda, obispado de Jaén, por muerte de í&gt;. Juan Antonio bran por-cuenta del mismo catedrático, en diferentes.póas bau- Muñoz de Lago , á D. Manuel Mendez, cura de Pucaran en el tistnales de la diócesis vy ademas ó rsl mensuales que .le paga cada arzobispado de Lima: para otra igual de la de Bribiesca, arzo discípulo.Los pretendientes serdirigieán al secretario.de! referido bispado de Búrgos, por muerte de D. M…</t>
  </si>
  <si>
    <t>Méndez, Nicolás Taídeo</t>
  </si>
  <si>
    <t>Nicolás Taídeo Méndez</t>
  </si>
  <si>
    <t>…udan á. usar .del-, derecho - qóe les - conjpe- Almería , por la'de' D. Benito Perez IJinojosa á Canongía de la ta en la demanda'puesta por . Teresa Mata, Teresa Roure y misma , á D. Nicolás Taídeo Méndez , sacristán mayor de la ca Raimundo Roure,en,el juzgado del Sr. Herrerol*rieto,.al&lt;3alde tedral de Lima: para una canongía de la colegial de Jerez de la de Casa y Cortepor Ja escribanía -de Rincón.. Frontera i por muerte de D. Marcos Josef Gandon, á D. Va __S…</t>
  </si>
  <si>
    <t>Mendizabal, Manuel</t>
  </si>
  <si>
    <t>Manuel Mendizabal</t>
  </si>
  <si>
    <t>…s este juramento, á pesar de los la fragata Cinco Hermanos que faltaba. Han conducido á varios motivos que podian conducirlos á violarlo, hubiera debido pre pasageros, entre'ellos D. Manuel Mendizabal, del comercio, Don garlos de semejante calumnia. Pero tal es la suerte adversa1 de Ramón Castillo , D. Buenaventura Comas , D. Mateo Corcuera, •os exponentes, condenados á ver siempre refuradas victoriosa 124 oficiales de tierra y de marina, y Doña María Manu…</t>
  </si>
  <si>
    <t>Mendoza, Juana y Cañada</t>
  </si>
  <si>
    <t>Juana y Cañada Mendoza</t>
  </si>
  <si>
    <t>…......................... ■§ daño. —Se sacan á publica subasta dos quintos en la dehesa de ZacaMálaga......................................................... par. tena, titulados Doña Juana y Cañada Mendoza, jurisdicción y Valencia.............................................. .......... í daño. linderos de las villas de Daimiel y Torralba, con el rio Guadia Murcia................................. ...................... ........... 1 ídem. na , con el quinto lla…</t>
  </si>
  <si>
    <t>Mendoza-, Manuel Hurtado-de'</t>
  </si>
  <si>
    <t>Manuel Hurtado-de' Mendoza-</t>
  </si>
  <si>
    <t>…tal punto) promulgadas contra los católicos' do Refutación de las nuevas doctrinas mídítat Vtl doctor Brouien Irlanda; formari^Un código d* opresión sin’ ejemplar en cb tais. Por D. Manuel Hurtado-de' Mendoza-;’ doctor en lasados universo (2). fL’EteUe.j ’ ■ ' ' * facultades de medicina y de cirugía-médicaVindividuo de mu chas academias y sociedades médicas-y fisica»; «pafiolas y.extrin* ; España......... v, geras. Los médicos y ciru¡anosh*llaran'ené*ta;&gt;obra un si…</t>
  </si>
  <si>
    <t>Menzikoff</t>
  </si>
  <si>
    <t>488</t>
  </si>
  <si>
    <t>…cusa á Abbat-Mirija,,de. haber: «xvitado esta exaltación „ Acabo de saber en este momento que el Rey ha pedido si «Sel pueblo, que ni el ni *u padre .pueden ahpra contener. El Rey príncipe Menzikoff le diga, de qué modo podría evitar la guer deseaba ,,y desea todayja.conservar la paz; pero habiendo empe ra sin comprometer su reputación. El, discurso que un Karaban¡ ñado si) palabra en que declararía 1* gusa» si no se Is restituía thousch dirigió al Rey,…</t>
  </si>
  <si>
    <t>…o anterior se disminuyeron en 1.868^185. acontecimientos que han ocurrido después son bien públicos y Veamos qué causas se dan para que haya habido este déficit. sabidos. Llega el príncipe Menzikoff á las fronteras de Persia, y Á consecuencia de haberse suprimido parte de los derechos de se le recibe con las mayores consideraciones: en Tauris le prodi entrada en los vinos, se ba debido remitir á los negociantes en ga Abbas-Mirza las demostraciones de hon…</t>
  </si>
  <si>
    <t>…ible.atestiguar mejor los lazos que unen ambos Estados, y ARTICULO DE OIICIO. la continuación de esta política común á las grandes cortes eu Los partes recibidos del mayor general príncipe Menzikoff ropeas , cuya paz general es á la vez ei primer objeto y la mas desde su llegada á Tiflis, presentan datos del mayor ínteres acer bella recompensa. ca de las circunstancias que han inducido á la corte de Teherán CRECIA. á atacar súbitamente á la Rusia. Estos…</t>
  </si>
  <si>
    <t>MenzikofF, Príncipe</t>
  </si>
  <si>
    <t>Príncipe MenzikofF</t>
  </si>
  <si>
    <t>…ha dejado de publicar boletines en. El general ¿«infantería Yermoloff ha hecho presente al Em ¡donde ha propalado tales ventajas Conseguidas por los persas,' perador que el mayor general Príncipe MenzikofF había llegado que, según su relación,:no se dudaria de que estaban ya á las á Tiflis sin novedad con todos los empleados de la embajada puertas de Titiis. Mr. Minziaky, por su parte no: dejará de des imperial. mentirlo con otros boletines: de modo que tendrem…</t>
  </si>
  <si>
    <t>Menzitiro</t>
  </si>
  <si>
    <t>…n Goukcha es una agresión de parte de la Rusia: ia Persia ha co desvanecido casi enteramente las esperanzas de un arreglo definir menzado las hostilidades;, ademas los correos del príncipe Menzitiro entre esta corte y la de Rusia; y nada tendrá de extraño koflfhan sido detenidos en Erivan, y se han interceptado las car que se rompan cuanto antes las hostilidades. Mas con todo, por tas.del Príncipe Abbas-Mirza por las que excitaba á los ha amenazadoras qu…</t>
  </si>
  <si>
    <t>Menztkoff</t>
  </si>
  <si>
    <t>…han visto allí ó heridos, y 29 prisioneros con dos piezas de artillería. Se espe- enfermos cubiertos de andrajos, y acostados en una cama podri ra en Moscou dentro de muy poco al príncipe Menztkoff. da: tal es ia narración de lo» sujetos que. lo han presenciado. Petersburgo sg Je Setiembre. ITALIA. Créese que las noticias de Petcrsburgo tendrán influjo en las Roma £ Je Octubre. conferencias de Ackcrman, y los turcos, según su costumbre, Ej Cardenal Plác…</t>
  </si>
  <si>
    <t>Meras, Fernando</t>
  </si>
  <si>
    <t>Fernando Meras</t>
  </si>
  <si>
    <t>…que se repitió á igual hora de la tardé del mismo, sistían en medallas de plata, fueron obtenidos por D-^Matias día. En los anteriores í6 y 28 de junio hubo otros dos bas Alonso, D. Fernando Meras, D. Juan Tro, D. Manuel Gartante fuertes; y puede decirse qué desde eí 31 dé Abril que co cía, D. Isaac Nuñez ; D. Joaquín Comoto, D. Leonardo Carre-menzaron á notarse se están reproduciendo cotí mas ó menos días ño, D. Pedro Espina, D. Cayetano Barrera, D. J…</t>
  </si>
  <si>
    <t>Merla-, Manuel</t>
  </si>
  <si>
    <t>Manuel Merla-</t>
  </si>
  <si>
    <t>…le, núms. 33 y 54, Diócesis de Toledo, incluso Madrid................ ............... 305.S87- cuarto segundo. ............... 51,888. .Colección de diferentes piezas escogidas dé D. Manuel Merla- ............... 136,242. det. Contiene esta colección sonatinas y variaciones para órga ............... 14,599. no, acomodadas á la corta extensión del teclado que ordinaria ............... ai.oer. mente tiene este instrumento; valses, contradanzas, rigodones…</t>
  </si>
  <si>
    <t>Metaxa</t>
  </si>
  <si>
    <t>…que pretende Mr. Chaweul, el azul Raimond no es to que basta decir que habiendo sido nombrado gobernador de susceptible de padecer la menor degradación ni por sus procedi Hidra el conde Metaxa, no ha podido tomar posesión de su des mientos ni por otro medio, de modo que presente una escala tino porque el anterior gobernador Drítza, hidriota, no ha que completa y sucesiva de colores. rido ceder su puesto. £1 primero se halla en Tina lanzando ma nifi…</t>
  </si>
  <si>
    <t>Meti-, Manuel</t>
  </si>
  <si>
    <t>Manuel Meti-</t>
  </si>
  <si>
    <t>…cesis dé Jaén, vacante por fallecí- Deuda consolidada con 28 valor. cimiento de D. Juan Antonio Múfióz de Lago# y no haber te 26 á 3$; nido efecto él nombramiento hecho á favor de D. Manuel Meti- ü lio codéoLÍdados* • a* ••••• S&gt;á9*dez , á Di Gabriel Armentelos. De Real orden se stean á pública subasta los almanáques ci- ANUNCIOS. vilcsó calendarios de Castilla;Ía Nueva# qué comprendeni lás proí- • , Vida, milagros y novena de S. jimigdia, Obispó y,Má…</t>
  </si>
  <si>
    <t>Metternich</t>
  </si>
  <si>
    <t>…os; en una palabra, no consintáis qu? se ej cut-n cipe Carlos con su Esposa para ir á pasar el verano í Badén. El una infinidad de acciones harto vergonzosas y terribles para f.a- príncipe Metternich dió el 19 un magnífico baile, al que asistió lier de referirse. Poned en libertad ú vuestros esclavos cristianos, el cuerpo diplomático y la principal nobleza. adoptad medidas honrosas é ilustradas, y seremos vuestros ami _ Hace algun tiempo que se descubrió…</t>
  </si>
  <si>
    <t>MeUxa</t>
  </si>
  <si>
    <t>…cido en las actuales, he visio con eran . El coronel Fabrier lia escrito á los tiniotas invitándolos i placer la confirmación de lo mismo de que estaba íntimamente tutninistrar al conde MeUxa el contingente de hombres que an persuadido mucho tiempo habia. Es mi voluntad que se den á</t>
  </si>
  <si>
    <t>Mfiiutoli</t>
  </si>
  <si>
    <t>…ha adquirido a fuer bre de 1824. Después de haber atravesado Jas. montañas, en cu za de fatigas, y muchas veces con peligro de su vida: 300 ins yas faldas terminó su excursión el general Mfiiutoli, dirigió sus cripciones griegas, romanas y egipcias, un gran número de di Íásos hacia el golfo de Bombah, donde visitó las grutas Greco— bujos en cerca de 130 láminas, los planos de todos fcy» monu gipcias, y el parage en que estuvo la ciudad de Palearo. ment…</t>
  </si>
  <si>
    <t>Miáixlis</t>
  </si>
  <si>
    <t>…ejos contiene ademas varias cartas dirigidas á este- último por h «coi-* lá época en que, con el auxilio de la divina Providencia, cobra misión administrativa de la Grecia, por el almirante Miáixlis# rá el comercio é industria.del reino su acostumbrada actividad.” or Petro Bey, por’ la comisión plenipotenciaria de Creta-Afijar - ^Concluido este discurso se ha retirado el Rey, seguido de su SIr. Petrini, y últimamente la del. mismo Einard sobre aVsrié com…</t>
  </si>
  <si>
    <t>Miaulis</t>
  </si>
  <si>
    <t>…pendiente, pero __Aunque todavía no haya habido un combate naval propia que se hallen en posesión de sus empleos, se les suministre el to-‘ mente dicho entre el Capitan-bajá y el almirante Miaulis, sin do de su paga, 4 fin de que unos y otros puedan atender á su embargo, las naves griegas han conseguido algunas ventajas im subsistencia. Madrid 13 de Abril de 1815. portantes debidas á la impericia de los turcos, quienes se han dejado cortar por una divi…</t>
  </si>
  <si>
    <t>…ue exceden á los que habían podido adquirir hasta! pone de 120 velas, y la obligaron á retirarse por dos veces.rs aqui los europeos sobre aquel imperio, mas inaccesible todavia El almirante Miaulis. ' que los desiertos mismos de.Africa: ademas trae consigo io0 vo ^E1 coronel Fabrier ha dirigido la siguiente proclama á los ha lúmenes á lo menos en lengua china. bitantes. «jada Atica, Teínas t.¡¡alamina &amp;c. —Parece que ha habido una batalla entre los java…</t>
  </si>
  <si>
    <t>…onghi continuaba defendiéndose con igual á contraer cierto hábito ó pasión por el lujo de que no pueden heroísmo. desprenderse: este pues y no otro es el verdadero origen de su El almirante Miaulis habia llegado de Hidra con una escua descontento cuando sobrevienen momentos de escasez y de mi dra de 60 naves cargadas con municiones de todas clases, y ha seria. bia apresado 12 trasportes egipcios. También se decia en Corfú Mr. Bank.es apoyó la proposició…</t>
  </si>
  <si>
    <t>Míaulis</t>
  </si>
  <si>
    <t>…se ^se Es de una familia distinguida, y trae cartas de recomendación de, gura que se halla tan cansado de la guerra, ,que no desqa sino los principales generales dé. la Grecia. El almirante Míaulis le ha un pretexto cualquiera , siendo decente, para concluirla. . .. dado su retrato para que. hiciese con ¿1 un presente á ¡a comisión, —La sesión de 1 a Cámara do los Comunes ha sido muy corta hoy griega de astar ciudad» y de ningún ínteres. Mr. Hume ha dic…</t>
  </si>
  <si>
    <t>Mier, Ignacio Mier y</t>
  </si>
  <si>
    <t>Ignacio Mier y Mier</t>
  </si>
  <si>
    <t>…o de los productos de la industria española. (Idem.) para la de Peñafiei á D. Mariano Rojas y Moyano: para la de Real orden sobre descuento en el monte pió militar á lo* Almansa á D. Ignacio Mier y Mier, y para la de Bembibre á oficiales de artillería. (V úm. 42) R Josef Velazquez Prieto. Otra sobre el sueldo que se ha de abonará los subtenientes d* Igualmente se ha dignado nombrar S. M. al marques de Al- Zapadores. (Idem.) tamira para el corregimiento polít…</t>
  </si>
  <si>
    <t>Migas</t>
  </si>
  <si>
    <t>…de ninguna manera cedería pes Guillermo, de Prusia y de Orange, cediendo sin reserva al c la mas mínima parte de su territorio. La Emperatriz y su her ' rnas acerba doler; al gran duque Migas!, que en -medio de su mano han hecho presente al Emperador que, supuesto mje ef', ''desconsuelo sacaba fuerzas de flaquez,ii"pór sostener el ánimo de preciso dar dinero á los ingleses, era mucho mejor'emplearlo pa" sus augustos parientes; finalmente al mismo…</t>
  </si>
  <si>
    <t>MigúcTse</t>
  </si>
  <si>
    <t>…d, mandar por su Real decreto fecha 8 del actual, se les den las ofrece preciosas garantías para lo venidero. gracias en su Real nombre, acogiendo bajo su protección á tan El gran duque MigúcTse halla en Mósców én compañía de lá fieles vasallos, y que se publique en la gaceta para testimonio de Gran-Duquesa. tanto aprecio. - ..Escriben de las orillas del Rhin con fecha 14 de Mayo, que Exposiciones dirigidas 6 S. M. s ha sido rechazada por ef Rey de l…</t>
  </si>
  <si>
    <t>Miguel</t>
  </si>
  <si>
    <t>Gaceta de Madrid n.º 6</t>
  </si>
  <si>
    <t>…ier otro país que pueden exportarse de los puertos del Reino binetes. , , ' Unido en buques ingleses, podrán del mismo modo verificarlo __,\un permanece en esta capital el Infante D. Miguel de iPor— de los dichos puertos en naves de Lubeck, Brema y Hamburgo.' tugal, y se asegura que pasará en ella el invierno. Se hablabatde En.fin, todas las mercaderías que pueden introducirse en buques; un viage que baria á S. Petersburgo ; pero hasta ahora nin…</t>
  </si>
  <si>
    <t>…vuestros co se hallaron este dia en las filas con S. M, el Emperador. razones: desde lo alto fija sus miadas sobre vosotros, y bendice Por la misma orden del dia S. A. I. el gran duque Miguel, el fruto de los infatigables desvelos que había empleado en vues director general de artillería, y comandante de la primera divi tra organización. Fieles, valerosos soldados: aun en estos dias de sión de infantería de la guardia, ha sido nombrado inspector g…</t>
  </si>
  <si>
    <t>…Por lo mismo puede mirársela cómo un* oposición ima plaza,dé..médjcó de su RfaJ Familia . vacapte por obra sólidf mente piadosa y útil al padre.de familias, al maestio, niuerté de D. Miguel "Barámbió. En sú consecuencia se óqnyo.ca al ecitdástifp, y generalmente á todo cristiano, que á favor del | los profesores que la soljciten, para que, dentro del preciso tér orden alfabético que contiene, hallarán prontamente Ja materia mino de 40 dias, cont…</t>
  </si>
  <si>
    <t>…romper las hostilidades entré los ingleses acompañados de una numerosa y distinguida comitiva; como y los birmanes. Ha traido igualmente la noticia de que los hitambién el Infante D. Miguel vestido de riguroso luto: con este hitantes de los demas puntos de la India se han sublevado contra motivo se ha cerrado el teatro del palacio. el Gobierno británico. Casi todos los dias se presenta S. M. el Emperador en los bal FRANCIA. cones, y recibe infin…</t>
  </si>
  <si>
    <t>…digna esta El Rey , á consulta de la Cámara, se ha servido nombrar blecer su Consejo de Estado, formado de personas, que en fide para la regencia de la audiencia de Extremadura á D. Miguel de lidad , constancia y amor á V. M. no ceden á nadie; cuya.s prue Agreda: para una plaza de ministro de la audiencia de Asturias bas nada equívocas tienen dadas, de que se halla bien penetrada á D. Félix Pablo Portal y Vareta : para dos plazas de oidor de la…</t>
  </si>
  <si>
    <t>…anden del puerto de la industriosa Barcelona. Carta de S. M. el Emperador de Austria á S. A. ti Serma. Sr. In Este feliz resultado del exquisito zelo con que desempeñan su» fatué D. Miguel. deberes las juntas encargadas respectivamente de la conducción de Señor mi Primo: Queriendo dar á V. A. R. un testimonio aguas del manantía! de Moneada y de las obras del puerto, ha de mi interes y afecto personal, acabo de conferirle la gran cruz #¡do celeb…</t>
  </si>
  <si>
    <t>…a lugar. Juan Buzo, á D. Francisco Cipriano de Llejra; para dos canon- _Se cita y emplaza á D- Canaido Maestre’ dé Heredia, admi gías de la colegial de la Córuña, por promoción de D. Miguel; nistrador de Rentas que fue del partido de Orense,, para qíie en Blazquez Toval á otra de la metropolitana de Santiago, y. por, el término de 20 dias se, presen te, ó sus heredemos, á deducir el muerte de ü. Josef Gómez, á D. Manuel Cao Cordido y Doo, derech…</t>
  </si>
  <si>
    <t>…director de minas, y por los de dice Real Guardia.zxSeñaladohzAl marques de Zambrann, profesores de mineralogía y química D. Donato García y Don léase Guardia Real.-zzRubricadozzA D. Miguel dt ¡barrólaEN LA IMPRENTA REAL.</t>
  </si>
  <si>
    <t>…ue por las pa- AUSTRIA. idurías de ejército respectivas, con arreglo á lo mandado en la Sleal orden de 9 de Junio de 1824, y con entera sujeción á lo Viena 6 de Mayo. ' El Infante D. Miguel está disponiéndose para marchar.á Ba que previene la de 9 de Agosto último, de que incluyo copia, dén. Este joven Príncipe » muy .querido en esta corte: por sis en que se divide en tres ¿pocas el pago de cuarteles, y señala el trato franco y afable se ha car…</t>
  </si>
  <si>
    <t>…en palacLO un banquete de familia, al que asistie universal ^ * ron convidados todos, ios -Archiduques y Archiduquesas, que se , haJ hjn, cñ.csta.capital, coma asimismo el Infante D. Miguel de •Méjico 98 de. Abril. El comercio te halla aqui enteramente . Portugal. Este Príncipe se ha grangeado aquí el afecto tle la fa- .paralizado: se han interrumpido los trabajos de las minas, y di . milia, imperial y del público. ferentes compañías inglesas'qu…</t>
  </si>
  <si>
    <t>…os quc'han También se han recibido papeles importantes de Lisboa , tan contribuido ¡i la destrucción &gt;e hallaban algunos de aquellos to para nuestro Gobierno, como para el Infante D. Miguel. hombres blancos á quienes se hah a concedido permiso para huir Asegur¡n que esto Príncipe ha tenido una larga conferencia cois de stls murallas eternas, y que d.-soné» de 20 a.i-’s han vuelto al el Archiduque Luis, en virtud de la cual S. A. I- ha expedido u…</t>
  </si>
  <si>
    <t>…nteligencia en los .objetos deánnegocios extrangeros y Lisboa es muy activa de poco tiempo á tigiiedad; y después de haber'manifestado afablemente su entera esta parte. El Infante D. Miguel ha recibido recientemente pa satisfacción por' las excavaciones ya dichas al mencionado señot peles de su corte. caballero Arditi y á los demas empleados, se restituyeron cerca Corre por cierto que el consejero áulico de Gentz, que goza de las dos de la tarde…</t>
  </si>
  <si>
    <t>…eis entre manos; de Rusia como Rey de Polonia. Entre los Príncipes extrange- pero me atrevo á asegurar que en mi hijo, de quien tan favora ros señalan al Rey de Prusia, al Infante D. Miguel y al Ar blemente juzgáis, hallareis yn abogado igualmente zeloso de los chiduque Luis, heredero del Emperador de Austria. derechos que se os han negado, con tanto perjuicio de los protes tantes como de los católicos. HUNGRIA. ■„No me resta mas que protestaros…</t>
  </si>
  <si>
    <t>…l Archiduque Carlos, como también de cinco herma cerviz bajo del yugo para no perderlo todo, (iun.) nos , entre los cuales se vieron también el Gran Duque de Toscana, y el Infante D. Miguel. La Emperatriz y las Archiduque r RANCIA. sas María Luisa de Parma, Sofia é Isabel, seguían las maniobras París 7 de Octubre. en coche. ITALIA. "Bolsa de hoy. Cinco por too á 98 25. Anualidades 1128 75. Acciones del banco 2037 50. Empréstito Real de España 46…</t>
  </si>
  <si>
    <t>…sa no ha podido conseguir el objeto de su misión. ,, Dicen que el Emperador está resuelto á casar á su hija con Señor de asistir á los ejercicios de las nuevas tropas. -el Infante D. Miguel, y también que todavía no ha concebido Muchos individuos han sido presos, otros desterrados ó contodo el gusto que podemos desear en favor de la política inglesa; denados á muerte: el pueblo manifiesta cada vez mas abieila pero confiamos que no se tardará muc…</t>
  </si>
  <si>
    <t>…Mufti, lé dijo mas afectuoso por SS. MM. Ademas de los indiv dúos de la Fa este que S. A. no tenia necesidad de mantener en Constantino milia Imperial fueron convidados el Infante D. Miguel , el Du pla 30$) softas, que eran suficientes 10 porcada mezquita, y que Fernando de Wurtemberg y su esposa, la Duquesa viuda de que todos los demas se hiciesen salir fuera de la capital. Nassau y la Princesa de Nidia, esposa del Principe Jorae.de be dice que…</t>
  </si>
  <si>
    <t>…, Santiago y priorato de Zala so , y se pronunció un elocuente sermón alusivo á las circuns mea de Alcántara: los de S. Basilio, S. Gerónimo, de la Santí tancias por el presbítero D. Miguel de la Piedra y Urrutia, vi sima Trinidad, mínimos de S. Francisco de Paula, clérigos re cario eclesiástico en dicha villa. gulares Menores, de los de la escuela Pia de las dos Castillas y Después formaron los batallones en ¡a espaciosa llanura de de los Hospi…</t>
  </si>
  <si>
    <t>…an pro metido. AUSTRIA. Las cartas de Sira del 15 de Setiembre aseguran que el co Viena na de Noviembre. modoro Hañiiltón sé hallaba con tres naves de guerra delante de El Infante D. Miguel está, alojado ahora en el palacio impe Hidra, y que había entregado á los diputados hidrtotas que sa rial én la misrna habitación que se incendió poco tiempo hace,' lieron á recibirlo una nota, en la cual pedia. i.° La restitución 7 que se halla ya enterament…</t>
  </si>
  <si>
    <t>Miguel', Pedro</t>
  </si>
  <si>
    <t>Pedro Miguel'</t>
  </si>
  <si>
    <t>…tos Quiñones, Requejo y Aguado: pata- una canongía de la catedral de Tene D. Blas Siiaréz y D. Bernardino Delgado, acreedores á la señora rife, por promoción de' Isidoro Rivero, á D. Pedro Miguel' marquesa de Cutiera, para que dentro de 30 días siguientes á Guades. para una media ración de la^santa iglesia metropolita esta publicación, que por primero, segundo y último término se na de Sevilla , por muerte de D. Francisco dé Paula Espinosa, á les conce…</t>
  </si>
  <si>
    <t>Millan-, Pedro de S.</t>
  </si>
  <si>
    <t>Pedro de S. Millan-</t>
  </si>
  <si>
    <t>…n de averiguaciones oyó en seguida cio Amor y Vallejo; y para la ración que igualmente disfrutaba Ihquedió Mr. Bourguenot, guardaalmaccn que erá en Sayonas en la misma catedral, 4 D. Pedro de S. Millan-, y para una ca IT después tomó otras declaraciones á Varios sujetos concernientes 1*1 mismo negocio. nongía de la iglesia catedral de Calahorra, vacante por falleci miento de D. Miguel de Riaño, á D. Fausto Saenz de Manilla. ESPAÑA. Cádiz af dt Junio. Se acab…</t>
  </si>
  <si>
    <t>Miloradovitch</t>
  </si>
  <si>
    <t>…tin para persuadirles (Siguen las firmas i) que se retirasen; y entonces fue cuando un paisano disparó un ,,Atendiendo el Gobierno provisional de la Grecia á que el pistoletazo a) general Miloradovitch, que murió pocas horas aumento de las tropas regladas exige rentas fijas para atender á después. Siendo inútiles todas sus exhortaciones para sosegarlos, los gastos necesarios; se presentó el mismo Emperador en persona sin ningún aparato „ Considerando que el…</t>
  </si>
  <si>
    <t>Miloradowitsch</t>
  </si>
  <si>
    <t>…ón del dia 26. También servicios del difunto gobernador general militar de S. Petersbur- aseguran que se han cogido en casa del príncipe Abalinski, quien gó, general de infantería conde Miloradowitsch, nombramos k quitó la vida al tiempo que iban á prenderlo, papeles impor consejero de Estado al que lo es del Colegio Miloradowitsch , su tantes que dan alguna luz sobre las ramificaciones de esta horri pariente, que está agregado al procurador del senado en…</t>
  </si>
  <si>
    <t>Milton</t>
  </si>
  <si>
    <t>…$ libras esterlinas (&lt;528 millones por las medidas rentistas, y con esto puede ya formarse idea d# de reales.) ~ ' los apuros intrincados donde se ha precipitada el comercio in El lord Milton se opuso i la petición de! lord Palmerston,- gles. En- una palabra, esra medida, que pocos dias há se repre y opina que el Gobierno se deja dominar del espíritu militar, sentaba como un medio seguro de restablecer la confianza publi peligroso á la nación. '!…</t>
  </si>
  <si>
    <t>…mente acorde con en cuanto á la segunda,, sobre permitir la introducción de pu nosotros. Dentro de pocos dias llegará la respuesta definitiva de jíos extrangeros, propuesta por el lord Milton , se difirió resol Turquía; pero se cree generalmente que no hay señal de que pue verla para otro dia. La sesión se levantó á las dos menos cuarto. da continuar la paz. rXANCIA. ¡ Convulsiones interiores, y una guerra extrangera y colonial en el momento en qu…</t>
  </si>
  <si>
    <t>Miña, Sebastian</t>
  </si>
  <si>
    <t>Sebastian Miña</t>
  </si>
  <si>
    <t>…a de V. M. muchos años’ para la — Los suscriptores al Diccionario geográfico estadístico deEspi» felicidad de sus reinos. Valencia de Alcántara i.° de Marzo de fia. y_ Portugal de D. Sebastian Miña no, acudirán á-recibir el 1826." ( Siguen las firmas.) primér volúmen y iStUfacer él' precio del segundo en las mismas casas donde se hubiesen suscrito. El editor les suplica que tengta la bondad de dispensarle latardanzade algunos diasque ha habi El Excmo. S…</t>
  </si>
  <si>
    <t>Miñano, Sebastian</t>
  </si>
  <si>
    <t>Sebastian Miñano</t>
  </si>
  <si>
    <t>…fundador: que se di Cuando se anunció la suscripción al Diccionario geográficoga á dicha viuda y herederos haber sido muy gratoá S. M. el des estadístico de España y Portugal por D. Sebastian Miñano, m prendimiento que hacen de su caudal para un objeto tan intere dijo que'se tirarían ejemplares en papel vitela. En efecto se tira sante á la Religión y al Estado, y que se anuncie en la gaceta ron 200, los cuales habiéndose concluido se previene al público…</t>
  </si>
  <si>
    <t>Miñano, Sebastian de</t>
  </si>
  <si>
    <t>Sebastian de Miñano</t>
  </si>
  <si>
    <t>…e un ines. Dirección general de Heñías. __ Los suscriptores al diccionario geográfico-estadístico de Por Real orden de 20 de Mayo' último se sirvió el Rey- EspaSa y Portugal , por D. Sebastian de Miñano, acudirán á re N. Sr. autorizar á esta Dirección general para que procediese desde' coger el segundo tomo, y pagar el importe del tercero á las mis luego á celebrar contratas de tabaco hoja de Havana y de Virgi mas librerías ó administraciones donde tienen ab…</t>
  </si>
  <si>
    <t>…ella se sostenga , el consejo desea Los suscriptores al Diccionario geográfico-estadístico de España que el Gobierno vigile severamente sobre la educación de la ju y Portugal, por D. Sebastian de Miñano, acudirán i recoger ei ventud, y tome medidas-para evitar los males indicados, hasta tercer volumen, que comprende, el resto de la C, toda ia D y dictar leyes represivas, pues las que existen parecen insuficientes. gran parte de la E hasta el artículo España,…</t>
  </si>
  <si>
    <t>Ministro</t>
  </si>
  <si>
    <t>…de la que el batallón fuese aprobado jjor S. M. Felizmente se comuni Camara electiva, empleando en ello expresiones mas chocantes có esta gracia en 1 2 de Setiembre último por el Sr. Ministro de aun que las que se nos ^han señalado. Si hay pues derecho para la Guerra a! Capitán General del Principado, y por este tres pedir U disolución de la Camara de Diputados, ¡de qué expre meses después al ayuntamiento de la ciudad. A consecuencia hizo siones s…</t>
  </si>
  <si>
    <t>…........ -I á 1. side también la brillante procesión en &lt; que van - con - el mismo Murcia............................................................... 1 á if objeto religioso el Sr. Ministro de la Guerra,‘ Comandante de Barcelona á pesos fuertes................................ i beneficio. caballería de la Guardia Real, Inspectoresmilitares.con los ofi Zaragoza........................................................... ii daño. cíales dependiente…</t>
  </si>
  <si>
    <t>486</t>
  </si>
  <si>
    <t>…stantinopla recibidas en Odesa bas Las personas que se crean con derecho i unos créditos despa ta el 9de Setiembre concuerdan en decir que gran parte de aque chados por el Excino. Sr. Ministro de la Guerra de S. M. Cris lla capital ha sido presa de las llamas. Este espantoso desastre ha tianísima para pago de ciertos suministros de pan, legumbres, impedido que el estandarte del Profeta se haya vuelto á la mez- sal, vino, forrages y lena, que se hic…</t>
  </si>
  <si>
    <t>Minkwitz</t>
  </si>
  <si>
    <t>…n llegado de la isla de Java pliegos oficiales del Goberna dias, y sus fuerzas se restablecen visiblemente. dor general, dirigidos al Ministro de la marina y de las colonias, _ El general Minkwitz, ayudante general del Rey de Sajonia, que alcanzan hasta el 13 de Setiembre.Según ellos, el joven Sul encargado de presentar de parte de su Soberano las cartas de pé tán de Lampong fue abandonado de casi todos sus adictos, se same con motivo del fallecimiento…</t>
  </si>
  <si>
    <t>Minutoli</t>
  </si>
  <si>
    <t>…s y trozos de vasijas. Solo algunos montones de rui tió en las costas de Abysinia, y Mr. Haremberg, reunidos con nas atestiguan haber existido la antigua Beretúcc, pero nuestro ij general Minutoli, emprendieron este viage; pero habiendo lle viagero no ha encontrado ningún monumento en pie, ninguna gado á la cordillera de montañas llamada Catabathmo, encon inscripción con que poder ilustrar su viage. traron obstáculos insuperables que los obligaron á re…</t>
  </si>
  <si>
    <t>Mira, Jorge Antonio</t>
  </si>
  <si>
    <t>Jorge Antonio Mira</t>
  </si>
  <si>
    <t>…etro Coruña..... 1........................... -| á fdaño. politana de Granada, por fallecimiento de D: Fraíticiscó Oalvo Deuda consolidada con ínteres. 27 á 274 valor. Ruiperez; á D. Jorge Antonio Mira: paVá 'ühí cánongía de la Vales consolidados.......... ....... 24't “ 25I. santa iglesia primada de Toledo, por traslación de D. Ramón Idem no consolidados............... 9 » 9*Montero, á D. Juan Manuel de Telléría: para,una ración de la1 colegial dé Antequér…</t>
  </si>
  <si>
    <t>Miralles, Joscf</t>
  </si>
  <si>
    <t>Joscf Miralles</t>
  </si>
  <si>
    <t>…éxito feliz quín Abadal: en Manres»:á"la de Trullas: en Cervera á casa del lo* discursos de aquellos novadores, y con sus escritos llenos de teniente coronel que fue dt Realistas D. Joscf Miralles: en Tur«udicioniy.fnergía precaven á los incautos de caer en el lazo que tosa á casa de D. Jaipfe Mur, ,del corp*rc¡a: cu Lérida ¿ casa, «e ks ha armadoj y levantando, digámoslo asi, la piedra bajo de D. Ijcancisco Puig, secretario del -muy ilustre ayuntamien…</t>
  </si>
  <si>
    <t>Miralles, Salvador</t>
  </si>
  <si>
    <t>Salvador Miralles</t>
  </si>
  <si>
    <t>…áximas cristianas, es la ra ta y D. Ni.olas Gómez Villaboa: para otras dos de alcalde del zón por que todos los pueblos de que se compone la Monarquía, crimen del mismo tribunal á D. Salvador Miralles y D. Alonso descansan tranquilos, entregándose ciegamente á sus sabias y ne Ramón Rubio: para dos plazas de oidor de la chancillería de cesarias determinaciones, las que es indudable llenarán en un to Granada á D. Antonio Heredia y Begir.es y D. Antonio Gua- do las sober…</t>
  </si>
  <si>
    <t>Miranda, Josef</t>
  </si>
  <si>
    <t>Josef Miranda</t>
  </si>
  <si>
    <t>…remitido, ó !o han ejecutado con imperfec- Gibraltar: para comandante ueneral del Campo «le Gibraltar ti •iob»s, »in arreglarse á bs instrucciones comunicadas por la in- Teniente general D. Josef Miranda, gobernador d« la plaza di</t>
  </si>
  <si>
    <t>MiUn, Pedro</t>
  </si>
  <si>
    <t>Pedro MiUn</t>
  </si>
  <si>
    <t>…tenido en el mar, y las puso en libertad luego que se efectuó tín josef Corchero: para la de Huercal-obera á D. Manuel Es el pago. teban Balmaseda; y para la primera de Córdoba á D. Pedro MiUn capitán que llegó de Ñapóles de Romanía refiere tam ría Sanchoyerto. bién que el dia siguiente de su partida debían salir de este puerto Exposiciones'dirigidas á S. M.diferentes buques griegos, con orden de su Gobierno para dete ner y conducir á Ñapóles todas…</t>
  </si>
  <si>
    <t>Mjrco, Juan Francisco</t>
  </si>
  <si>
    <t>Juan Francisco Mjrco</t>
  </si>
  <si>
    <t>…descontento. ITALIA. CourierS) . _En un tiempo en que se trata de guerra entre la Persia y la Roma 4 de Octubre. S. S. celebró consistorio secreto en la mañana del lunes i del (1) D. Juan Francisco Mjrco es el segundo Prelado español corriente, en el cual promovió para el arzobispado de Atenas que ha merecido esta distinción á la Santa Sede; pues este ele m partibus mjidelium á Monseñor' Francisco Tibcri, Auditor vado puesto lo ocupó ya el M. R. D. Arias del…</t>
  </si>
  <si>
    <t>Mo, Pedro-</t>
  </si>
  <si>
    <t>Pedro- Mo</t>
  </si>
  <si>
    <t>…es procedentes de América, en Desde los Desde los qué casos, y qué cantidades. puertos de 1a puerros de la Costa occiden Costa oriental A consecuencia del expediente promovido por D. Pedro- Mo tal de Améri entre los Cabos Desde Costa- j Desde los Clases. ca (desde San de Hornos y firme» Seco mismos pun jono Al tu zarra, maestre de la fragata inglesa Lord Londock , en Blas hasta el S. Agustín (en Meiicano y Es to; á las solicitud deque se le hiciese…</t>
  </si>
  <si>
    <t>Moilinedo, Nicolás Hugalde y</t>
  </si>
  <si>
    <t>Nicolás Hugalde y Moilinedo</t>
  </si>
  <si>
    <t>…li dades de 4 por roo 1117 50. Acciones del banco 2042 50. Em El Rey N. Sr. »e ha servido conceder su Real permiso á Don préstito Real de España 47$. Josef Gómez de la Cortina y á D. Nicolás Hugalde y Moilinedo _S. M. y el Delfín han ido hoy después de misa á la calle de para publicar una obra intitulada Biografía española, que dé Regard,para ver en el obrador de Mr. Contot la estatua pedestre á conocer los héroes, literatos y hombres ilustres que se han dis del Rey…</t>
  </si>
  <si>
    <t>Molina, Antonio</t>
  </si>
  <si>
    <t>Antonio Molina</t>
  </si>
  <si>
    <t>…experiencia indique su necesidad. autos, y les parará el perjuicio que haya lugar. La academia adoptó el dictamen de la comisión en todas sus- A’ombres de los tenedores. OH f tCS* D. Antonio Molina, 4 de 100 pesos, creación de i.°de ESPAÑA. Enero de 1824, consolidados , señalados con los números desde el 31,515 al 31,518 inclusive. D. Manuel Antonio de Trigoyn, Madrid 39 de Setiembre. % id. id., números 30,647 y 30,648; y otros 1 de 200 pesor, SS. MM. y…</t>
  </si>
  <si>
    <t>Molina, Bernabé</t>
  </si>
  <si>
    <t>Bernabé Molina</t>
  </si>
  <si>
    <t>…Han llegado periódicos de Madras que alcanzan hasta el 5 de He dado cuenta al Rey N. Sr. de un expediente promovido Marzo. En la gaceta de Madras de 2 r de Febrero se halla un por D. Bernabé Molina, teniente coronel graduado de infante extracto de los sucesos ocurridos por la parte de Pegú, cuya pu ría, y D. Manuel Rodríguez, teniente de la misma arma, pro blicación es interesante. cedentes de Ultramar, con licencias ilimitadas en la ciudad de „La guerr…</t>
  </si>
  <si>
    <t>Molina, Gaspar de</t>
  </si>
  <si>
    <t>Gaspar de Molina</t>
  </si>
  <si>
    <t>….; ^gusti^» de Mpntiano y tuyanr Cortina............ 1,1 vi. ^ do; del padre Buriel, de dicha compañía; de D. Juan dé Iriaité, Deuda consolidada cén ínteres....19 á 30 Valor. y de D. Gaspar de Molina, marques de Ureña. Idemsin, ínteres.....................X......... .......... ’oo , ’ Año de 17$6. Oración? dé D. Agustin de Montiano, y va Intereses de vales................ ...:r.í.;....'..¿ oó 1 lias poesías de D. Jtian de lriarte y del padre Buriel. ■ : V…</t>
  </si>
  <si>
    <t>Molinillo, Josef Fernandez</t>
  </si>
  <si>
    <t>Josef Fernandez Molinillo</t>
  </si>
  <si>
    <t>…moderno Boisuet, sino viña, y 93 pies de olivo, tasado todo esto en 1199996 rs. y 7 que le ha elevado á los cargos eminentes ya expresados; siendo mrs., cuya posesión pertenece á D. Josef Fernandez Molinillo, la lengua española la única en que hasta ahora no se ha traduci vecino de dicha villa :de Brúñete, y de las referidas cantidades se do de las de todas las naciones grandes de Europa. han de rebajar todas las cargas que sobre sí tuviese; acuda al juz Constará…</t>
  </si>
  <si>
    <t>…ga ...... •*••*•••***••***■• ••*•«• i beneficio. vo, tasado todo esto en 1190996 rs.; cuya posesión'pertenece * Valencia............. .............................i.......... par. D. Josef Fernandez Molinillo. Los que quieran hacer, postura, Murcia-.............................. .............................. i Ídem. acudirán á la audiencia del Sr. Cutanda, alcalde de corte, por la Barcelona á pesosfuertes................... i beneficio, escribanía de García la Ma…</t>
  </si>
  <si>
    <t>Mompean, Tomas Martínez y</t>
  </si>
  <si>
    <t>Tomas Martínez y Mompean</t>
  </si>
  <si>
    <t>…tera de la misma Valencia...................................... Ícatedral, y no haber tomado posesión de dicha media ración Murcia......................................... 1 á j|. D. Tomas Martínez y Mompean , á D. Francisco de Paula Ri- Barcelona á pesos fuertes........... i beneficio. poll: para la vacante por promoción de D. Juan Vila á canon- Zaragoza..................................... . ii daño. gía de la catedral de Huesca á D. Josef Saplana; y para la va…</t>
  </si>
  <si>
    <t>Mondejar, JoseF</t>
  </si>
  <si>
    <t>JoseF Mondejar</t>
  </si>
  <si>
    <t>…anrique 1500, Idem. Idem. Idem. rior de escuelas, después de corregido y publicado el silabario Terrinches.............................. 1000. Idem. Idem. Idem. antiguo, encargó á D. JoseF Mondejar, maestro de primeras leSanta Cruz de los :Cáfiamps.. 1000. Idem. Idem. Idem. 1 tras en esta córte, que lo dispusiese metódicamente en varios ■.Pariido'de Casorio. ■ carteles,-que puedan, ó fijarse en las paredes, ó colocarse en ua jErVicano Visitador, atril ó…</t>
  </si>
  <si>
    <t>Moneada, Josef</t>
  </si>
  <si>
    <t>Josef Moneada</t>
  </si>
  <si>
    <t>…n debido á la piedad de S. M. su colocación en el ejercito, Artículo 1. El teniente D. Cayetano de Gand, el alférez abusando de esta gracia con atroz ingratitud, faltando á sus de D. Josef Moneada, los sargentos y tropa que les siguieron y beres mas sagrados, haciendo traición en sus destinos, hollando emprendieron la deserción sediciosa y rebelde, en el cuartel del las leyes todas del honor militar, y haciéndose indignos de me regimiento núm. 4 de cab…</t>
  </si>
  <si>
    <t>Montalvo</t>
  </si>
  <si>
    <t>…ándoles á decir que no podía concedérselo para exten U misma» el hospital de la Resurrección de Valladolid, y &lt;1 der sus investigaciones fuera de ellos. Lo cierto es que .lodos es conde Montalvo , Marques de los Velez: lo que se anuncia asi tos caudillos tan ppeo civilizados 'del Africa central , no pueden para que por sí, ó por medio de sus apoderados, acudan á dicha j formar idea de los motivos que conducen á los extrangeros á vi junta el expresado…</t>
  </si>
  <si>
    <t>Montengon, Pedro</t>
  </si>
  <si>
    <t>Pedro Montengon</t>
  </si>
  <si>
    <t>…n esta El Sr. Galindo, teniente primero de corregidor, como juez segunda edición. requerido con carta de justicia librada por el regente de la Real _£7 Ensebio, novela escrita por D. Pedro Montengon, refor jurisdicción ordinaria de la villa del Barco, cita y emplaza por mada por el mismo célebre autor, asi en el estilo como en la in el presente á D. Antonio Navarro, que disfrutaba en ella el teligencia de algunas proposiciones que motivaron su prohibició…</t>
  </si>
  <si>
    <t>Montero, Antonio</t>
  </si>
  <si>
    <t>Antonio Montero</t>
  </si>
  <si>
    <t>…...................................... Í Portal , D. Ramón Vivero, D. Joaquín Bahamonde, D. Ani Barcelona á pesos fuertes.............................. | beneficio. ceto Sánchez y D. Antonio Montero. En geometría el citado Zaragoza.................... ......................... .......... | daño. Matesi . D. Antonio Cepeda-y D. Josef Martínez. En trigono Bilbao.............................................................. £ beneficio. metría plana los mis…</t>
  </si>
  <si>
    <t>Montero, Josef Antonio</t>
  </si>
  <si>
    <t>Josef Antonio Montero</t>
  </si>
  <si>
    <t>…ascenso- de D. Tomas cia; con apercibimiento de quéno lo haciendo íes parará el 'per-' Ramos á canongía de ella y renuncia de D. Antolin Antonio juicio que haya Jugar. González, á D. Josef Antonio Montero: para otra de la de Ta-: —Quien quisiere hacer postura al sitio solar dónde existía él con Javera , por ascenso de D. Domingo Sánchez Gijon á canongía vento deS. Antonio, monjas de Sta. Clara de la villa de Áránda de la santa iglesia primada de Toledo, á D. L…</t>
  </si>
  <si>
    <t>Montero, Ramón</t>
  </si>
  <si>
    <t>Ramón Montero</t>
  </si>
  <si>
    <t>…na de'San tiago, por traslación de D: Antonio Fernando .Echanove al Ar-' Lóndres............................................................ g64 á f. ... zobispado de Tarragona, á D. Ramón Montero, Abad electo París.................................. 15 17. , -. de la iglesia colegial de S. Ildefonso: para una capellanía de cpro msterdam.00 de la santa iglesia primada de Toledo, vacante por - muerte de Hamburgo. • »•»••• *»*•***•»•***•***•*»»••••«••*•*«…</t>
  </si>
  <si>
    <t>…de Echanove, Arzobispo de un cafetan (1). Leucosia in partibus: para el arzobispado de Gerópolis, cam SS. MM. las Emperatrices Alejandrina y María le han dado bien in partibus, á D. Ramón Montero (Abad electo del llcal un relox de oro cada una, y la academia imperial rusa le ha ad- ; sitio de S. Ildefonso): para el obispado de Imola á Monseñor indicado la medalla de oro de segunda clase. Príncipe Giustiniani, Arzobispo de Tiro in partibus (actual El M…</t>
  </si>
  <si>
    <t>…e rs. 20 mrs., y 914 4 mrs. de rédito á favor del mismosÁndragida al efecto por su capacidad y buena disposición. de.=3-° Otro de 1109294 rs. 4 mrs., y 39308 y 28 mrs. de El limo. Sr. D. Ramón Montero.» Arzobispo de Hierópolis, y réditoá favor de D. Pedro Granada de Ega .2=4.° Otro de5^9i47 Abad de este Real Sitio, revestido de sus insignias pontificales, rs. 1 mrs. de capital, y 19654 14 mrs. de rédito á favor de Ma hizo la sagrada ceremonia de bendecir l…</t>
  </si>
  <si>
    <t>Montes, Mariano</t>
  </si>
  <si>
    <t>Mariano Montes</t>
  </si>
  <si>
    <t>…y por la acer Velasco. Para la vara de alcalde mayor de Mazarron á D. Euse- tada elección de los Consejeros; rinde y tributa á V. M. las msc bio Eguilaz: para la de Garrobillas á D. Mariano Montes: para expresivas gracias por sus desvelos, y cooperará con todos sus la de Ciempozuelos á D. Joaquín Martínez DiazCampaya: para esfuerzos á que produzcan los felices resultados que desea y espe k de Arenas de S. Pedro á D. Fermín Diez Hernández: para la ra la…</t>
  </si>
  <si>
    <t>Montiano, Agustin de</t>
  </si>
  <si>
    <t>Agustin de Montiano</t>
  </si>
  <si>
    <t>…a consolidada cén ínteres....19 á 30 Valor. y de D. Gaspar de Molina, marques de Ureña. Idemsin, ínteres.....................X......... .......... ’oo , ’ Año de 17$6. Oración? dé D. Agustin de Montiano, y va Intereses de vales................ ...:r.í.;....'..¿ oó 1 lias poesías de D. Jtian de lriarte y del padre Buriel. ■ : Vales consolidados...................... . : i f i\. _ Año dt 1757. Oración de D. Juan de lríSrte, y varias poe Idsm no consolidados...…</t>
  </si>
  <si>
    <t>Montilia</t>
  </si>
  <si>
    <t>…hos de la ciudad, y dón de él. Se publicará en el pulpito en el distrito donde se hu suspendido los negocios. biere cometido el delito el castigo corporal , y la penitencia que El general Montilia, comandante de la plaza, ha secuestra se le hará cumplir en la iglesia , como también el motivo que ha do cuanto podia pertenecer á la casa de Goldschmidt. En la Hadado lugar á ello. vana ha ocurrido una quiebra de gran consideración, causada ,, Aunque por ot…</t>
  </si>
  <si>
    <t>Montmorency, Mateo de</t>
  </si>
  <si>
    <t>Mateo de Montmorency</t>
  </si>
  <si>
    <t>…s 37 de Marzo. ITALIA. La muerte acaba de arrebatarnos un hombre ilustre. El Rey Ñápeles 10 de Marta. ha perdido uno de sus mas notables y fieles servidores. El Exce lentísimo Sr. duque Mateo de Montmorency ya nó ¿xisle! S* Entre las medidas que ha tomado últimamente nuestro Mi había confiado, luego que se supo su enfermedad , que los cuida nistro de Hacienda con el objeto de mejorar la parte de gobier dos y auxilios mas exquisitos con que se le asistía conserva…</t>
  </si>
  <si>
    <t>Montojo, Saturnino</t>
  </si>
  <si>
    <t>Saturnino Montojo</t>
  </si>
  <si>
    <t>…......................... par. lo cual tas creo todas de la mayor confianza. Málaga..................... ...................................... i beneficio. Los alféreces de navio D. Saturnino Montojo y D. Andrés Valencia............................................................ Ortiz, á quienes destiné otra sala distinta de la en que yo obser r-1' 1 daño. vé, y en la cual existe otro péndulo, aprovecharon la ocasión de Barcelona á pesos fuertes..............................…</t>
  </si>
  <si>
    <t>Moragues, Manuel</t>
  </si>
  <si>
    <t>Manuel Moragues</t>
  </si>
  <si>
    <t>…tl de infantería y tercio de Caba co d? la villa de,Xea, en la misma diócesis. llería de voluntarios* Realistas,uniformados con el mayor gustó, Asimismo se: ha servido presentar á D. Manuel Moragues y asistieron á ll misa‘COtvtódó orden^‘Compostura y religiosidad: Cornelia para una canongía de la iglesia catedral de Mallorca, acabada .esta.se trasladaron á la plaza' Real, donde fueron aren vacante por fallecimiéi\to de D. Juan de Binimelis. gados pbr su…</t>
  </si>
  <si>
    <t>Morales, Demetrio</t>
  </si>
  <si>
    <t>Demetrio Morales</t>
  </si>
  <si>
    <t>…ten por sí ó por medio de procurador es D. Pedró González Hidalgo: para otra de la catedral de Carta el juzgado del Sr. de Arizmendi, alcalde de Casa y Corte, y es gena, por la de D. Demetrio Morales, i D. Valentin So'rzano; cribanía de Albóniga, á evacuar un traslado que se les ha con y para una ración de la colegial de Baza, obispado de Guadíx, ferido de la demanda puesta por D. Angel Romerosa sobre per por la de D. Joaquín dé Sa'hta Olalla , y no-haber…</t>
  </si>
  <si>
    <t>Morales, Josef</t>
  </si>
  <si>
    <t>Josef Morales</t>
  </si>
  <si>
    <t>…de navio D. Manuel Quesada; la ídem Diana al de ídem D. Manuel Santaolalla; bergantín-goleta la Encantadora al de Se vende una completa yeguada con su parada y una muletada, ídem D. Josef Morales, y la goleta Nueva María, al del alférez junto ó separado, que pasta en la provincia de la Mancha y ri de navio D. Rafael Delgado. beras del Guadiana, y se hará un arreglo ventajoso al compra _De Gibraltar dicen lo siguiente: dor: darán razón en la calle de l…</t>
  </si>
  <si>
    <t>Morcio, Agustín</t>
  </si>
  <si>
    <t>Agustín Morcio</t>
  </si>
  <si>
    <t>…....................... Idem. el importe del tercero, que se halla en prensa. Este cuaderno ^0)Op8i*&lt;* 500............................... Sevilla. segundo contiene dos comedias de D. Agustín Morcio; El Des 18,433»» 500............. ................. Tarragona. den con el Desden y El liúdo D. Diego. Continúa por ahora abierta la suscripción en las librerías de la viuda de Cruz, fren CAMBIOS DBL DIA 4. te á las gradas de S. Felipe, y de Escribano, calle d…</t>
  </si>
  <si>
    <t>Moreno</t>
  </si>
  <si>
    <t>…nn del Don.” Ei duque de Richeliéu y el conde de Laborde, queá la sazón estaban en Hidra, han sido testigos de todas estas: escenas tu SUECIA. multuosas. Stoekolmo 4 de Agosto. El caballero Moreno, Encargado de Negocios de la corte de Metelin 8 de Julio. España , tuvo la honra la semana última de presentar sus cre El gobernador de esta isla, que está aguardando de un dia i denciales al Rey. otro la briden de su Soberano.para organizar tropas de línea;…</t>
  </si>
  <si>
    <t>Moreno, Manuel</t>
  </si>
  <si>
    <t>Manuel Moreno</t>
  </si>
  <si>
    <t>…onios, se dará á cada vocal una esquela rubricada por «1 D- Tomas Cuento , D. Antonio Lerin, E&gt;. Josef Mugaburu, Secretario, que deberá presentar al tiempo de entrar ért la junta, D. Manuel Moreno y D. Ramón Láfarga, acreedores al con para que cotejadas estas esquelas con la lista impresa que se for curso del presbítero D. Juan Francisco Abulos, capellán que fue me desde el lunes 12 del mismo mes de Junio, se asegure la legi de las Monjas de Pinto, radicado en' la vicarí…</t>
  </si>
  <si>
    <t>Moreno, Manuel Gómez</t>
  </si>
  <si>
    <t>Manuel Gómez Moreno</t>
  </si>
  <si>
    <t>…......................... León. la de Pajares; Alicante ep la de Carratalá; Valencia en la de 25,299.... JOOO............................... Madrid. , Aíoinpié; Granada en casa de D. Manuel Gómez Moreno, calle 18.735-* 1000.............................. Idem. de Libreros; Barcelona en el Real colegio de.cirugía; Zaragoza 22,794.... 500.............................. Toledo. en casa de Vergós, administrador del conde. de iístago-, y &lt;en 28,174.... 500.........…</t>
  </si>
  <si>
    <t>Moreno, Melchor</t>
  </si>
  <si>
    <t>Melchor Moreno</t>
  </si>
  <si>
    <t>…omo se capitu Madrid ay de Enero. le. Es pueblo de 670 vecinos, sano y delicioso. Los pretendien tes dirigirán sus memoriales francos de porte al Sr. cura párroco XBALBS lOTEUlAS. D. Melchor Moreno, antes del dia último de Febrero,en que se Noticia de los pueblos donde han cabido loe premios mayores proveerán ambas plazas. de la Real lotería moderna en el sorteo del dia 26. __ Los suscriptores a las vindicias de la sagrada Biblia acudirán á recoger el t…</t>
  </si>
  <si>
    <t>Morgado, Francisco</t>
  </si>
  <si>
    <t>Francisco Morgado</t>
  </si>
  <si>
    <t>…al Sitio. de los bienes de la lima. Sra. marquesa de la Hinojos» , que vive calle de la Cruz, esquina á la de la Gorguera, núm. 9, cuarto RB.ALBS LOTERÍAS. principal; en Badajoz á D. Francisco Morgado, y en Burgos * Noticia de lot pueblos donde han cabido los premios mayores D. Toribio Josef Cortés. de la Real lotería moderna en el sorteo dtl dia t8. __Memoria, ó sea sucinta historia de la preiíez extra-uterina, ob Números. Premios. Administraciones; : ser…</t>
  </si>
  <si>
    <t>Morillo, Pablo</t>
  </si>
  <si>
    <t>Pablo Morillo</t>
  </si>
  <si>
    <t>…y le ruegan que lo proteja y con de Gerona , que hacia parte de la expedición que salió para Amé serve en el lleno de todas las atribuciones que se ha dignado con rica al mando de D. Pablo Morillo, se servirá comunicarlas ea cederle, esperando que se lograrán infaliblemente las benéficas y esta corte á D. Marcos Rodríguez Calderón, calle de los Tintes, paternales intenciones de V. M. Dignaos, Señor, de acoger be á los Caños del Peral, núm. 18, cuarto p…</t>
  </si>
  <si>
    <t>Moron, Cristóbal Ruiz</t>
  </si>
  <si>
    <t>Cristóbal Ruiz Moron</t>
  </si>
  <si>
    <t>…ción circunstanciada de la última campaña de Bónzparte, nongía de la de Antequera, obispado de Málaga, por muerte de terminada por la batalla de Mont-Saint-Jean , llamada .también D. Cristóbal Ruiz Moron, y renuncia de D. Ignacio María Te de Wáterloo, traducida del francés- al castellano; un tomó en norio, á D. Pedro Co utreras y Moreno. 8i°icón dos planos, de los cuales .elainopresenta el .conjunto do Exposición dirigida á S. M. las operaciones, y el otro la…</t>
  </si>
  <si>
    <t>Morrison</t>
  </si>
  <si>
    <t>…se aumentará con 709 hombres de to de nuestros conciudadanos, ;en esta ocasión es superior á todo das armas ¡ elogio, porque no obstante hallarse separados, de .lo* spezziotas —El doctor Morrison, vlagero ingles, acaba de llegar de la Chi y de los ipsariotas, y sin tener mas que 27 bergantines y 6 bru na, donde ha vivido 17 años, pn este tiempo ha adquirido co- i lotes, hicieron rostro á toda-la. escuadra enemiga, que se com nocimientos que exceden á…</t>
  </si>
  <si>
    <t>Mosquera, Diego</t>
  </si>
  <si>
    <t>Diego Mosquera</t>
  </si>
  <si>
    <t>…las mejores observaciones, si se exceptúa taber tenido efecto el nombramiento hecho en D. Plácido 'Her- Gal ¡cía , donde la cantidad de lluvia es mayor que en las demás Stndez, á D. Diego Mosquera: para la chantría de da oolegial provincias, la cantidad media anual en el resto de la Península de Soria, por muerte de D. Diego Moreno Alvarcz , á D. To- es de 26 á 28 pulgadas. **s Martin: para la canongía de la misma, por muerte de Don Según las observaci…</t>
  </si>
  <si>
    <t>Mosquera, Juan Manuel Caro y</t>
  </si>
  <si>
    <t>Juan Manuel Caro y Mosquera</t>
  </si>
  <si>
    <t>…r*^la* mina para ver si, ardía Ventura Rodríguez: para el de Betanzos á D. Quirico Antonio aun; mas' apenas habianpeñetrado'á la profundidad de 20 toe- Egaña: para el de Montoro á D. Juan Manuel Caro y Mosquera. sas; cuando el fuego se encendió con tan gran vivacidad, que la Para la vara de alcalde mayor primero de.la ciudad de Córdoba explosión se oyó desdeimuy'lejosv Todo cuanto había en la mi á D. Antonio Vicente Lobariñas: para la de Brihuega á Qon na quedó cham…</t>
  </si>
  <si>
    <t>Mouck</t>
  </si>
  <si>
    <t>…Gobierno se vio precisa Obispo de LandaíF ofició en latín, según el rito anglicano , y do á tomar las armas á consecuencia de las agresiones repetidas predicó también en latín el doctor Mouck, deán de Peterbode los rusos, y que hasta dicha fecha no habían experimentado íough, en cuyo sermón acriminó mucho á los católicos, y con las tropas persianas ningún reves. El Gobierno persa solicita la cluyó diciendo que era necesario oponerse fuertemente á…</t>
  </si>
  <si>
    <t>Moulin</t>
  </si>
  <si>
    <t>…xtraordinario y Ministro, pleni tregar«Aá los comisajios de la Dieta t se entregó en . efecto el 10 potenciario da S. M. I. y R. Apostólica, leTia hecho el 'honor de exte rnes. El coronel Moulin , comandante de armas de la for de dirigirle en 14 de Febrero sobre la navegación del Rhin. taleza, y el capitán Arnold, director de artillería de la misma, „A fin de dar mas claridad y exactitud á la contestación que comisario nombradcOpOr-'la:Confederación…</t>
  </si>
  <si>
    <t>Moyano, Mariano Rojas y</t>
  </si>
  <si>
    <t>Mariano Rojas y Moyano</t>
  </si>
  <si>
    <t>…aga pública exposición el dia d# Calvan y Lara: para la de Carvajales á D. Joaquin Baliamonde: S. Fernando de los productos de la industria española. (Idem.) para la de Peñafiei á D. Mariano Rojas y Moyano: para la de Real orden sobre descuento en el monte pió militar á lo* Almansa á D. Ignacio Mier y Mier, y para la de Bembibre á oficiales de artillería. (V úm. 42) R Josef Velazquez Prieto. Otra sobre el sueldo que se ha de abonará los subtenientes d* Igualmen…</t>
  </si>
  <si>
    <t>Mozota, Manuel</t>
  </si>
  <si>
    <t>Manuel Mozota</t>
  </si>
  <si>
    <t>…or medio de sus augustas cere monias, pusiese el sello á su constancia» entregando en sus manos la insignia sagrada, testigo de sus juramentas y de sus obligacio ANUNCIOS. nes. El brigadier D. Manuel Mozota , comandante del cuerpo, y En la subdelegacion general de -bienes mostrencos se han de á cuyo zelo se debe su primera organización, ha tenido la. ge nunciado, en el concepto de dueño ignorado, varios capitales nerosidad de regalar la bandera. La función se an…</t>
  </si>
  <si>
    <t>Mo’üton-Duver</t>
  </si>
  <si>
    <t>…el poco, tiempo que ha trascurrido y.aóoS francos, que divide en zi partes de á ioo9 francos cada desde que subió al trono Nicolás. ;- ,j, una, que distribuye entre los hijos del general Mo’üton-Duver‘ Ademas, añade el Giobe , si es cierto, como asegura el Times, net , los de Labedoycre, del general Girard y del general Traque el Conde haya'sido llamado, ;seha seguido la etiqueta que vptíjos conde» de Lascazes, de Lavalétte, Vignaly y Real; los •n semejant…</t>
  </si>
  <si>
    <t>Mprer, Custodio</t>
  </si>
  <si>
    <t>Custodio Mprer</t>
  </si>
  <si>
    <t>…mente paración dp una parte de las cocheras del Real Sitio de S. Loren 365 rs.del fondo de, propios, y lo que le produzcan los partos y zo; cuya obra, según cálculo del arquitecto D. Custodio Mprer la rasurq que vaya kr nacer á las casas. Los aspirantes, dirigirán no, ascenderá á la cantidad de unos 12© rs. vn.,: quien quisiere sus memorialesca! ayuntamiento por conducto de su secretario hacer postura acuda al juzgado de dicho Real Sitio, dpnde se hasta…</t>
  </si>
  <si>
    <t>Mr</t>
  </si>
  <si>
    <t>…: S. M. ha suprimido todos los bor •montañas han vuelto.á principiar sus irrupciones en nuestro ter dado*, cordones y plumagcs: los militares deben usar uniforme ritorio, y que el general Mr. Yertnoloft" los atacó. de fondo azul, y los empleados civiles negro. El Consejo de Estado de Baviera ha recibido nti^va organi AUSTRIA. zación; y conforme á ella será una autoridad gubernativa, v al .mismo tiempo consultará al Rey en los grandes negocios pol…</t>
  </si>
  <si>
    <t>…de Bath, en donde palpablemente el alma virtuosa y caritativa del hombre cuya se creía que permaneciese diez dias; la salida de Lóndres de su pérdida ¡lora actualmente la Francia. secretario Mr. Stapleion para encontrarle en el camino; y la en ,,Unó de ios diputados de Jas provincias meridionales, dice trevista que Mr Canning tuvo con S. M. sobre asuntos de esta el diario, caminaba en la diligencia desde Bruselas á Paris: era do ( según corre por la…</t>
  </si>
  <si>
    <t>…uego en la calle láminas anuncia una península desconocida hasta hoy , aun por del Humilladero. Acudieron patrullas de varios regimientos , y el autor del Periplo del mar Negro el capitán Mr. Gautiet. De entre ellas algunas de voluntarios Realistas. Apareció también seando Mr. Gail un testimonio irrecusable para, apoyar su des el coronel de este cuerpo, y hechas las debidas informaciones re cubrimiento , lo ha encontrado en el Embajador de Franci…</t>
  </si>
  <si>
    <t>…de toda la Real servidum En 1* sesión del ig de Junio presentó Mr. Arago algunas re bre. Apenas llegaron SS. MM. reconocieron todas las obras del flexiones sobre dos memorias del doctor Mr. Brewster.de Edim Real Palacio y sus adyacentes, igualmente que las de las casas de burgo, dirigidas por el mismo á la academia. los colonos. Estos, y los trabajadores habian levantado en la en La primera habla de los medios para llegar á conocer la tem trada…</t>
  </si>
  <si>
    <t>…n la sala ordinaria de sus sesiones, bajo la presidencia de te de esto, y mucho mas si soii frecuentes, un aumento progre Carlos Butler. •■■ ■ 1 • sivo en el valor del ínteres. El secretario Mr. Eduardo Blount leyó lá proclama que se Actualmente la Inglaterra está todavía ett la crisis; sus tra había dirigido á los católicos inglese!, de la cual se extractan los bajadores ya no tienen jornal, y sus productos exceden á sus sa siguientes pasages. lida…</t>
  </si>
  <si>
    <t>…suele insertar'el Piloto y de ral de íosxUltós jñrbtestantés, del israelita y otros; pero no se'- más periódicos' revolucionarios, sépase que el'comercio de la dice si el director-general Mr. Van Sallaíldt de Kepcr pasa, có^- ' Havaua se halla ecl un estado floreciente, qué la cosecha es mó el 6ár¿ír d*Goubáii, áTa primera Cámara,’*" ' abundantísima, que reina allí la mayor 'tranquilidad; y que i __i/n decreto de la Congregación del Indice conden…</t>
  </si>
  <si>
    <t>…os los Pontífices. bres v la situación civil y militar de aquel de-graciado país: tal ,,I.os beneficios que resultarían de semejante suceso se presen es el motivo que determinó al coronel Mr. Voutier á dar á luz tan con tanta abundancia á mi imaginación que mi espíritu se</t>
  </si>
  <si>
    <t>…ento útil en la economía rural, civil y do . do nuevamente murió tres dias después. méstica. Madrid 4 de Diciembre de íd2Ó.=Luis López Balles _Cuando vino de Grecia en comisión el teniente Mr. ,de W,an- teros. .gerow, comunicó la ^guíente nota: NOTICIAS EXTRANGERAS. Oficiales alemanes y suizos.que perecieron gloriosamente tn :MUx»r longhi. TURQUIA. Él coronel de Dittmar (prusiano): el teniente .coronel Be ll ier de Lonnay (idem):.el espitan Stelre…</t>
  </si>
  <si>
    <t>Mr, Francisco Tadeo de</t>
  </si>
  <si>
    <t>Francisco Tadeo de Mr</t>
  </si>
  <si>
    <t>…nece propuesta de Mr. O’Connell. También se admitieron algunos in sario á su cumpjimiento.nsSeñalado de la Real mano.=En Pala dividuos nuevos. cio á 39 de Noviembre de 1825. =: A D. Francisco Tadeo de Mr. Conway, como secretario de la comisión de educación, Calomarde. . leyó una carta redactada por la misma, y dirigida á los prela NOTICIAS EXTRANGERAS. dos católicos, relativa á la instrucción del pueblo irlandés. A propuesta de Air. T Estrange se adoptó la ca…</t>
  </si>
  <si>
    <t>Msdatoff</t>
  </si>
  <si>
    <t>…asta aquí, se cree que sucederá lo mismo en Sant-Iago, Co toria en las márgenes del Schamkhor y cíe la/ócupacion de Elisa- quimbo y 1a Concepción. ' bethpol, supo el mayor-general príncipe Msdatoff, que Abbas- Según escriben de Sant-Iago de Chilé'cbh fecha del 9 de Ju Mirza habla verificado su reunión con Allaiar Khan, yerno del nio se prepara una armada contra Chiloe, que se ha declarado Shach, que marchaba á encentrarlo, y que habia pasado ya el. inde…</t>
  </si>
  <si>
    <t>Munarriz, Josef Luis</t>
  </si>
  <si>
    <t>Josef Luis Munarriz</t>
  </si>
  <si>
    <t>…iones para antes-y después dé la confesión y sagrada Año dt *799. Oración de D. Ramón Cabrera. comunión, á* I* Santa Cruz, á la Santísinia Vírgen, al Santó Año de 1803. Oración de D. Josef Luis Munarriz. ' ' Angel de la Guarda, al de su nombre, á S.Josef, ¿S.’Antómó Año dt r8&amp;g. Oración del Excmo. Sr. Duque de Aliaga. de Padua , y al Señor en las cuarenta horas; la versión de la Igualmente se venden los dos cuadernos de ia preciosa coleé*: Santa Misa, mister…</t>
  </si>
  <si>
    <t>Muñiz, Juan López</t>
  </si>
  <si>
    <t>Juan López Muñiz</t>
  </si>
  <si>
    <t>…a podrán quedar tranquilas al mismo tiempo que se haga pado de Santander, por muerte de D. francisco Pelaez Valle«to con &lt;1 pretexto de arrojar de la Europa á los infieles. dor, á D. Juan López Muñiz: para una canongía de la iglesia</t>
  </si>
  <si>
    <t>Muñoz, Juan María</t>
  </si>
  <si>
    <t>Juan María Muñoz</t>
  </si>
  <si>
    <t>.Ceuta: para gobernador y comíndants general de la placá da ■Vales consolidados...................... '............. í6i 27 ídem. Ceuta al mariscal de Campo D. Juan María Muñoz , comandan* Idem no consolidados....-................................ 10 Ídem. ,te general de la provincia de Tuy; y para comandante general da Ja provincia de Tuyal mariscal de Campo D. Rafael Sampeie. \ ANUNCIOS. F.1 dia 5 del corriente se dignó el Rey N. S…</t>
  </si>
  <si>
    <t>…us Príncipes, á los formándose con el parecer del Ingeniero general, se ha servido cuales deben su gloria y su felicidad, sino solamente algunos des resolver que tanto al referido D. Juan María Muñoz como á lo* contentos aislados, que se sublevan contra todolo que existe, so demas de su clase que eran subtenientes aspirantes en el mencio lo porque existe, y porque asi se verifica sin su cooperación; que nado dia7de Marzo de (820 , se les abone la diferenc…</t>
  </si>
  <si>
    <t>Mur, Jaipfe</t>
  </si>
  <si>
    <t>Jaipfe Mur</t>
  </si>
  <si>
    <t>…dores, y con sus escritos llenos de teniente coronel que fue dt Realistas D. Joscf Miralles: en Tur«udicioniy.fnergía precaven á los incautos de caer en el lazo que tosa á casa de D. Jaipfe Mur, ,del corp*rc¡a: cu Lérida ¿ casa, «e ks ha armadoj y levantando, digámoslo asi, la piedra bajo de D. Ijcancisco Puig, secretario del -muy ilustre ayuntamiento : dé la cual está esoondida be ponzoñosa y .mortal víbora. Pero es en Zaragoza á la imprenta dei di…</t>
  </si>
  <si>
    <t>Murcia</t>
  </si>
  <si>
    <t>…vicios del mariscal de campo D. Pascual Liñan, gober Valencia...................................... ....................... i. nador militar de Madrid , se ha servido promoverlo á teniente Murcia............................................................... 1 á if. general de sus ejércitos. ; Barcelona á pesos fuertes................................... i á -J. Zaragoza........................................................ . i¿. l Exposiciones dirig…</t>
  </si>
  <si>
    <t>Murcia, Venancio</t>
  </si>
  <si>
    <t>Venancio Murcia</t>
  </si>
  <si>
    <t>…o director D. Cayetano Fernandez Villatr.il. Fueron Valencia...................................'...................*... idem, á 1 ídem. examinados en aritmética D. Domingo Matesi, D. Venancio Murcia............................................................ Í Portal , D. Ramón Vivero, D. Joaquín Bahamonde, D. Ani Barcelona á pesos fuertes.............................. | beneficio. ceto Sánchez y D. Antonio Montero. En geometría el citado Zaragoza.......…</t>
  </si>
  <si>
    <t>Murray</t>
  </si>
  <si>
    <t>…áceS-qliecreen profundi Con la mayor satisfacción sabemos por un anuncio quetvae zar toda i especie de secretos'tanto personales cómo políticos i haz hoy nuestro periódico, que el doctor Murray ha tomado toda* •juzgado conveniente él anunciar al público: qóclos pliegos qué das precauciones posibles para prevenir al público contra las fal trajo últimamente sir Alejandro Matel, contenían la noticia da sas ediciones de la bula, de su traducción y de la…</t>
  </si>
  <si>
    <t>…ia. Se sabeque los habitantcs.de la Barbada han des las cuales deben durar aun bastante tiempo. El agente legal del truido de común acuerdo ia capilla de los misioneros de esta is doctor Murray ha presentado á la comisión una súplica pidien la. Esto no debe'extrañarse, porque nadie quiere perder sus bie do se le permitiese valerse de un abogado; mas esta petición no nes ni su vida; sin embargo de .que las exhortaciones que los mi ha surtido efecto,…</t>
  </si>
  <si>
    <t>Ñafio, Manuel Antdnio</t>
  </si>
  <si>
    <t>Manuel Antdnio Ñafio</t>
  </si>
  <si>
    <t>…ales desvelos d« V. M., señalan Habiéndose de celebrar junta general de todos los acreedores al Consejo atribuciones que presentan i vuestros fieles vasallos i los bienes que dejó D. Manuel Antdnio Ñafio , ministro jubi-' lá seguridad de ver en poco tiempo cicatrizadas las llagas de las lado que fue del supremo Consejo de la Guerra, y vecino de la1 horrorosas guerras que han sufrido, respetada la religión y sus villa de Campo Reál; cinco leguas de esta corté;…</t>
  </si>
  <si>
    <t>Nallenar, Martin Fernandez de</t>
  </si>
  <si>
    <t>Martin Fernandez de Nallenar</t>
  </si>
  <si>
    <t>…do de cultivar las varias noticiasy documentos inéditos pertenecientes » la histo plantas en tiestos con musgo. Parece que el método sé reduce á ria y literatura de su tiempo, por D. Martin Fernandez de Nallenar un tiesto de musgo, del mismo modo que si fuese con tier varrete,, ministro juíljiUdo del Consejo supremo de la Guerra, ra , echando luego en él la semilla, ó plantando la rama. El se del níimerq de las Reale,s Academias Española y de la Historia, cretario añ…</t>
  </si>
  <si>
    <t>Nannings</t>
  </si>
  <si>
    <t>…i a en Cuenca sin novedad en su desgraciadas víctimas; salvadlas de la prostitución y de la apos— importante salud. tasia.” Exposiciones dirigidas á S. M. _El navio la Natalia, su capitán Nannings partió el 15 de Señor:TiI ayuntamiento Real de la villa de Garrobillas de Junio de Brujas para Batavia con 58350 balas de á 12,38 bom Alconetar , deseoso de manifestar á V. M. su constante adhe bas de obús de á 24, io3 de á 6, 503 granadas, y tropas de sión y…</t>
  </si>
  <si>
    <t>Navarro, Antonio</t>
  </si>
  <si>
    <t>Antonio Navarro</t>
  </si>
  <si>
    <t>…scrita por D. Pedro Montengon, refor jurisdicción ordinaria de la villa del Barco, cita y emplaza por mada por el mismo célebre autor, asi en el estilo como en la in el presente á D. Antonio Navarro, que disfrutaba en ella el teligencia de algunas proposiciones que motivaron su prohibición, vínculo fundado por Blas González y Catalina Sánchez Gil, para y revisada por orden del supremo Consejo: 4 tomos en 8. que comparezca en la misma y dicho juzgado, por…</t>
  </si>
  <si>
    <t>Nea</t>
  </si>
  <si>
    <t>…los lectores; á saber, que la renta de Francia ex llegados allí el 26 de junio desde Ancona llevaban pliegos para cede en 61 millones á Jas de Austria, Rusia y Prusia reunidas, el almirante Nea!, y fueron despachados inmediatamente á Ña como se ve comprobado asi: póles de Romanía, donde se juzgaba que estuviese el almirante. Austria.................... ............................ . 338 000,000 francos. Según las ca-ítas que se reciben diariamente d…</t>
  </si>
  <si>
    <t>Neale</t>
  </si>
  <si>
    <t>…ghi, para dirigir las operaciones contra es En la última feria deSta. Catalina ha ocurrido un lance tan ta plaza. horroroso, que no se sabe cómo se permite en un pais civiliza —El almirante Neale, comandante en gefe de las fuerzas nava do , y especialmente en una ciudad donde reside un cuerpo di les de S. M. Británica en el Mediterráneo, llegó el día a á Cor plomático. Un titiritero aleman medianamente diestro en jue fú con un navio de 80, y dos fraga…</t>
  </si>
  <si>
    <t>…de Romanía 4 esta , Semejan,té estado de cosas da, ocasión, para, hacer varias refle islií5-' • ; xiones acerca de las circunstancias que, han podido inducir al re Sé dice que él almirante Neale ha afielado en Hidra con él - conocimiento de. la independencia americana; pues las personas comodoro Hamilton. Este último traía i su bordo 4 la hermana' mas apasionadas por las nuevas teorías, y los mas ciegos par las de Monarchidi y á la tnadre deCanaris,…</t>
  </si>
  <si>
    <t>…ión de salirse ue la ciudad había hecho cu el puerto luego que entró, y se embarcó en se con toda su gente, declarando que no pod.a permanecer mas guida para ir .i reunirse con el almirante Neale, que se halla en tiempo en medio de unos sediciosos y rebeldes a las ordenes de su Soberano. Esta determinación inesperada produjo su efecto; de los jardines de Hidra. ídem 59. suerte que á poco rato salió una diputación para aplacar al baja, El 27 se oyó en…</t>
  </si>
  <si>
    <t>Nebot, Francisco</t>
  </si>
  <si>
    <t>Francisco Nebot</t>
  </si>
  <si>
    <t>…de lealtad y delicadeza as dicho General,' V. M., porque apoyados, en el infatigable zelo de su actual goha resuelto se haga público en la Gaceta para su satisfacción. - be;nadqt D. Francisco Nebot, y desaparecidos de su presencia Exposiciones dirigidas a S. M. los genios díscolos que estorbaban la paz y tranquilidad que-ape Señor: El comandante, oficiales y demas individuos volun recen los vecinos fieles de esta plaza , se ha.aumentado el núme tarios R…</t>
  </si>
  <si>
    <t>Negocios, Ministro de</t>
  </si>
  <si>
    <t>Ministro de Negocios</t>
  </si>
  <si>
    <t>…rtículo anterior se aplicarán igual ,, Cuando el infrascrito llegue á Rio-Janeito tendrá el ho mente á los escritos polémicos en materia de Religión. nor de comunicarlo también al Sr. Ministro de Negocios extran3.0 La autorización de que habla el artículo i.°, se concede geros; y caso que S. E. el almirante no estuviese autorizado por rá, si há lugar, en virtud de demanda, á que se unirá el manus sus instrucciones á conformarse con los principios indicados ar—…</t>
  </si>
  <si>
    <t>Negueruela, Manuel</t>
  </si>
  <si>
    <t>Manuel Negueruela</t>
  </si>
  <si>
    <t>…á siempre en cabeza de quién sé expidie de lo contrario les parará el perjuicio que haya lugarron , para comprobar su identidad con los asientos dei banco; el —Doña Polonia Mateo, D. Manuel Negueruela, D. Manuel cual poder ha de venir legalizado por el Embajador, Ministro Ó Eguía, D. Francisco Rozas, D. Juan Bautista Salerni, D. An Cónsul de España mas inmediato. ~ , tonio Maimir, D. Josef AÍIer, D. Manuel Evaristo Velasco, En el acto de exhibir las accion…</t>
  </si>
  <si>
    <t>Nelvil</t>
  </si>
  <si>
    <t>…nes. historias. Esta novela reúne el interes de un viage al placer de 1* imaginación, en la bien urdida fábula de los amores de Corini 4,994.... 12000......... .... Coruña. con el lord Nelvil. Se trata de la literatura italiana, de las esta 18,134.... 4000......... .... Madrid. tuas, de los cuadros y de las fiestas populares: se da la descrip 16,233.... 1000.......... .... Idem. ción de las principales ciudades de Italia, y se comparan las eos* 9,…</t>
  </si>
  <si>
    <t>Ney</t>
  </si>
  <si>
    <t>…agregándose á una - rona , á los sugetos siguientes. gavilla de contrabandistas del Devonshire, y después fue edecán Para una presbiteral', vacante por fallecimiento de D. Ra 4el general Ney. Cuando perdió á su general se marchó á Egipto, món Coma, á D- Fortunato Delgal, canónigo de la colegial de y ofreció al bajá sus servicios en el ejército; pero en lugar de S. Juan de las Abadesas: para otra diaconil, por fallecimiento dé aceptarlos le dió Me…</t>
  </si>
  <si>
    <t>…if por el J&amp;rahim , Selves, quien al hacerse Mahometano tomó el nombre lado de -Mauri-Alilri, cuyo punio estaba sin fortificar á causa da de Soliman-Bcy, fue ayudante de campo del mariscal Ney, • &gt; las lagunas que defienden la ciudad por : aquella parte. F.l 18 ex ploré rdn el: terreno los bárbaros, y habiendo aparecido .otravez SAJPNIA. ja escuadra turca.en los surgideros de Procopani&amp;tosy que están Weimar 30 de Marzo; á la entrada:deligolfo de Mi…</t>
  </si>
  <si>
    <t>Nicolás</t>
  </si>
  <si>
    <t>…qucira , á D. Baltasar Abollo y Cajide: para una media ra cia , de Cerdeña, del Asia, de las islas del Archipiélago &amp;c. Síc., ción de la iglesia catedral de Badajoz, por muerte de D. Nicolás era un producto vegetal; pero cuando ha podido observarse coa Rodríguez, á D. Pascual Gerónimo Bernardo Roldan; y para mayor atención y conocimientos, se ha visto claramente que ei la dignidad de chantre de la iglesia catedral de Plasencia, por kermes del com…</t>
  </si>
  <si>
    <t>Nicoli-Apostoli</t>
  </si>
  <si>
    <t>…a llanura de Argos. En hogares. Ñapóles de Romanía hay abundancia de todo; la carne y las le Sira 16 ¡le Junio. gumbres estaban tan baratas como en Smima. Las naves ipsarioras del capitán Nicoli-Apostoli han saquea La nueva comisión de presas patece que se conduce con mas do en las aguas de Tasso á un bergantín toscano cargado de mer equidad. caderías y con destino para Alejandreta. Goura todavía era dueño de Atenas. El bajá de Negroponto Se dice que lbrahim-…</t>
  </si>
  <si>
    <t>Niño, Pedro</t>
  </si>
  <si>
    <t>Pedro Niño</t>
  </si>
  <si>
    <t>…aría Ana Guevararsgg. Otro de io3 rs., y 600 de ESPAÑA. rédito á favor de D. Gerónimo Ortiz.—34. Otro de 113764 Madrid 4 de Agosto. rs. 24 mrs., y 352 32 mrs. de rédito á favor de D. Pedro Niño $$. MM. llegaron ayer mañana á Guadalajara sin novedad de Ribera. = Y otro de 73529 rs. 14 mrs., y 235 30 mrs. de en su importante salud. Su Real presencia ha excitado el mas vi- rédito á favor de Doña María Girón. Se cita y emplaza por vo entusiasmo en aquel…</t>
  </si>
  <si>
    <t>Noriega, Gabriel Hevia y</t>
  </si>
  <si>
    <t>Gabriel Hevia y Noriega</t>
  </si>
  <si>
    <t>…administraciones principales d» Correos. Madrid 6 de Febrero. Exposiciones dirigidas á S. M. Teniendo que proveerse con arreglo á Reales órdenes la pla ,,Señor: Nuestros hermanos D. Gabriel Hevia y Noriega, za reunida de maestro de primeras letras y fie) de fechos de las D. Cayetano Campos, D. Isidro Sainz de Alfaro y D. Bonifa Reales minas de cobre de Riotinto, reino de Sevilla, con la do cio Tosantos, que puestos 4 los pies de V. M. entregarán en sus tación p…</t>
  </si>
  <si>
    <t>Norton</t>
  </si>
  <si>
    <t>…o que atentare contra la libertad cor 'sido sustituido por Pinto-de Gadez. Este oficial permanece en poral de un esclavo tenido por tal, de modo que tea delito se Montevideo, y el capitán Norton está encargado del bloqueo de gún las leyes austríacas, incurrirá en las penas que señala en se Buenos-Aires. Pocos dias después de-su llegada en la fragata mejante caso el libro i.° del código penal. Uethersole de 36, fue atacado por el comodoro Brown con un…</t>
  </si>
  <si>
    <t>…acontecimiento siguiente, el mismo Brown con todo el resto de la flota, atacó personalmente cual no deja de‘ser de algunaimportancia. la fragata brasileña Metroya, montada por el almirante Norton, El lordSomers acaba de mirarse delclub de Piu en Londres,1 que también es ingles: entonces se hizo la general acción; pero el por razón de las opiniones que se manifiestan en aquella socie-- humo nos impidió verlos movimientos de los combatientes, has dad re…</t>
  </si>
  <si>
    <t>Nufiez, Lorenzo Sánchez</t>
  </si>
  <si>
    <t>Lorenzo Sánchez Nufiez</t>
  </si>
  <si>
    <t>…n las aclamaciones-mas dividuo de las primeras sociedades médicas de París, traducido sinceras, y con demostraciones extraordinarias de júbilo y-respa* al español por los doctores D. Lorenzo Sánchez Nufiez y D. Jotó, producidas por el entusiasmo de una fidelidad acendrada.r- •ePPássamán. Esta obra- consta de dos partes, una nosográlica y Ayer por la mañana .fueron SS. MM. en público a lá cate otra farmacológica. En la primera, siguiendo la de Mr. Pinel, dral , y asistier…</t>
  </si>
  <si>
    <t>Nugent</t>
  </si>
  <si>
    <t>…dos á impedir una lucha entre el Imperio de Rusia y fa 'Puerta , objeto consecuencia de sus opiniones religiosas. qué no tiene ninguna relación con la que actualmente hay entré El lord Nugent presentó después otra petición semejante de la Grecia y esta última Potencia. * 1 los católicos de Inglaterra. „Sé dice, aunque inútilmente al presénte, que el duque de En seguida anunció M. C. W. Wynn por su honorable ami Wellington salio-tnuy tarde de Ingla…</t>
  </si>
  <si>
    <t>589 da evidente que mai bies querría un diputado dar una buena tu- Collins que te rogase ni lord Nugent la presentara á la Cámara de maaldenuneiac¡or ,queverse obligado á -defenderte en Ja Cá los Comunes: jo que asi se acordó. mara. Mr.;Bessan propuso después que se votase .el dar gracias al gl coronel Davies es del misino-dictamen que el lord AI— lord -Sommers…</t>
  </si>
  <si>
    <t>Nuncio</t>
  </si>
  <si>
    <t>…los amotinados, ha.sido he y por la tardé después de los ejercicios acostumbrados y sermón, rido con una piedra , y á pesar de esto no ha dejado de llenar reservó de pontifical el Sr. Nuncio. las obligaciones de su destino. Leyó dos'veces el Riot-Act (ley El tenor de la bula de S. S. en la parte dispositiva del Jubi&lt; sobre alborotos), anunciando que si á la hora, después de la se leo del Afio Santo es el siguiente: gunda lectura, no se hubiese di…</t>
  </si>
  <si>
    <t>…urmu El sábado recibió S. M. en audiencia particular al príncipe llos de sus soldados que declaraban no querían otro gefe que al de Borghese, quien le fue presentado por el Excmo. Sr. Nuncio mismo libertador ó al general Paez, convencieron luego al pue deS.S. blo de que allí había intrigas secretas-, y en efecto no tardó mu .Li Cotidiana contiene el siguiente artículo: cho en manifestarse descontento del gobierno central. {Qué po La revolución qu…</t>
  </si>
  <si>
    <t>…o. Por lo demas la cochinilla y el kermes tienen los Birreta á S. Al., que la puso con su propia .Real mano al Emo. mismos caracteres, las mismas diferencias entre los sexos de su Sr. Nuncio, quien al instante se descubrió para dar gracias respectiva especie, los mismos hábitos y modo de vivir, y las mismas metamorfosis y propiedades. al Rey , que coronó el honor que le habia dispensado con darle El macho tiene, alas horizontales, sus antenas son…</t>
  </si>
  <si>
    <t>Nuñez, Isaac</t>
  </si>
  <si>
    <t>Isaac Nuñez</t>
  </si>
  <si>
    <t>…día. En los anteriores í6 y 28 de junio hubo otros dos bas Alonso, D. Fernando Meras, D. Juan Tro, D. Manuel Gartante fuertes; y puede decirse qué desde eí 31 dé Abril que co cía, D. Isaac Nuñez ; D. Joaquín Comoto, D. Leonardo Carre-menzaron á notarse se están reproduciendo cotí mas ó menos días ño, D. Pedro Espina, D. Cayetano Barrera, D. Juan Casarna-de intermedio. yor, D. Joaquín Rey, D. Francisco Lozano, D. Josef María Madrid 19 de Julio. Rubio.…</t>
  </si>
  <si>
    <t>O, M. M. C. Y.</t>
  </si>
  <si>
    <t>M. M. C. Y. O</t>
  </si>
  <si>
    <t>…varios figurines de menores dimensiones, y una rónimo, y Miyar calle del Príncipe. multitud de objetos de uso mas común, como peines, cucharas, — Fábulas originales y morales, por D. M. M. C. Y. O., un bastones y carias cor. puño é inscripciones geroglíficas; una harpa tomo en 8.° de 148 páginas. Se vende á 4 rs. en Ja librería de de tres pies y ocho pulgadas de alto, que conserva todavía parte Cuesta , frente á S. Felipe el Real, y en la de Villa , pla…</t>
  </si>
  <si>
    <t>O-Dondl, Josef</t>
  </si>
  <si>
    <t>Josef O-Dondl</t>
  </si>
  <si>
    <t>…tienen aprobados por la superioridad; y otros dos, que pitan general de los reinos de Vilencia v Murcia al Teniente *on&gt; Llerena y Cañaveral de C-iceres están ya en consulta. Los general D. Josef O-Dondl, comandante general del Campo de Canas ó no los han remitido, ó !o han ejecutado con imperfec- Gibraltar: para comandante ueneral del Campo «le Gibraltar ti •iob»s, »in arreglarse á bs instrucciones comunicadas por la in- Teniente general D. Josef Miranda, go…</t>
  </si>
  <si>
    <t>Obispo</t>
  </si>
  <si>
    <t>…guarnición, Iqs cuerpos del clero secular y regular, y el ayunta bir estos desde el 9 del corriente, de nueve á doce de la mañana miento y nobleza, presidiéndolo el Excmo. é limo. Sr. Obispo excepto los días feriados; en el concepto de que se repetirán leí D. Víctor Damian Saez. Por la noche dió la misma oficialidad anuncios al mismo objeto á medida que se vayan poniendo cor un baile de máscaras gratis, donde todo fue orden , y durante el rientes…</t>
  </si>
  <si>
    <t>…do á cuenta de su asignación, 63 rs. inversión le está confiada por al Rey N. Sr. y por la Santa Sede, CUENCA. extendiéndose por esta vez á los establecimientos piadosos, casas Al Sr. Obispo de esta diócesis y á otros establecimientos de de misericordia, comunidades mendicantes de ambos sexos, y al beneficencia del obispado se han librado para su inversión y ali gunos pueblos y familias pobres de la diócesis de Toledo, reino vio de los establecim…</t>
  </si>
  <si>
    <t>…es dé su institución, 708620 Seal voluntad que sea considerado el referido D. Mariano Lo— reales. : itera n la clase de Ministro jubilado del mencionado Consejo. A disposición del Sr. Obispo sé han librado para su distri AVISO. bución en socorro de pobres labradores, cónél objeto de fomen Debiendo la Inspección general de instrucción pública pro tarlos para que continúen en sus trabajos, 218869 rs. poner á S. M. para director del colegio de Santi…</t>
  </si>
  <si>
    <t>…se ro y las doctrinas extravagantes que profesa, difíciles de conci verante de dominación que propende á invadir y sujetar, como liar con las libertades de la Iglesia galicana. El Sr. Obispo de dicen ahora, lo temporal á lo espiritual: se le acusa ademas de Hermópolis fue felicitado al volverse á su asiento por un gran • estar animado de un espíritu de ultramontanismo , y de tenden número de Diputados. cia religiosa á opiniones extravagantes y di…</t>
  </si>
  <si>
    <t>…cion de D. Pedro Vázquez Ballesteros á plaza listas un abundante ranchó- y a rs. pór~plaza, que la generosidad del Concejo -Real de.las-Ordenes, á D.. Joaquin Polo, alcalde £ este Sr. Obispo y ayuntamiento les ean párgadór^c¡|bado esté del crimen mas antiguó desella; y.pasa esta resulta á D. Vicente nubp un ^buadanu, refresco en la cáta£cqnsistorial. ipfrii los ofi García &lt;Qiez: para ¡1* vara de alcalde mayor de la villa de Caciales y ayuntaraiej…</t>
  </si>
  <si>
    <t>…ue dejó en pos de sí tanto desórdeü, exi antes del dia i o de Diciembre. gían Un remedio capaz de poner término á las desgracias de un Discurso en defensa del clero, que el Excmo. Sr. Obispo da pais que en mejores dias supo ser envidiado de las otras naciones Hertaópolis, gran canciller de la universidad de Francia y Mi de Europa* Este término anhelaban con ansia los buenos españo nistro de Negocios Eclesiásticos y de Instrucción pública , pro le…</t>
  </si>
  <si>
    <t>…compitiendo en el acto res Secretarios del Despacho de Estado y de Gracia y Justicia , jr religioso la devoción, júbilo y ternura. ftros personages de la Real, comitiva, el Excmo. Sr. Obispo efe Dígnese V. M. de admitir por esta exposición aldeana y Cuenca con el Cabildo eclesiástico y comunidades religiosas, el exenta de toda lisonja , el homenage de la mas profunda grati corregidor y ayuntamiento de esta ciudad, los gefes de Rentas, tud de este…</t>
  </si>
  <si>
    <t>…, profesores y gefes con hachas encendidas en las ma las mas tiernas demostraciones su entrañable amor al Soberano. nos acompañando una devota imagen del Señor crucificado, que El Sr. Obispo de esta diócesi y las diputaciones del cabildo llevaba el preste , el que cerraba la procesión con otros sacerdo catedral y ayuntamiento se habían anticipado á cumplimentar a tes. Esta sencillez magestuosa, y la gran devoción y compostura SS. MM. en la ciudad…</t>
  </si>
  <si>
    <t>…a al efecto, y para elegir un pre hasta aquel sagrado lugar; y los gefes, profesores y maestros del sidente y completar las demas operaciones de fórmula que acom colegio, él limo. Sr. Obispo de esta diócesis, varias dignidades pañan la abertura dél nuevo Parlamento. i de la catedral y prelados de los conventos, el ayuntamiento de „Tengo el honor de ser vuestro mas fiel y obediente servi- Ja ciudad con su corregidor, el intendente de provincia, co…</t>
  </si>
  <si>
    <t>…sacadas de la sagrada Escritura y Santas Al socorro de familias necesitadas del Valle de Aran a Padres. Lejos de hallarsercn ella milagros supuestos, no se refie juicio del limo. Sr. Obispo de acuella diócesis......... 2,040. ren sino los- incontestables y.legítimamente probados por los mas CEUTA. ^ graves autores: un tomo en 4.0. Se hallará, en.la librería de Sán chez, calle!de la Concepción, esquina-a rla.de Atocha , á 24 rs. Para alivio de al…</t>
  </si>
  <si>
    <t>…rodeada de centinelas, y nadie podía sa Los americanos han bajado uno por roo. lir sin qtie lo acompañasen algunos soldados armados. — El Arzobispo católico de Tuam ha dirigido al lord Obispo El último parte que da desde Tiflis con fecha de 24 de Se (protestante) de Norwich una petición de los católicos de la tiembre está concebido en los términos siguientes: provincia de Connaiight, adoptada por unanimidad en la junta ,,EI ió de Agosto llegué á Eriv…</t>
  </si>
  <si>
    <t>Observaciones, Francis</t>
  </si>
  <si>
    <t>Francis Observaciones</t>
  </si>
  <si>
    <t>…de Granada-, vacante sus intereses después del término prefijado. por muerte de D. Andrés García Mellado : para una racion de la iglesia catedral de Ciudad-Rodrigo, por ascenso de D. Francis Observaciones del eclipse solar sucedido el 28 de Noviembre de 1826 co Sánchez, á D. Alejandro Martínez Rubio: para otra de la (cuenta astronómica j, en el Observatorio Real de Marina de de Mondoñedo, por el de D. Francisco Queraltó al arciprestaz- S. Fernando, por su dire…</t>
  </si>
  <si>
    <t>Ocio, Francisco de</t>
  </si>
  <si>
    <t>Francisco de Ocio</t>
  </si>
  <si>
    <t>…que ha de tener Mr. Mratfurd cial que fue de la Secretaría del Despacho de su cargo, solicita Canning del Gran Visir y del buhan, se verificará en los prime ic revalide á su hijo D. Francisco de Ocio la plaza de cadete ros dias de Abril. de infantería que obtuvo en tiempo inhábil, abonándole la anti El mismo periódico añade que en las islas reinaba la anar güedad desde que cumplió los doce años, ó á lo menos desde el quía mas completa, y que poco satisfec…</t>
  </si>
  <si>
    <t>Ocio, Leandro de</t>
  </si>
  <si>
    <t>Leandro de Ocio</t>
  </si>
  <si>
    <t>…shak-effendi, quien 1.a de Febrero próximo pasado, por la que Doña Ana María mandó traer, según costumbre, un presente de tres caballos para deZabala, viuda del capitán de fragata D. Leandro de Ocio, ofi la embajada inglesa. La audiencia que ha de tener Mr. Mratfurd cial que fue de la Secretaría del Despacho de su cargo, solicita Canning del Gran Visir y del buhan, se verificará en los prime ic revalide á su hijo D. Francisco de Ocio la plaza de cadete r…</t>
  </si>
  <si>
    <t>Ocupado-siempre, Juan de Madinabeitia y</t>
  </si>
  <si>
    <t>Juan de Madinabeitia y Ocupado-siempre</t>
  </si>
  <si>
    <t>…viduos, hacían Doña Isidora Valiejo, vecino que fue de esta corte, y natural d* muy dolorosa la memoria de su destrucción ; mas el Rby N. Sr. , la villa de Oñate, hijo legitimo de D. Juan de Madinabeitia y Ocupado-siempre en mejorar la suerte de sus vasallos, mandó re Doña Josefa de Umerez,. difuntos; y debiendo recaer los mismos edificarlo., y estos habitantes han tenido el placer de ver en esta bienes libremente en las personas que haya lugar en derecho, dia celebrar su aber…</t>
  </si>
  <si>
    <t>OIA, AlCAMBIOS OKI</t>
  </si>
  <si>
    <t>AlCAMBIOS OKI OIA</t>
  </si>
  <si>
    <t>…eneficio y Íut&amp;°‘ ■ justo obsequio están prontos á sacrificarse. Salorino i.° de Febrc- í'íjYu:a to de 1826.” (Siguen las Jirmas.') Actas ¿el año de 1173% Discurso pronunciado por D. AlCAMBIOS OKI OIA 24. ' ’ fonsó Clemente idé’Aróktegui, del Consejo' Real de Castilla; j J.óndres.«'............... - 37* ' ' en seguida unas octavas ,por D. Ignacio Lazan-, Superintendents P)flS.........................................SM.íMMSMSUÉtyM l8 pJOCl* - de la Real-Cas…</t>
  </si>
  <si>
    <t>OIA, Vi CAMBIOS OBI</t>
  </si>
  <si>
    <t>Vi CAMBIOS OBI OIA</t>
  </si>
  <si>
    <t>…Real Sitio ds S. Lorenzo _Por providencia del Sr. corregidor , subdelegado de vacantes y sin novedad sn su importante salud. mostrencos de la ciudad de Avila, se cita y emplaza á D. Vi CAMBIOS OBI OIA 13. cente Mediavilla , vecino de Santa Fé de América, en el reino Londres,. ..................................1................. 35. de Granada, cuyo paradero se ignora , y á sus hijos, herederos ó sucesores que tengan derecho á los bienes raíces que existen…</t>
  </si>
  <si>
    <t>Ojió, Gerónimo</t>
  </si>
  <si>
    <t>Gerónimo Ojió</t>
  </si>
  <si>
    <t>…espera y á que aspira la hermosa España. Nada biiion, acudirán por sí ó por poder á D. Pedro Valentín Eche mas toca.á.-Cádiz decir, pues V. M. sabe que en su opulencia ha verría y D. Gerónimo Ojió , presbíteros beneficiados de las parcorrespondido con servicios importantes,;al Trono. Decadente ioquiasdé Puente la Reiqá, en Navarra, en el término de seis acabará, de sacrificarse por su Soberano Fernando. Estos sus sen meses. .... timientos.dígnese acoge…</t>
  </si>
  <si>
    <t>Olaeta, Josef Victoriano de</t>
  </si>
  <si>
    <t>Josef Victoriano de Olaeta</t>
  </si>
  <si>
    <t>…dores que han sido de un vale Real de 300 pesos de {Siguen las Jirmas.') ,, ' la creación de Mayo de 1808 , señalado con.el número 44 AVISO. el cual ha sido reclamado por parte de D. Josef Victoriano de Olaeta , como marido de Doña Leocadia Anda de Olaeta, hija y Estando mandado por Real orden de 16 4* Mayo ultimo heredera de D. Francisco Javier de Anda , para que en el.lérmi* se taque á pública subasta el beneficio de los terreros, relaves y no de 20 días comparez…</t>
  </si>
  <si>
    <t>Olaeta, Leocadia Anda de</t>
  </si>
  <si>
    <t>Leocadia Anda de Olaeta</t>
  </si>
  <si>
    <t>…de {Siguen las Jirmas.') ,, ' la creación de Mayo de 1808 , señalado con.el número 44 AVISO. el cual ha sido reclamado por parte de D. Josef Victoriano de Olaeta , como marido de Doña Leocadia Anda de Olaeta, hija y Estando mandado por Real orden de 16 4* Mayo ultimo heredera de D. Francisco Javier de Anda , para que en el.lérmi* se taque á pública subasta el beneficio de los terreros, relaves y no de 20 días comparezcan por sí ó sus herederos , si hubiesen escor…</t>
  </si>
  <si>
    <t>Oñate, Juan Josef</t>
  </si>
  <si>
    <t>Juan Josef Oñate</t>
  </si>
  <si>
    <t>…los Ministros que se enteramente concluida la obra, ¿a cual ha sido dirigida por el in enviasen, cuando fuese necesario, á las cortes respectivas de geniero facultativo de caminos D. Juan Josef Oñate, remitien SS. MM. conforme á su clase y á la importancia de la misión do para la aprobación de S. M. la inscripción que ha de poners* de que fuesen encargados. Los cónsules y agentes autorizados por en el puente , que dice asi: SS. MM. según la costumbre anti…</t>
  </si>
  <si>
    <t>Ordoñez, Tomas Díaz</t>
  </si>
  <si>
    <t>Tomas Díaz Ordoñez</t>
  </si>
  <si>
    <t>…elas, tamboriles, tambores y clarines, con todos los Real audiencia de Aragón, á D. Josef María Peris y Jáudenes perros mastines y lebreles de la comarca: entraron en el bosque, y D. Tomas Díaz Ordoñez. y colocados en distintos puntos empezaron la gritería y el ti Para la vara de alcalde mayor de la villa de Nuies, en Va roteo; con esto y el aullido de los perros y eco de los referi lencia, á D. Claudio Merino Barriocanal: para la de la villa de dos instrum…</t>
  </si>
  <si>
    <t>Orea, Francisco López</t>
  </si>
  <si>
    <t>Francisco López Orea</t>
  </si>
  <si>
    <t>…chó nuestras oraciones y nos salyó: ¡cuántas gra-; muy finas alusivas al objeto. Un tomo e. 16° menor, dispuesto cías le debemos dar; nuestros dias serán.cortos para hacernos, por D. Francisco López Orea. Álformar este Devocionario no' dignos de semejante beneficio! fue otro el objeto del editor que el de proporcionar á los padres .Se habia anunciado con referencia; á una carta de Bucharest de familia un librito que poder/poner en manos de sus hijos para fech…</t>
  </si>
  <si>
    <t>Orfila</t>
  </si>
  <si>
    <t>…rior, es- lá historia de‘ las propiedades y aplicaciones médicas, trazado tan indicados mucho tiempo há. Ved como se explicaba un via- cpn arreglo á -las últimas observaciones del doctor Orfila: un gero en 179$: ,,fácil es de observar la diferencia dé intereses que tomo en 8.° Se hallará en la librería de Calleja, calle de Car-, divide á la unión en Estados del Este ( New-England ). y en: retas; en Santiago en la de Rey Romero; en la Coruña, en Is E…</t>
  </si>
  <si>
    <t>Orlaff-DentssofF</t>
  </si>
  <si>
    <t>…rla intentado. Que en esta atención,; y de ser repetid» 1 Petersburgo 3 de Febrero. las instancias que le dirigen por la expresada causa en solicitud, El ayudante de campo general conde Orlaff-DentssofF en pí de que se les facilite donde puedan purificarse, y en eyitacion de. elo de zy de Enero comunica al barón de Dib;t:ch, gefe del es que se reprodujesen, convendría ,que se .expidiese ia orden conve tado mayor general de S. M. I. , la relación siguiente ac…</t>
  </si>
  <si>
    <t>Orloff, Gregorio</t>
  </si>
  <si>
    <t>Gregorio Orloff</t>
  </si>
  <si>
    <t>…de Julio. i les. jQué impudencia! - Antes de ayer se hicieron las exequias en el monasterio de Todo el muí do sabe que el Sumo Pontífice ha extendido de S. Alejandro Newsky por el conde Gregorio Orloff. su propio mota el jubileo á todo el orbe católico. Si. en algunos Por la orden del dia 3 de.este mes ha manifestado el Empe paises se ha retardado algo la publicación de la bula, es una gro rador lo satisfecho que se halla de ver el modo con que se han sera…</t>
  </si>
  <si>
    <t>Orloff-Denissoff, Conde</t>
  </si>
  <si>
    <t>Conde Orloff-Denissoff</t>
  </si>
  <si>
    <t>…uvo el 16 del pasado el comercio de Pe Monarca, acompañándolos á gran distancia de la población. tersburgo, después de haber recibido con la mas profunda vene El ayudante de campo general Conde Orloff-Denissoff es el ración este testimonio de la benevolencia de S. M. I., y la me encargado de llevar á Petersburgo el cad&lt;ver augusto, acompaña dalla que debe perpetuar su memoria, se acordó por unanimi do de diez ayudantes de campo de S. Vi. dad: j.° el conservar este i…</t>
  </si>
  <si>
    <t>Orloft-Denissoff</t>
  </si>
  <si>
    <t>…derse á lo demás prevenido por la instrucción, dos en el servicio inmediato de la augusta Persona, igualmente y dar aviso á esta Subdelegacion general. Losiseñores Intenden que el conde Orloft-Denissoff, guarda fiel del precioso depósito tes y Jueces de Rentas, administradores puestos por estas auto confiado á su vigilaikia y cuidado. ridades^ las personas que por su oiden y mandato, y antes Los individuos del cuerpo diplomático y demas extrangeros por el Cr…</t>
  </si>
  <si>
    <t>Oromas, Josef</t>
  </si>
  <si>
    <t>Josef Oromas</t>
  </si>
  <si>
    <t>…por la disuelta Junta se ha seguido este último orden, gra He dado cuenta al Rey N. Sr. de un expediente promovido duando al mismo tiempo sus ascensos á los Cabos y Sargentos por D. Josef Oromas, Capitán de infantería procedente de Ul segundos en estas clases, lo que les hace de peor condición que á tramar, con licencia ilimitada en la ciudad de Vitoria, en soli los que por ordenanza no deberían admitirse de soldados. citud de que se le abone el suel…</t>
  </si>
  <si>
    <t>OrOsby</t>
  </si>
  <si>
    <t>ef grilirtói ittljtílñetafeles KCfónUfat, ¿í desengañó será completo coronel OrOsby, se ha batido en desafio con este, y ha sido muer y mas ruidoso coa el tiempo. Estos temores, y el poco adelan to. Lo cierto es que ha desaparecido. tamiento que se ha seguido hasta ahora at comercio británico, _ Es tan grande el calor en Limerik que los abog…</t>
  </si>
  <si>
    <t>Orpia, Gerónimo</t>
  </si>
  <si>
    <t>Gerónimo Orpia</t>
  </si>
  <si>
    <t>…ieron en me y 108919 4 mrs. de rédito á favor de María Ana Guevara. 33. dio de la hambre y sed mas cruel., pues llegaron á beber su pro Otro de 208 rs., y 600 de rédito á favor de D. Gerónimo Orpia orina, ó los que tuvieron la desgracia de sobrcvivirles para tiz. 34. Otro de 118764 rs. 24 mrs., y 352 32 mrs de rédito » comer sus miembros despedazadas. favor de D. Pedro Niño de Ribera; y otro de 78519 rs- &gt;4 mrs.,y 225 30 mrs. de rédito á favor de Doña M…</t>
  </si>
  <si>
    <t>Ortega, Casimiro Gómez</t>
  </si>
  <si>
    <t>Casimiro Gómez Ortega</t>
  </si>
  <si>
    <t>…o cuadragesimal: cuya cinales, con arreglo á la doctrina de la Flora española del sabio distribución por menor, salva la consideración debida á las per Quer, continuada por el Dr. D. Casimiro Gómez Ortega; coa sonas socorridas, se publicará en la Gaceta de la corte. la adición de las nuevas sustancias vegetales, que actualmente están en uso en la medicina, enriquecidas con las noticias desús XEALES ÍOTBKIAS. dosis, y simplificando la doctrina de los reinos ani…</t>
  </si>
  <si>
    <t>Ortego, Francisco</t>
  </si>
  <si>
    <t>Francisco Ortego</t>
  </si>
  <si>
    <t>…donde los individuos de la comisión han sacado las nocio todas las personas que pretendan tener derecho á los bienes de nes siguientes sobre «1 sonambulismo. Aqui Mr. Husson hizo D. Francisco Ortego, vecino y del comercio de dicha ciudad, una enumeración de las facultades maravillosas que, se dice, ca que los ha cedido judicialmente para pago de sus acreedores, para racterizan este interesante estado; á saber: que en el término de 30 dias, contados desde…</t>
  </si>
  <si>
    <t>Ortigosa, Josefa González</t>
  </si>
  <si>
    <t>Josefa González Ortigosa</t>
  </si>
  <si>
    <t>…cuesta seedor del mayorazgo fundado en 5 de Marzo de 1746 por Don trabajo creer en su existencia. Scaro, dice Plinio, en el tiempo que fue edil, mandó hacer Juan Díaz del Corral y Doña Josefa González Ortigosa , su muger, vecinos que fueron de esta corte, ante el escribano que fin teatro cuyo escenario se componía de tres ordenes: el pri mero era de marmol: el de en medio de vidrio (lujo que después fue del número de'esta propia villa, D- Fernando Rniz del Bur go,…</t>
  </si>
  <si>
    <t>Ortiz, Andrés</t>
  </si>
  <si>
    <t>Andrés Ortiz</t>
  </si>
  <si>
    <t>…par. eclipse resultó que ambos determinaron el principio en el mismo Bilbao................................................................ 3 beneficio. instante fisico que yo, y D. Andrés Ortiz el fin medio segundo Coruña.............................................................. 1 daño. después. Deuda consolidada con ínteres.................. 27 valor. Calculo de leu observaciones. Intereses de vales..............................................…</t>
  </si>
  <si>
    <t>Ortiz, Gerónimo</t>
  </si>
  <si>
    <t>Gerónimo Ortiz</t>
  </si>
  <si>
    <t>…Otro de 3633970 rs. 20 mrs., y 109919 4 mrs. de rédito á malo que cuanto ha escrito Tom. Paine. favor de María Ana Guevararsgg. Otro de io3 rs., y 600 de ESPAÑA. rédito á favor de D. Gerónimo Ortiz.—34. Otro de 113764 Madrid 4 de Agosto. rs. 24 mrs., y 352 32 mrs. de rédito á favor de D. Pedro Niño $$. MM. llegaron ayer mañana á Guadalajara sin novedad de Ribera. = Y otro de 73529 rs. 14 mrs., y 235 30 mrs. de en su importante salud. Su Real presencia h…</t>
  </si>
  <si>
    <t>…. . 4 mrs. de rédito á favor de María Ana Guevara.erOtro de 10O 18,504.... 400.............................................................. Idem. • rs. y 600 de rédito á favor de D. Gerónimo Ortiz.=Utro de 12.679.... 400..................................................... Granada. 118764 rs. 24 mrs., y 352 32 mrs. de réditos á favor de Don 12,190.... 400.............................. ............................... Madrid. Pedro Niño de Ribera.csY otr…</t>
  </si>
  <si>
    <t>Ortiz, Josef</t>
  </si>
  <si>
    <t>Josef Ortiz</t>
  </si>
  <si>
    <t>…ballena, para que con facilidad' y en corto- tiempo puedan Angel Santibañez y 'Barros, D. Antonio Ranz Romanillo»; aprender i maniobrar y usar-dé tus ardías los militares de esté D. Josef Ortiz, D. Josef Perez Camino, y D. Francisco Gre clase, é igualmente los individuos que componen* las compañías gorio de Salas. j . de voluntarios Realistas: escogido del reglamentó adoptado para Aña de 1793. Discurso de D. Clemente Peñalosa, Arcedia la caballería…</t>
  </si>
  <si>
    <t>Ortíz, Juan</t>
  </si>
  <si>
    <t>Juan Ortíz</t>
  </si>
  <si>
    <t>/ tW Blas Joséf Garzota, á D. Juan Ortíz, D. Francisco Manuel Ju Hamburgo............................. ............................ 00 rado y D. Francisco Herreros Magaña. Cádiz.........................................-.........-...... i beneficio. Sevilla............................................…</t>
  </si>
  <si>
    <t>Ortiz, Vicente</t>
  </si>
  <si>
    <t>Vicente Ortiz</t>
  </si>
  <si>
    <t>…rrubias, arzobispado de Burgos, vacantes . Idem no consolidados........ 94 á 10. por ascenso de D.,Joaquín Bastamente,. D. Valentín Bernal y D. Angel Iturralde, y fallecimiento de D. Vicente Ortiz, Don . Salvador Calvo y D. Francisco González,.á ;D- Juan Antonio. a/ -;V • ANUNCIOS. : Estevez ,"D. Bernardo González , D.; Lorenzo; Cano , D, InocencioOca, D. Jorge Adrian y D. FaustinoNevreda: pata una Por proyidencia del Sr. ’ (jalando, teniente de correg…</t>
  </si>
  <si>
    <t>Oshea, Henrique</t>
  </si>
  <si>
    <t>Henrique Oshea</t>
  </si>
  <si>
    <t>…os.................. ............. 9 a 94. Santiago.................... D. Manuel de la Riva Moreno. Sevilla........................ D. Francisco Fuertes. ANUNCIOS. Valencia...... D. Henrique Oshea y compañía. En virtud de providencia del Sr. Galindo, teniente primero Valladolid................ D. Luis de Rojas. de corregidor de esta villa, refrendada por el escribano del nú Vitoria....................... D. Fermín de Éleizalde. mero Santin, y á solicit…</t>
  </si>
  <si>
    <t>Oshea, Henrique de</t>
  </si>
  <si>
    <t>Henrique de Oshea</t>
  </si>
  <si>
    <t>…nuel de la Rivx Moreno. deducirlo, prevenidos que de no hacerlo se procederá á lo que Sevilla.¿i......... D. Francisco Fuertes. haya lugar en justicia. Valencia................... D. Henrique de Oshea y compañía. .fie halla ya corriente el segundó y último tomo de la IberiaValtadolid................ D. Luis de Rojas. da, para que losSres. suscriptores lo recojan en sus respectivos Vitoria............. ........ D. Fermín de Eieizalde. despachos de Novillo,…</t>
  </si>
  <si>
    <t>Osorio, Bernardo</t>
  </si>
  <si>
    <t>Bernardo Osorio</t>
  </si>
  <si>
    <t>…................................. 34 la dignidad de chantre de la santa iglesia metropolitana de Sevi Londres. ............................................. 34 lla’; por muerte de D. Bernardo Osorio, á X&gt;. Nicolás González Zurícli......................................... 32 Bricefio, doctoral de ella: para la canongía de la misma, que ob.París.................................................................. 25 ttniael expresado Osorio, á D. Lorenzo Manu…</t>
  </si>
  <si>
    <t>Otra</t>
  </si>
  <si>
    <t>…que lo ilustran; para las cuales se han tenido presentes pasage á los militares procedentes de América. {Núm. J27.) las del Dr. D. Juafl Eovvle , publicadas en Inglaterra, las de Don Otra para que en las permutas de fincas con manos muertas Juan Antonio Pellicer,y otras menos importantes de los señores no se exija alcabala sino del exceso del valor que tengan. {Nú Edmundo Gayton y Luis Ideler, añadiendo de nuevo a’gunas, ya mero IJ1-) , lobre…</t>
  </si>
  <si>
    <t>Otra, Carlos</t>
  </si>
  <si>
    <t>Carlos Otra</t>
  </si>
  <si>
    <t>…empleados ¡fn Real Hacina sujefps.'á dai; todos los que tuvieron la honra de besar su Reat inano. fianza por su destino. (Nüm.,yy,I^ , SS. MM. y sus augustos Hermanos los Infantes D. Carlos Otra mandando que se renda en los estancól e] tabaco rapé María Isidro y D. Francisco de Paula salieron por la tarde á pa por menor. 3&amp;Í) , n... , seo en un mismo coche, y fueron á visitar á N. 8ra. de Atocha CAMBIOS DEL DIA j'Iv. corno tienen de costumbre. . i j.…</t>
  </si>
  <si>
    <t>Otro, To</t>
  </si>
  <si>
    <t>To Otro</t>
  </si>
  <si>
    <t>…roducción de frutos y pago de derecho Reflexiones político-cristianas sacadas de la misma en defensa en las aduanas. (Idem.} de la soberana autoridad del Rey nuestro Señor &amp;c. Por D. To Otro para que los vales que se han dado por los empleados mas García Morante, vicario de la dignidad y cura párroco en en Real Hacienda por via de fianza y demas, pasen á la Real el arzobispado de Búrgos. Un tomo en 4.0 de buena impresión y Caja de Amortización. (…</t>
  </si>
  <si>
    <t>Oubril, Pedro</t>
  </si>
  <si>
    <t>Pedro Oubril</t>
  </si>
  <si>
    <t>…a antes del i.° de Marzo, en que se proveerá la plaza. El jueves p del corriente tuvo el honor de presentar a S. M. —Se halla vacante la plaza de médico del lugar de la Alameda el caballero D. Pedro Oubril las nuevas credenciales de S. M. de la Sagra, provincia de Toledo, con la dotación de 18 rs. duel Emperador de todas las Rusias Nicolás 1, confirmándole en el lios, pagados por la justicia; y casa en que pueda vivir. Se com mismo carácter de Enviado extraordi…</t>
  </si>
  <si>
    <t>O’Higgins</t>
  </si>
  <si>
    <t>…us habitan •vDe Valdivia , Concepción , Chiloe , ,y de otras partes deCIdr tes excluidos de los bienes de la ley fundamental, y esto solo por le se han enviado representaciones al general O’Higgins, invi.? haber permanecido heles á la religión de sus mayores! tándolo á volver á. aquella república. O’Higgins vivia hacia . tieja.,,El duque de Montebello, señores, volverá dentro de poco pt» en el pais de Canite, cerca de Pisco. Bolívar lo ha enviado á á Fr…</t>
  </si>
  <si>
    <t>O’Leary</t>
  </si>
  <si>
    <t>…Gobiernos hacen grandes preparativos par* rador y coronel del regimiento de la guardia de á caballo, ha .si continuar la guerra. do nombrado mayor de la plaza en Czarcoieselo. El coronel O’Leary llegó á Buenos-Aires el 4 de Noviembre con pliegos de Bolívar, y al día siguiente publicó el Gobierno MUSIA. Sin manifiesto. Este coronel también llevaba pliegos para el Go Berün 4 de Febrero. bierno del Brasil, y asi partió inmediatamente para la capital Se…</t>
  </si>
  <si>
    <t>Pa</t>
  </si>
  <si>
    <t>…déTurin: El caballeró'Ruffo de Gástelcícala ha sido nombra que hizo del nuevo planeta Ceres en i.° de Enero de 1801, y que do Mínistro cérca'de lá' corte de Prusiaf el comendador D. Pa dió origen á los posteriores descubrimientos de otros tres plane bló de Ambrosio vá como EnviadO de negocios cerca de la Puer- tas. El generoso Monarca decretó entonces que se acuñase una me ta otomana , y el comendador Vicente Ramírez igualmente En-- dalla d…</t>
  </si>
  <si>
    <t>Pablo</t>
  </si>
  <si>
    <t>…mento, por hallarse al fin del segundo el índice general dí Red de S. Luis, núm. 27: en la de mercería de Rodrisuez, pla la obra. zuela de Santo Domingo: en el almacén de papel de~D. Pablo —El Viajador sensible, ó mi paseo á Iberdum: por D. Bernardo Uncela, calle de Toledo, número 14, al lado del cuartel de ca-, María de Calzada. Esta novelita , que siempre ha sido tan apre bailcría; y en la lonja de chocolate de López, plazuela de An ciada de…</t>
  </si>
  <si>
    <t>…óbal Rodriguez, á D. Francisco Josef Martin de ViLlodres: para la dignidad de Observé ambos contactos con un acromático de Dollond, chantre de la catedral de Guadix, por muerte de D. Pablo montado paralíticamente, de 4 pies de foco, y objetivo triple Ruiz , á D. Francisco Gonzalo: para una canongía de la de de 32 pulgadas de abertura (medidas inglesas.) Oviedo, por la dé D. Josef Díaz Palacio, á D. Josef Giraldez: , . Medidas de la parte clara…</t>
  </si>
  <si>
    <t>Pablo, Juan</t>
  </si>
  <si>
    <t>Juan Pablo</t>
  </si>
  <si>
    <t>…vada en Joaquina Strrate en el hospital general de Zaragoza, redactada por sus facultativos. Se vende á 2 rs. en las librerías 1,172.... 12000......................... Granada. de D. Juan Pablo, frente á los Gremios; de Fuentes, calle d: 10,066.... 4000........................ . Madrid. la Almudena, y de Cifuentes en la de ios Preciados.. ' 17.344.... ..................................... - Santiago. —Joan. Got. Heineccii historia juris romani: edit…</t>
  </si>
  <si>
    <t>Padilla, Ventura</t>
  </si>
  <si>
    <t>Ventura Padilla</t>
  </si>
  <si>
    <t>…s y vuestras pro desear. La asistencia será con esmero y puntualidad; y por un piedades, serán religiosamente guardadas y cumplidas.=Firmado. rasgo de beneficencia, ha determinado D. Ventura Padilla, á cu Josef Paez.ccEn el cuartel general de Valencia el 3 de Mayo yo zelo se deben las mejoras de estos baños, que en la tempora «le t8z6. da de este año se franqueen gratis á cuantos gusten concurrir. fXANCIA. Zaragoza 12 de Julio. Parts xi de Julio. El vier…</t>
  </si>
  <si>
    <t>Padre, Antonio Jover y</t>
  </si>
  <si>
    <t>Antonio Jover y Padre</t>
  </si>
  <si>
    <t>…s mercaderías y degolló ¿13 de ellos. Con fecha 26 de Julio del presente año Manuel Juan Vidal y compañía, de Valladolid, remitieron por el correo general á Madrid 4 de Setiembre. D. Antonio Jover y Padre 11 de Barcelona , un paquete con tres SS. MM. y AA. continúan sin novedad en su importante vales Reales de 200 pesos, consolidados, de la creación de i.° salud en el Real Sitio de S. Ildefonso. de Enero de 1824, con los números 418,419 y 420, y habién dose ex…</t>
  </si>
  <si>
    <t>Pae</t>
  </si>
  <si>
    <t>…casa de campo el jueves último. 1 , gociantes ingleses HstiVéleVaáo suS^tféj'AS jpor conducto de sir Ro _ En la Cámara de los Comunes Air. Moore, diputado pop berto Kew Porterval general Pae£,juien las tqv&lt;^ por justas; Dublin, presentó una exposición de un sujeto llamado Orpen, pero á pesar de ello había'contestado que eran inevitables tales donde se quejaba de la conducta del clero católico, con respecto Micoiivenitrtteí en las convulsiones pol…</t>
  </si>
  <si>
    <t>Paez</t>
  </si>
  <si>
    <t>…del gran número- ele personas que han sido asesinadas y En Puerto-Cabello el pueblo y las tropas se han declarado heridas en los condados de Mayo, Cavan y Galway, ha habido por el general Paez. otros veinte ó treinta muertos y heridos en el de K.eny. El co — El Courier ingles habla de estas ocurrencias del modo siguiente: ronel Crosbie, uno de los candidatos, indignado de la conducta „Una insurrección ha estallado en Valencia, una de las prin 'de l…</t>
  </si>
  <si>
    <t>…e dirigen hácia Trípoli»** habiendo dejado pequeñas guarnicione* todo el ayuntamiento, y por las aclamaciones de todo el pueblo, •n dichos tres puertos. reintegrando asi al Excmo. Sr. Paez en el pleno ejercicio de tu</t>
  </si>
  <si>
    <t>…bido la noticia de que en la ciudad del Marate que esperaba no hubiese ninguna dificultad en el reconoci ñon intentaron algunos ánimos inquietos perturbar el sosiego pú miento del general Paez por las autoridades civiles, y por el ejér blico; pero felizmente se descubrió sii proyecto antes deejecutar cito, hallándose como se hallaba restablecido en el ejercicio dé se, y se frustró por la vigilancia y energía del gobernador y co todas sus funciones.…</t>
  </si>
  <si>
    <t>…tención pública en estos dias, por su importancia , no será fue- davía se ha hallado la oposición con el poder , sí no de dirigir, ra del caso dar aquí lina noticia biográfica del general Paez. Este .á lo menos de empeñar todas las deliberaciones. Ademas de esta caudillo» íntimo atnigo.cn otro tiempo de Bolívar, y contra hostilidad contra el presidente y su gabinete, se ha manifestado, quien obra en. el día, se distinguió en la insurrección de las…</t>
  </si>
  <si>
    <t>…speranza de poder en su patria aliviar su miseria. en 71:8339750 francos. _Por el navio Hczvard, procedente de Nueva-Yorck.con solo* 7KANCIA, 19dias de navegación , se sabe que el general Paez, según el Baltimore-Chronide, salió apresuradamente de Caracas el.4 de.Junio, Parts 2g de Julio. á consecuencia de la noticia que recibió por un correo extraor Bolsa de hoy. Cinco por 100 consolidados 99 65. Acciones dinario de haberse insurreccionado las tro…</t>
  </si>
  <si>
    <t>…pelo* llen enterados de los antecedentes, no necesitan qtie se les pruebe ponelios; no puede'provenir de su apatía, vistas das pruebas dé la necesidad imperiosa que hizo obrar al general Paez. No hay, valor que dieron en los tres primeros años de la guerra. La ver añade, un solo individuo en Venezuela , que teniendo sentimien dadera causa de su inacción es la envidia y las disensiones de tos de hombre no esté de acuerdo con el General, cuando dice…</t>
  </si>
  <si>
    <t>…blecidos’ én Hámmérfert; cerca del cabo Norte. En de la mayor tranquilidad en aquélla isla *1 estío dé 1824 habían ya «tos construido habitaciónw en Ice- Se asegura también que al general Paez, sublevado contra el Sund á los 77 grados; 50’ minutos" latitud norte. Esta última ex gobierno colombiano, se le ha unido' mucha gente, y que era y* pedición compuesta' de 15 hombres solamente; dejó él puerto de dueño de Caracas y lá Guaira, HanVinerfert en A…</t>
  </si>
  <si>
    <t>…neral Marino , el cual entró allí el 4 de Mayo con 28 Murcia................................................................ 1 Ídem. hombres, y que al siguiente dia lo verificó el general Paez. Barcelona á pesos fuertes............................... . £ beneficio. El ayuntamiento de Caracas aprobó las mudanzas adoptadas Zaragoza.................... ........................................ . í daño. por el dé Valencia , y en el artículo 4.0 del act…</t>
  </si>
  <si>
    <t>Paéz</t>
  </si>
  <si>
    <t>…aez, y pide que se formc un Gobic/ho Coilins , rector de Skibbereen, les fue agregado. Los legebétanal «ón’fedéradó. ; * 1 lord Killeen, y Mres. Daniel O’Connel, Hugo O’Connot, El general Paéz ha publicado Una proclama invitando 4 los Juan Dudó , Antonio Blakc y Ricardo bheil. A cada uóó dé. es habitantes de V*l«ín'cia desdé 14 4 50 años á qúe seriunaa en la tos individuos se le hicieron diferentes ínicrrogatorlos delante ds plaza mayor él 14 dé Ju…</t>
  </si>
  <si>
    <t>…ino para Viena. dichos periódicos, se halla á nuestro parecer bastante para ma _ El Príncipe Augusto, hijo del Rey de Prusia, acaba de dejar nifestar que la demasiada ambición del general Paez le ha colo á Berlín para visitar la Pomerania. cado en una posición peligrosa, lo cual ¿1 mismo conoce. Su _Desde el i7 al 28 han pasado por Berlín varios correos. El carta, dirigida al vicepresidente Santander, no ha obtenido con conde Lagrange, secretario d…</t>
  </si>
  <si>
    <t>…arte de la escuadra del lord Cochrane fue vista lonia; y SS. AA. los Príncipes Alejandro y Ernesto de Wurel 3 de Julio en las aguas de Cérigo, que es el punto donde de temberg. El caballero Paez de la Cadena, Ministro de la corte de ben reunirse todas las fuerzas de este marino: sin embargo se España en Petersburgo, ha llegado también ¿ Moscow pocos duda mucho de esta noticia, y lo que hay de cierto es que no se dias há. sabe aun si Cochrane ha llega…</t>
  </si>
  <si>
    <t>…convertidos todas las personas agregadas á su embajada para restituirse á comerciar sin presentar Las certificaciones ó patentes que señalan Stockolmo, pasando por Petcrsburgo. El caballero Paez de la los reglamentos; pero en las demas puntos no gozarán ninguna Cadena, Ministro de España, y S. A. R. el Duque Eugenio de preferencia, por lo que toca al comercio y á la industria ; y si Wurtemberg partieron igualmente el dia 30. quieren ejercer esta prof…</t>
  </si>
  <si>
    <t>Paez, Juan Miguel</t>
  </si>
  <si>
    <t>Juan Miguel Paez</t>
  </si>
  <si>
    <t>…itidos en las audiencias de despedida de SS. MM; Soy vuestro afecio.=Nicolas. el Emperador y Emperatrices. __Et 21 de Febrero á eso de las nueve de la noche se sintió en El Excmo. Sr. D. Juan Miguel Paez de la Cadena tuvo tam Torneo y sus contornos un terremoto muy fuerte, que duró el bién el honor el mismo dia de presentar al Emperador sus nue espacio de un minuto. Llevaba la dirección de Sud á Norte , y se vas credenciales, en calidad de Enviado extraordina…</t>
  </si>
  <si>
    <t>Paez, María Antonia Roure y</t>
  </si>
  <si>
    <t>María Antonia Roure y Paez</t>
  </si>
  <si>
    <t>…r, quela ganadería, por un efecto natu- Por segundo término de 1 5 días se cita á los parientes mas' ril de las agitaciones pasadas, no goce hoy del esplendor que en inmediatos de'Doña María Antonia Roure y Paez, que murió' otros tiempos, y que conseguirá pronto bajo los auspicios pater intestada, para que en ellos acudan á usar del derecho que les nales de V. M.; mas sin embargó] la de este partido pone en competa en la demanda que sobré la declaración de herederos^…</t>
  </si>
  <si>
    <t>Pagan, Baltasar</t>
  </si>
  <si>
    <t>Baltasar Pagan</t>
  </si>
  <si>
    <t>…rovincia se habló que acaba de tomar V. M. en la gaceta. Entregada á Toledo por el capitán del Real cuerpo Dígnese V7 M. acoger estas sinceras demostraciones con que de artillería D. Baltasar Pagan, quienes de común acuerdo in el baile y ayuntamiento de la ciudad deSolsona, con su benemé tentaron la primera introducción del insecto en el pais, se tras rito vecindario se creen obligados á felicitar á V. M. con aque ladaron desde luego los nopales á un ja…</t>
  </si>
  <si>
    <t>Paiau, Mariano</t>
  </si>
  <si>
    <t>Mariano Paiau</t>
  </si>
  <si>
    <t>…ercantes de su nación; que habia entra bla de Cazalla á D. Bonifacio Isidro Sanzr para la del Carpió de ndo en la rada de Hydra con cuatro goletas griegas que habia de Montalvan á D. Mariano Paiau: para !a de Montijo á D. Agus tenido en el mar, y las puso en libertad luego que se efectuó tín josef Corchero: para la de Huercal-obera á D. Manuel Es el pago. teban Balmaseda; y para la primera de Córdoba á D. Pedro MiUn capitán que llegó de Ñapóles de Roma…</t>
  </si>
  <si>
    <t>Palacio, Diego de</t>
  </si>
  <si>
    <t>Diego de Palacio</t>
  </si>
  <si>
    <t>…ceta-el anuncio paira'el concursó. la isla de Mallorca, el 31 de Enero último, se remitían en uí Los que pretendan ser admitidos en dase de opositores debe paquete con dirección á D. Diego de Palacio, del comercio df rán presentar al secretario de la' Real junta el título de médico, esta corte, 14 vales de á 200 pesos no consolidados Con los nú expedido por el Gobierno legítimo, y ademas, ó la certificación' meros 779960,809072 al 809084 , y otros *4 de á…</t>
  </si>
  <si>
    <t>Palacio, Josef Díaz</t>
  </si>
  <si>
    <t>Josef Díaz Palacio</t>
  </si>
  <si>
    <t>…do paralíticamente, de 4 pies de foco, y objetivo triple Ruiz , á D. Francisco Gonzalo: para una canongía de la de de 32 pulgadas de abertura (medidas inglesas.) Oviedo, por la dé D. Josef Díaz Palacio, á D. Josef Giraldez: , . Medidas de la parte clara del Sol, ó distancias de los limbos para'otra de la colegial de Jerez de la Frontera, arzobispado de del Sol y Luna, observadas en las proximidades al medio del Sevilla, por ascenso de D. Valentin Sorzano á…</t>
  </si>
  <si>
    <t>Palacio, Juan de Villanueva</t>
  </si>
  <si>
    <t>Juan de Villanueva Palacio</t>
  </si>
  <si>
    <t>…ano del nú Vitoria....................... D. Fermín de Éleizalde. mero Santin, y á solicitud del actual poseedor del vínculo fun Zaragoza.................. D. Juan Toron. dado por D. Juan de Villanueva Palacio, en el año de 1650, se llama y emplaza á las personas que se consideren con derecho i El sorteo de vales no consolidados que han de reemplazarse suceder en él, para que dentro del término de 30 dias primeros, por los consolidados de la creación de Setiembre ,…</t>
  </si>
  <si>
    <t>Palacios, Manuel</t>
  </si>
  <si>
    <t>Manuel Palacios</t>
  </si>
  <si>
    <t>…Ildefonso: para una capellanía de cpro msterdam.00 de la santa iglesia primada de Toledo, vacante por - muerte de Hamburgo. • »•»••• *»*•***•»•***•***•*»»••••«••*•*«#»•*►•*••*. 00 D. Manuel Palacios, al presbítero D. Josef Tirado; y para la Cádiz........... par. dignidad de tesorero de-la iglesia catedral de Oviedo, por pro Sevilla.....'.............. ...................................... i ¿i daño. moción de D. Antonio Cidrou al deanato de la de Lugo,…</t>
  </si>
  <si>
    <t>Palermo</t>
  </si>
  <si>
    <t>…otros. dantes. De Génova pasó á Malta llamado por el Gran Maestre Hacia mas de un año que se hallaba en Nápoles de regreso de de la orden de S. Juan de Jerusalen , quien I9 nombró profesor Palermo , y había presentado últimamente el nuevo proyecto da de matemáticas de aquella universidad, habiendo permanecido pesos y medidas , cuando la muerte vino á sorprenderlo en a 2 da allí hasta que disuelta esta1 por él Gran Maestre Jiménez se res Julio último, d…</t>
  </si>
  <si>
    <t>Palmerston</t>
  </si>
  <si>
    <t>…ducción-en ios gastos-de Ja milicia , y arreglarlos de modo "ABWIMA, ... . *, .r que se a'ptósd'inen todo lo posible á los, de-1792.. -* /’ -r- • (1 ‘VJpMijf áe'F^brtrO; ’ '* - El lord Palmerston asegura que el Gobierno no desea que se. T iijvtf Htcóntesíacion^ife 9‘. Ai. la 'Érrtjjerétfíz’dió-ett latín: niántengá una -fuerza militar en tiempo de paz que no sirva mas., él ^tsctirso'qds'lle,dir&lt;^‘ói'eW"éí mismo -ídt6m»i-eL; Arzobispo1'dé'.' qae- para e…</t>
  </si>
  <si>
    <t>…rnodi- .incurrido en faltas graves. , -fb &amp; c*"'V . ficacion que se suprimiesen 173151 hombres en el ejército. . ,6fi Cuando' espire el tiempo yenaladó pór,cl jírtí^ulo 4.0 se El lord Palmerston se opuso, y demostró que apenas es su- nombrará á, los discípulos de las,escuelas preparatoria^'para las áciente el número actual. (plazas.yacantes.de maestros en los ¿olégios Reales’, o para regenLa proposición de Mr. Hobhoúse fue desaprobada por una Jesde.l…</t>
  </si>
  <si>
    <t>…rero de la inquisición protestante. 1825; pero la mayor parte se hicieron en los meses siguientes: El resultado oficial de las averiguaciones asegura firmemente los presidieron el lord Palmerston y el lord Binning- Los inter el Trutk-teller que se imprimirá dentro de poco. Un agente ecle rogatorios de la comisión de la cámara de los Pares son bastante siástico del arzobispo católico de Dublin, auxiliado de un abo cortos porque no ofrecen sino una repe…</t>
  </si>
  <si>
    <t>Pando, Manuel</t>
  </si>
  <si>
    <t>Manuel Pando</t>
  </si>
  <si>
    <t>…as, y con la de 18 de Setiembre del pre «Se cita y emplaza í D. Mateo Ruiz , D. Francisco Bermejo, sente afío los demás individuos para la formación de la Direc D. Benito Marraci, D. Manuel Pando y Doña María Josefa do ción general con arreglo ai art. 36 del expresado Real decreto, Soto , últimos tenedores que aparecen ser de siete vales Reales ds &amp; saber: D.Timoteo Alvarez deVcrifía de inspector general pri 300 pesos, creación de i.°de Setiembre de 1807, núms. 50,026, m…</t>
  </si>
  <si>
    <t>Panin</t>
  </si>
  <si>
    <t>…o por el bien de la patria (único objeto de mis desvelos). hen, primer médico de la Emperatriz de Rusia, y en Moscow Por esto, aunque lleno de gloria, no me abochorno de ser el el conde Panin, han reconocido, practicado y propagado el primero en tal invitación, que si , como lo espero, tiene acogi magnetismo animal con mas ó menos suceso. En Stockolmo se da, enviaré y recibiré personas de confianza para llenar tan sa exige para recibir el grado de…</t>
  </si>
  <si>
    <t>Panmgarten</t>
  </si>
  <si>
    <t>…én ha sido nombrado para in llegó á lñspruck. Entre los personages que componen la comiti dividuo de la sección de justicia en el Senado de Finlandia el ba va de S. M. se halla el conde Panmgarten, ayudante general, rón de Mellin, consejero de Estado. ■ : c Mr, de Martin, consejero y secretario de cámara, Mr. Farrobacher, secretario del Despacho, y Mr. Harz , médico de cámara.| Idem 4 de Mayo Antes de partir dirigió el Rey á todos los Ministros de Es-,…</t>
  </si>
  <si>
    <t>Papiri, Pacífico</t>
  </si>
  <si>
    <t>Pacífico Papiri</t>
  </si>
  <si>
    <t>…obre este punto. Las noticias particulares mas dignas de co dito no dan mucha importancia á estos sucesos.gsegundo, natural de A.ncona, nombrado Angel Castelli, de 23 ■ños, lo fue D. Pacífico Papiri; y del tercero, cuyo nombre es — Acabamos de ver una carta escrita por un oficial superior d,? \braham T*dur, de 30 años, nacido en Túnez, lo fue Nicolay marina , en que habla de la visita de despedida que hizo al gene ral Rodil: en ella dice que la mesa del…</t>
  </si>
  <si>
    <t>Para, Pascual</t>
  </si>
  <si>
    <t>Pascual Para</t>
  </si>
  <si>
    <t>…*73*» 39*453» 4**834. 45*835 .50.015,S^.oói ,'63,522, bres mendicantes de la misma...................................... 8,500. cuyos vales Reales han sido reclamados por parte de D. Pascual Para socorro de algunas familias necesitadas por la Pratosi, vecino de la ciudad de Jaca, por el juzgado del Señor mayor parte labradores.de la diócesis, que se hallan Galindó, teniente corregidor de esta villa, y escribanía de Cor en gran miseria.................…</t>
  </si>
  <si>
    <t>Pardo, Juan Lamas</t>
  </si>
  <si>
    <t>Juan Lamas Pardo</t>
  </si>
  <si>
    <t>…itándose asi los medios de establecer metropolitana'de Santiago, por muerte de D. Miguel Benito sus preparativos militares sobre una línea que proporcionará su Cantero y Grande, á D. Juan Lamas Pardo: para la dignidad marcha á la capital, no concebimos cómo la Inglaterra y el de prior , primera silla de la iglesia colegial de Santillana . obis Austria podrán quedar tranquilas al mismo tiempo que se haga pado de Santander, por muerte de D. francisco Pelaez…</t>
  </si>
  <si>
    <t>Parea, Carlos</t>
  </si>
  <si>
    <t>Carlos Parea</t>
  </si>
  <si>
    <t>…co nct; y, para la vara de alcalde mayor de la villa de Igualada, va mercio, seria trabajoso el determinarla con exactitud. Entre tan cante por traslación de D. Agustín Pelaez, á D. Carlos Parea, to véase cómo piensa el autor de una carta que se ha recibido de Vizcaya en csteúltimo correo, á que se le podrá dar el valor que Exposiciones dirigidas á S. M. iperezca. „No se puede dudar, dice, que los liberales (esto es los franc Señor. El comandante del…</t>
  </si>
  <si>
    <t>Parfrondi, Antonio</t>
  </si>
  <si>
    <t>Antonio Parfrondi</t>
  </si>
  <si>
    <t>…manifestase á las legiones la satisfacción de que una canongía dé la catedral de Teruel, vacante por fallecimiento habia-didfrutadóí añadiendo que siempre-tendría la misma con de D. Antonio Parfrondi, á D. Cristóbal Salvador. fianza al verse rodeado por la guardia nacional; que se acordaría También se ha servido S. M. nombrar á consulta de dicho y apreciaría en cualesquiera circunstancias los importantes ser tribunal para dos plazas dé oidor de la Real au…</t>
  </si>
  <si>
    <t>Parga, Josef de Novoa y</t>
  </si>
  <si>
    <t>Josef de Novoa y Parga</t>
  </si>
  <si>
    <t>…....... ...........................; ción de la metropolitana de Sevilla, por muerte de D. Miguel Deuda'consolidada! con-interes...............i.;.... 19 Valor/ ' Luis González, á D. Josef de Novoa y Parga, racionero de la Vales consolidados....— ’ Catedral de Lima: para una ración de la santa iglesia primada .................ib..- Idem no.consolidados..i,.y iz.it.¿í. 91 áiof. -’v de Toledo , por fallecimiento de D. Cirilo S. Román, á Don Pedro Nolasco Galindo:…</t>
  </si>
  <si>
    <t>Parí</t>
  </si>
  <si>
    <t>…la casa de los Consejos — Análisis y sintesis de las aguas minerales de la fuente de Sa Lóndres • SiltSM»*»»*»»**»*»» ........ 35f lan de Cabras: por D. Domingo García Fernandez, ministro Parí*.................................................................... '5 5- que fue de la junta de comercio, moneda y minas, y célebre por Cádiz............................................................... f beneficio &gt; tus conocimientos químicos :un tomito…</t>
  </si>
  <si>
    <t>París, Arzobispo de</t>
  </si>
  <si>
    <t>Arzobispo de París</t>
  </si>
  <si>
    <t>…Rey concebida en es sentando todos junto* un espectáculo bien extraordinario. Re tos términos: r, ir. ti i.:;\ ■ ", corriendo los Anambas.en los dias 4, 5,0 y 7 de Marzo, des ‘'-k,Señor Arzobispo de París i Lasolemnidad que se aproxima cubrieron los navegantes una hermasji ensenada,cuyo plano se le recuerda particularmente A nuestra memoria- lapiedaddelosRe- vantó, y á la cual dió Mr. Bougainviüé: el nombre deFWC/rrÍés'nuestros’predecesores,rancia a‘la Reina d…</t>
  </si>
  <si>
    <t>París, Fabvier</t>
  </si>
  <si>
    <t>Fabvier París</t>
  </si>
  <si>
    <t>…l jura cesarios para llenar sus funciones. mento en la forma prescrita. TKANCIA. Se ha nombrado una comisión militar, compuesta de Coto— cotroni, Goura &amp;c. Se ha expedido orden al coronel Fabvier París ai de Julio. para que se presente en la asamblea, y al mismo tiempo otra á Bolsa de hoy. Cinco por ióo consolidados 99 75. Anuali los tiniotas para suministrar cuanto necesitase el cuerpo de tak— dades de 4 por 100 á 1702 50. Obligaciones de la ciudad 1380. t…</t>
  </si>
  <si>
    <t>París, Juan</t>
  </si>
  <si>
    <t>Juan París</t>
  </si>
  <si>
    <t>VXANCIA. - El domingo últínlo se verificó en la Real capilla del Palacio la augusta ceremonia de ¡a consagración del limo. Sr. D. Juan París 20 de Octvbrt. Ignacio Cadolino, Obispo de Cervia tñ Italia, siendo padrino el Boha &lt;iie hoy. Cinco por too consolidado* 99 43: Ahti3!i«» Rby N, Sr., y en su nombre el Excmo. Sr. Duque del Infantadades ii2o. Obligaciones de la ciudad 1384^. Accionesdd btncb d…</t>
  </si>
  <si>
    <t>París, Pablo de Jesús</t>
  </si>
  <si>
    <t>Pablo de Jesús París</t>
  </si>
  <si>
    <t>…e sus virtudes y la execración de sus atroces verdugos. Londres............................................................ 35Í * #• : Asi se ha ejecutado por disposición del Rdo. D. Pablo de Jesús París..................................... ............. ............... »5 9Corcusas, su sucesor, quien nada ha omitido por corresponder i Cádiz...................................................... ........... ♦ beneficios las piadosas intenciones de S. M. Sevill…</t>
  </si>
  <si>
    <t>Parladi, Pablo</t>
  </si>
  <si>
    <t>Pablo Parladi</t>
  </si>
  <si>
    <t>…as, Administrador de . /! . Karcelnna.................. ...* Infería*... ...................................................................... 6 9 6l I En 30 de Julio de 1815. LÁ'D. Pablo Parladi, de aquel comercio......... * 2 3 119 En id. id. En id. id. 1........................... 216 Mnwt.. A H Fr¡iiir¡«rft rampdef,ir . ..I............................. I i En 20 de Abril de id. A itranf?........ ............... 4*9 1A D. Baltasar Payan , Director…</t>
  </si>
  <si>
    <t>Parri</t>
  </si>
  <si>
    <t>…el ta bastante al norte entre los rios Mackensio y -Coppermina. Si trabajo en todo el reinos Nada mas fácil que inventar palabras .existe en efecto , y si es la tierra que víó el .capitán Parri al sur que acarreen odio á aquel á quien se trata de acusar : lo vago de -de la isla Aíelvillt, ó que .liega hasta cerca de esta isla ,-puede, las expresiones, la falta de-definir la cosa de que se habla y -es .el -acumulándose los grandes témpanosideíhieloj.…</t>
  </si>
  <si>
    <t>…de los Pares la emancipación. La antigua aristocracia, que forma dra de lord Cochrane. una gran parte de esta cámara, es favorable á la emancipación; —Ademas de la expedición del capitán Parri ha dispuesto el Go pero la oposición del duque de Yorck, de los lores Liverpool y bierno que salga otra compuesta igualmente de dos naves, la Eldon, quizá arrastrará á muchos Pares, cuyos antepasados aca Ventura y el Beagle, encargada de explorar las costas d…</t>
  </si>
  <si>
    <t>Parry</t>
  </si>
  <si>
    <t>…pane ha sido adoptada por él contra la voluntad — El Gobierno pateca que trata de encargar una nueva expedi de los grandes del Imperio. Su hijo el Príncipe Abbas-Mirza, de ción ai capitán Parry, con objeto de llegar al polo del Norte y edad de 40 años , es el heredero del trono, á pesar de ser el ter de hacer conocer cua^ es el punto mas avanzado de la barrera de cer hijo del Sh.ich; pero como su madre pertenece á la familia jtielo en. el círculo ár…</t>
  </si>
  <si>
    <t>Pascual</t>
  </si>
  <si>
    <t>…mbajador viuda, á Salvador Sanahuja, á Andrés Sibers, de nación fran 70 piezas de seda y 100 taheles (2); al que le seguía 18 piezas cesa y al Dr. D. Gaspar Aparici, acreedores de D. Pascual de seda y 50 taheles, y á cada uno de tos 19 criados 10 piezas Marin, notados en el inventario que te formó por su viuda Doñs de seda y 10 taheles. En el año 50.0 del reinado de este Empe Mariana Candado, que aunque comparecieron en los autos de rador, envió…</t>
  </si>
  <si>
    <t>Paskcvitch</t>
  </si>
  <si>
    <t>…e de aquel Gobierno. ■. rio Terter. Entonces el general se apresuró &amp; comunicar esta no- , _Se dice que el 20 de Noviembre se leerá en el nuevo Parlamen ticia al ayudante de campo general Paskcvitch , quien fue á re- to el discurso del Rey. Los amigos del Gobierno regularmente tinírsele en las inmediaciones de Elisabethpol el 2 i por la noche. no asistirán á este acto, pues no se tratará ningún asunto im Instruido Abbas-Mirza dé este movimiento, repasó e…</t>
  </si>
  <si>
    <t>Paskevitch</t>
  </si>
  <si>
    <t>…y de haber peruano concluir el empréstito. abandonado los bagages, se ve vivamente perseguido por el ayu — El Morniug-HcralU supone que la Holanda provee de víveres dante de campo general Paskevitch, y es de creer que toda la de guerra al bajá de Egipto. Aseguran,que este virey ha ofrecido provincia de Karabagh está ya libre de la pérfida invasión de 208 libras esterlinas (958 duros) por la cabeza del lord Colos persas. chranc. „ Ayer tarde fueron anunci…</t>
  </si>
  <si>
    <t>…a la satis iba ¿pasar otra vez el Araxe. En tal caso se encontraría al ins facción que tiene derecho á esperar de una agresión que nada tante con el ejército del ayudante de campo general Paskevitch, puede justificar , supuesto que esta Potencia ha observado escru que se halla entre el Araxe y Akh-Ouglan , cerca del riachuelo pulosa y constantemente las estipulaciones del tratado de Gu- de Teherakene. , _EI general de infantería ayudante de campo general…</t>
  </si>
  <si>
    <t>Paskevltch</t>
  </si>
  <si>
    <t>…rante Brown, añadiendo que el 30 de Julio habia El General participa posteriormente á S. M. que ha jccibido quedado Buenos-Aires enteramente bloqueado. parte del ayudante de campo general Paskevltch, comunicando — De Bahía nos dicen en j.° de Setiembre que continúa el blo que el 25 de Setiembre habia sido atacado á 7 verstes de Elisa queo de Buenos-Aires; que el Emperador pensaba establecer su bethpol por los persas, al mando de Abbas-Mirza, de dos hijos…</t>
  </si>
  <si>
    <t>Paskewitch</t>
  </si>
  <si>
    <t>…el que arrastró tras de bien el gozar una pensión, ó desempeñar un destino que les sir sí al otro cuerpo. va de descanso. „Tódós corrían igualmente hacia Eleusis para volverse* El general Paskewitch va ¿ las fronteras de Persía con dos embarcar , abandonando en el campo de batalla sus armas, badivisiones de infantería, y el general Illowisky ha recibido or—; gages, dos cañones y tres banderas; pero por dicha de los priegos -den de pasar al Cáucaso con ao…</t>
  </si>
  <si>
    <t>…o comparecer al principal de los tres softas mayor desorden, abandonando 3rmas y bagages. Los persiguo acusadores del austriaco, y cerciorado de que le habian levanta vivamente el general Paskewitch , y puede creerse que la provin do un falso testimonio, los ha desterrado. cia, de Carabag está ya libre de enemigos.’* _ La peste que á los principios hizo estragos en los armenios, y en seguida se propagó entre los griegos, ha elegido al presen SUECIA. te s…</t>
  </si>
  <si>
    <t>Paskewitch, Yermoloff y</t>
  </si>
  <si>
    <t>Yermoloff y Paskewitch</t>
  </si>
  <si>
    <t>…actuales circunstan nada se trasluce de las resoluciones del DivaO respecto de este cias alejarse de sus estados de Europa; y á pesar de la energía , y punto. de los talentos del general Yermoloff y Paskewitch, nunca po RUSIA. drán llevarse las cosas con aquella rapidez y movimientos que hubiese producido la presencia de S. M. Moscou 17 de Setiembre. El mariscal duque de Ragusa dió el dia 20 al Emperador iva El 12 pasó S. M. el Emperador á visitar el hospital milit…</t>
  </si>
  <si>
    <t>Pastinado</t>
  </si>
  <si>
    <t>…dia co da prisa con órdenes para el general en gefe Yermoloff, que mienza solamente á organizar el nuevo ejército, que parece des manda el ejército del Cáucaso y de la Georgia. El general Pastinado contra la Rusia. Por otra parte, si sé atiende al carácter kewitsch, promovido últimamente al grado de general en gefe, particular del Sultán se hacen cada vez mas verosímiles sus dis ha partido también para las fronteras de la Persia. La orden dét posiciones…</t>
  </si>
  <si>
    <t>Patriarca</t>
  </si>
  <si>
    <t>…á consulta del Real y suprema Consejo de res. Todo se ejecutó con entera conformidad , á las.,órdenes ,del -Castilla, se ha servido conceder la facultad á la villa de Heren Excmo. Sr. Patriarca de las Indias, y con el orden, exactitud y cia, en la Mancha, de que pueda celebrar perpetuamente tres espíritu de religión que por sí inspira tan augusta sc?lefl»uidad; y días defería, que serán él 14, 15 y i6de Agosto de cada año, después de lo» horrores de…</t>
  </si>
  <si>
    <t>…ris para guirán admitiendo los encargados las suscripciones que se les pre Serlo de presbítero el agraciado dentro del ano.- Para firmar la senten. Oposición presentarán al Eximo. Sr. Patriarca de las Indias', ó ^.Se cita y emplaza por último término de 15 días á los acreedor le remitirán memorial cort' su fe de bautismo legalizada, en el res .á los bienes que han quedada por fallecimiento de D. Josef término de cuarenta dias , qué fenecerán ert 8 d…</t>
  </si>
  <si>
    <t>Pau</t>
  </si>
  <si>
    <t>…oga por cinco años del privilegio cion.=Tenemos &amp;cc.~Los Primados de Hidra.” de introducción del aparato vinificador llamado Gervais, que Inmediatamente que tuvo esta respuesta el almirante Pau— pidió D. Antonio Camps D’Ogny, del comercio de Barcelona; luccí, se marchó á Tinos, y hallando cinco naves griegas que manifestando con este motivo no hallarse señalado en la tarifa conducían á los comisionados del Gobierno con el encargo de de servicios, co…</t>
  </si>
  <si>
    <t>Paula</t>
  </si>
  <si>
    <t>…s, para sn «fio de 1808 era capitán del regimiento infantería de Valencia, reconocimiento; en el concepto que los no presentados en et y poseedor del patronato y memoria que fundó Doña Paula de tiempo que se fija , no podrán ser incluidos en el sorteo inmedia Gatibay, en la capilla de la Orden Tercera de S. Francisco de to para optar por la suerte á su consolidación en el año próximo. esta coYte, para entregarle intereses que le pertenecen; y en…</t>
  </si>
  <si>
    <t>Paula, Francisco de</t>
  </si>
  <si>
    <t>Francisco de Paula</t>
  </si>
  <si>
    <t>…a.......................................... i á F daño. en una pierna, en compañía de su augusto esposo el Sermo. Se Malaga......................................... 1. ñor Infante D. Francisco de Paula. Valencia...................................... i. __El Rey nuestro Señor , teniendo presente que el día 19 del Murcia......................................... 4 i*. corriente, en que se celebran los días de S. M. la Reina nuestra Barcelona á pesos fuertes...…</t>
  </si>
  <si>
    <t>…su Reat inano. fianza por su destino. (Nüm.,yy,I^ , SS. MM. y sus augustos Hermanos los Infantes D. Carlos Otra mandando que se renda en los estancól e] tabaco rapé María Isidro y D. Francisco de Paula salieron por la tarde á pa por menor. 3&amp;Í) , n... , seo en un mismo coche, y fueron á visitar á N. 8ra. de Atocha CAMBIOS DEL DIA j'Iv. corno tienen de costumbre. . i j.: La artillería hizo ios saludos de ordenanza al amanecer , al Londres....................…</t>
  </si>
  <si>
    <t>…solemnidad acos 10,189.... ■ Alicante.' ^ tumbrada y asistencia de SS. MM. el bautismo del recien nacido 16,896.... 500.......... ; Santander. Infante , hijo de los Sermos. Sres. D. Francisco de Paula y Doña *4.335...... 5°o-......... .............. Idem. 1:' Luisa Carlota, á quien se pusieron los nombres de Eduardo, Fe ; 31,180.... - ¡ ' Calatayud/ lipe, María &amp;c. Siendo Padrinos los Sermos. Duque y Duquesa 19,308— J i./ •••xveóefcve SegOvia/-’ r de Orleans, y e…</t>
  </si>
  <si>
    <t>…a po* corté pifa los Batios de Sacedon y de Solan de Cabras: los Serenítestad paterna, que es el fundamento de la familia j para ésto tuvo sljóoi Sres. Irifantes D: Carlos María y D. Francisco de Paula necesidad "de emancipar á los hijos en aquella edad en que las pa iban á caballo ál ládó del coche, é igualmente salieron poco des siones-ciegan y presentan el error bajo formas brillantes; la re pués en urta¡ carretel* sus augustas Esposas las Sermas. Sras.…</t>
  </si>
  <si>
    <t>Paula, Infante D- Francisco de</t>
  </si>
  <si>
    <t>Infante D- Francisco de Paula</t>
  </si>
  <si>
    <t>…yuntamiento de la ciudad d* el Real sitio de Aranjuez, donde llegó felizmente á las ocho y Ecija, estimulado por el mas extraordinario reconocimiento, media de la noche, el Sermo. Sr. Infante D- Francisco de Paula con esperanzas altamente fundada&gt;»de poder aspirar á una feli con sus augustos Esposa é Hijos: bS. MM. y AA. siguen alii sin cidad de que carece largo tiempo hace, por efecto de la malevo la menor novedad en su importante salud. lencia , felicita a V. M. por…</t>
  </si>
  <si>
    <t>Paula.Secree, Infante Di Francisco de</t>
  </si>
  <si>
    <t>Infante Di Francisco de Paula.Secree</t>
  </si>
  <si>
    <t>…azado el cnstianisilio , y ha drid restableciéndose de su indisposición, en compañía .dé su venido á Francia pó¡¿ ííuSé'7'Yórck con un misionero francesi. augusto esposo el Sermo. Sr. Infante Di Francisco de Paula.Secree¿qué:dentro de ijfíos ¿pantos dias pasará á París , é igual-Diente aseguran qué trae ‘cónsigó una chupa encarnada qu’e é'rá El Rey N. S. se ha servido dirigir al Sr: Secretario de Esta parte del vestido regalado .por Luis xiv á un Rey de la misma do y del Desp…</t>
  </si>
  <si>
    <t>Pauloff</t>
  </si>
  <si>
    <t>…de coronel; el ma gocios extrangeros. yor Troukin al de teniente coronel; el capitán KozIoíFal grado .— El miércoles 8 se expidieron pliegos para Mr. Vauham , nues de mavor, y el teniente Pauloff t al de capitán de segunda clase. tro Ministro en los Estados-Unidos. Por otra orden del dia 23 S. A. R. el Gran Duque heredi _ El 9 por la tarde partió un correo de gabinete con pliegos tario de Mecklemburgo Schwerin ha sido nombrado gefe del re para las isl…</t>
  </si>
  <si>
    <t>Paulucci</t>
  </si>
  <si>
    <t>…bajo las laderos de I.eondari. En estos encuentros ha perdido bastante órdenes del comodoro Rodgers. gente'; pero al fin ha podido llegar á su destino. El General tur El teniente general Paulucci está en Smirna con la división co ha mandado á los habitantes y á la guarnición de Modon se naval austríaca, é igualmente lo está el vicealmirante Neal. acampen extramuros, y ha tomado medidas contra la peste, ais .Inmediatamente debe llegar á los Países-Bajo…</t>
  </si>
  <si>
    <t>Payan, Baltasar</t>
  </si>
  <si>
    <t>Baltasar Payan</t>
  </si>
  <si>
    <t>…n id. id. 1........................... 216 Mnwt.. A H Fr¡iiir¡«rft rampdef,ir . ..I............................. I i En 20 de Abril de id. A itranf?........ ............... 4*9 1A D. Baltasar Payan , Director dé las fábri- Murcia............................... - ;■ 4 4 334 En 28 de Julio de id. ¡A D. Tomas Serviño, Secretario'de la Capí- Cartagena.................... [ tañía genera!......;..................................................... 1 2 120 En…</t>
  </si>
  <si>
    <t>Pé, Alvaro</t>
  </si>
  <si>
    <t>Alvaro Pé</t>
  </si>
  <si>
    <t>…7352 32 mrs. de rédito á favor del Lie. Gutierre Gárcía.reOtro de 118764 6,643.... J 2300............................. Zaragoza. rs. 24 ifirs., y 332 32‘mrs. de rédito á favor de D. Alvaro Pé 3,201.... 4000............................. Madrid. rez de las Cuentas.crOtro de 188235 rs. 10 mrs., y 547 2 mrs. 7,787.... 1000,........................... . Avila. de rédito á favor de Martin de Avila.irOtro de 178647 rs. 2 3-3l6-— lOOO.....................…</t>
  </si>
  <si>
    <t>Pedro</t>
  </si>
  <si>
    <t>…rte de Portugal sobre un asunto relativo al Infante Don Madrid 24 de Febrero. Miguel. Se asegura que S. A. R. se desposará con una Archidu quesa de Austria. Se sabe que su hermana D. Pedro, Emperador SS. MM.y A A. siguen en el Real Sitio del Pardo sin nove del Brasil, ésta enlazado con la familia Real por su matrimonio dad en su importante salud. con la Archiduquesa Leopoldina. La Serma. Sra/Infanta Doña Luisa Carlota continúa en Ma — Lord Well…</t>
  </si>
  <si>
    <t>….. par. _cl suyo verdadero; pero se negó á decir cuál fuese, mas por al Zaragoza.................................................. ........ ij. gunos. d? Ips otros se aseguró ser- D. Pedro, ferrer o Ferrt.t, -ca Bilbao. • ••••.••««••■•■•■•■•••••••••••••■•■•••••••••••••■•••••■•a pitán que fue de la división de Milans. • ... Coruña..............................i....,,...,,............ 1 i &amp; í. títra. El reo Juan López, que también declaró bajo es…</t>
  </si>
  <si>
    <t>…por consiguiente firma alguna que deje lugar blanco para departamento, en la época de 1808 á los empleados del mismo dicho endoso. ya difuntos, D. Eugenio Jerez, D. Josef Valonga, D. Pedro Los que ya hubieren presentado sus poderes en los años an Alyarez., D. Antonio Coste, Josef Asenjo, Pascual Scoguamiteriores , siempre que por ellos se Ies conceda la facultad indica Jio, Plácido López, Juan Antonio Maluero, Josef Fayas, yá da de votar y cobrar,…</t>
  </si>
  <si>
    <t>…artí, salieron heridos el citado, cabo López y el marinero cséhciales en la práctica, que hallarán comprendidas sucintamen Juan Bautista Sanoguéra, y_ asistieron. Jos dependientes D. Pedro te «n este manual; y no separándose de las reglas fundamen Ballester y D. Pedro Cabrera, .y los marineros Josef Rodrigue;, tales que establece, ejercerán con honor, acierto y satisfac Mariano Almir, Josef Espi .y Gaspar Reduan; y enterado. S. M., ción, una fa…</t>
  </si>
  <si>
    <t>…era ve? el dia 13 del corriente. Se Ja reina de la civilización, me parece ver aquel cadáver horrible vende en las librerías de Rodrigue*, Matute. Sánchez y Cuesta, y hediondo que D. Pedro hizo sacar da la tierra y de los gusanos y en Ja imprenta de B'"-gos, frente á S. Isidro el Real. EN LA IMPRENTA REAL.</t>
  </si>
  <si>
    <t>…_ En la isla de Chilpe se han alborotado las tropas que hay de apellidarme de cobarde si os parece; pero estoy íntimamente con guarnición: esta insurrección se promovió por un tal D. Pedro vencido de que nadie me tendrá por tal. La causa por que traba Aidunate, que llegó de Lima al puerto de S. Carlos en una nave mos la disputa era una bagatela, y la sangre de un soldado debe inglesa; pero no se dice con qué fin. reservarse para objeto mas nobl…</t>
  </si>
  <si>
    <t>…l cuerpo cons cuatro raciones vacantes en la iglesia colegial de Briviesca, ar ta al principio de cinco anillos c3si ovalados, tomando después zobispado de Burgos, por renuncia de D. Pedro de los Ríos, y la figura de una agalla ó baya pequeña, la cual fijada en las ra por ascenso de D. Juan Fernandez, D. Julián Mañero y D. Apo mas ó en las hojas de los árboles acaba por secarse y servir de linar Fernandez á canongías de la misma: para la dignid…</t>
  </si>
  <si>
    <t>Pedro, Josef García San</t>
  </si>
  <si>
    <t>Josef García San Pedro</t>
  </si>
  <si>
    <t>…tillería 107 caba- sado Aguiar y á D. Josef de la Torre; y para una canongía de Jlería» pertenecientes a la Real Casa', con .39 mas que eran del la caredral de Lugo, por muerte de D. Josef García San Pedro, mismo parque. á D. Francisco Roces del Cañal y Vigil. . „En la cocina Real 34.7829 reís (8699550 rs. vrt.) y en otros Exposición dirigida á S. M. gastos particulares 44.6659202 reis (1.1x696301». vn.) (Gaceta de Lisboa.') Señor: El ayuntamiento de vuestra le…</t>
  </si>
  <si>
    <t>PeEl</t>
  </si>
  <si>
    <t>…dor, y ejecutaron ai- - - También se ha servido S. M. nombrar para la Regencia de la cunas maniobras coHbasfante perfección. Real audiencia de Aragón, vacante por fallecimiento de D. PeEl retrato de' S. M. estuvo-cótódadb enla fachada dé Ta cas* droqLapuerta, *á D. Cosme Laredo , oidt&gt;r decano de la misma consistorial, y le daba la puérdta toda la compañía de granaderos. audiencia: para una plaza de oidor de la rpropia audiencia, vaPor la tard…</t>
  </si>
  <si>
    <t>Pelaez, Agustín</t>
  </si>
  <si>
    <t>Agustín Pelaez</t>
  </si>
  <si>
    <t>…esmoralización; en el co nct; y, para la vara de alcalde mayor de la villa de Igualada, va mercio, seria trabajoso el determinarla con exactitud. Entre tan cante por traslación de D. Agustín Pelaez, á D. Carlos Parea, to véase cómo piensa el autor de una carta que se ha recibido de Vizcaya en csteúltimo correo, á que se le podrá dar el valor que Exposiciones dirigidas á S. M. iperezca. „No se puede dudar, dice, que los liberales (esto es los franc Señor…</t>
  </si>
  <si>
    <t>Pelontre, Josef Fernandez Bada de</t>
  </si>
  <si>
    <t>Josef Fernandez Bada de Pelontre</t>
  </si>
  <si>
    <t>…viva seguro deque los voluntarios Realistas de la herencia del D. Bernardo Fernandez Bada, nombrándoles por caballería de Torrejoncillo, que tengo el honor de comandar, defensor á D. Josef Fernandez Bada de Pelontre, para que den no le adulan, ni terminan á otra cosa que á conservar ilesos -los tro de un año, contado desde esta fecha j por sí ó por medio de derechos de V.M., vuestra Real Persona y loa de su augusta .Fa apoderado., se presenten á recobrar los. bienes que…</t>
  </si>
  <si>
    <t>Peña, Juan</t>
  </si>
  <si>
    <t>Juan Peña</t>
  </si>
  <si>
    <t>…en las librerías de Gómez, J de Escribano, calle de Carretas, 7 en Valencia en la de Bó. . Madrid 11 de Octubre. —Doña Josefa del Cerro, vecina de Talavera do la Reina , viu da de D. Juan Peña, suplica á cualquier oficial ó militar qué se SS. MM. y AA. continúan sin novedad en su ¡mportanta embarcase en 4 de Agosto de 1813 en Cádiz ó Isla de León salud en el Real Sitio de S. Lorenzo. para uno de los puntos de América, si saben de la existencia ó fa…</t>
  </si>
  <si>
    <t>Peñalosa, Clemente</t>
  </si>
  <si>
    <t>Clemente Peñalosa</t>
  </si>
  <si>
    <t>…sco Gre clase, é igualmente los individuos que componen* las compañías gorio de Salas. j . de voluntarios Realistas: escogido del reglamentó adoptado para Aña de 1793. Discurso de D. Clemente Peñalosa, Arcedia la caballería del ejército. Ün tomo en 8.° á la rústica.' Se hallará no de la Santa iglesia de Segovia, y varias poesías de D. Franen las librerías de Cuesta , Perez , Razóla y Novillo , á 5 rs: • ' cisco Gregorio dé Salas. -:i _ Práctica de-vida cri…</t>
  </si>
  <si>
    <t>Penhurst</t>
  </si>
  <si>
    <t>…Nicolás la suer te de la monarquía persiana, é implícitamente el reposo del La suerte de la Romslia ha tomado en un Instante otro as mundo civilizado, este es el motio por que el lord Penhurst pecto mas favorable. Una gran porción de habitantes, abatidos vuelve inmediatamente á su embajada de Petersburgo, según nos por I3 mbsria, y sujetos á la mas cruel desnudez, acaban de su acaban de decir; añadiendo que debe pasar por Viena para abo blevarse co…</t>
  </si>
  <si>
    <t>Pepper</t>
  </si>
  <si>
    <t>…ntes de los cuerpos Realistas de la Península. De se acerca á S. M. el de los pies de oro. Real orden &amp;c. Madrid 9 de Julio de i8z6.=Zambrano. ,,Ved ahora las noticias de Pegó; el coronel Pepper había atacado á Shwghein. Algunos dias antes fue rechazado el co Otra sobre que cesen los sueldos personales, y en adelante ninguno ronel Conry con una pérdida considerable, haciendo un. recono tenga mas dotación que la señalada por reglamento a los des cimie…</t>
  </si>
  <si>
    <t>Perez, Alfonso</t>
  </si>
  <si>
    <t>Alfonso Perez</t>
  </si>
  <si>
    <t>…contra la propia herencia, para plares se les daran a 16 rs. por tomo , como i loa suscritores, y que en el término de y dias perentorios, siguientes ql.de este se entenderán con D. Alfonso Perez. EN LA IMPRENTA REAL.</t>
  </si>
  <si>
    <t>Perez, Diego Sevilla y</t>
  </si>
  <si>
    <t>Diego Sevilla y Perez</t>
  </si>
  <si>
    <t>…para la de Palma en Sevilla á D Josef Remigio Gómez : para la de Menasalbas á Don Real decreto sobre privilegios por la invención y mejora da Julián de Cabrera: para la de Vejér á D. Diego Sevilla y Perez: máquinas. (Gaceta núm.'qo.) para la de Coca á D. Joaquín Molina y García : para la del Bar Real orden permitiendo á los voluntarios Realistas la libre co de Avila á D. Josef María G1 Ion de las Riberas: para la de introducción por un año del armamento que ne…</t>
  </si>
  <si>
    <t>Perez, Domingo Díaz</t>
  </si>
  <si>
    <t>Domingo Díaz Perez</t>
  </si>
  <si>
    <t>…concluyeron de andar las estaciones para ga trecionados. nar el jubileo del año Santo. El gobernador militar y político, El navio español Guerrero estaba en el puerto de Kingston D. Domingo Díaz Perez, habia con anticipación empleado su Aparándose de algunas averías, lo restante de la escuadra espa cristiano zelo en dar Us disposiciones convenientes para este ñola permanecía en la radaefecto, poniéndose de acuerdo con el R. Obispo de cita ciudad, Los mismo…</t>
  </si>
  <si>
    <t>Perez, Francisco</t>
  </si>
  <si>
    <t>Francisco Perez</t>
  </si>
  <si>
    <t>…pre anuncios;lados, y relación de méritos ó certificaciones de sus estudios. El sueldo asignado á este empleo en el reglamento vigente es de i Por el presente se cita y emplaza á D. Francisco Perez, Doti árs. vn. con habitación en el colegio. Santos Quiñones, D. Blas Suarez y D. Bernardino Delgado, acreedores de la marquesa de Cultera , para que dentro de 15 Continúan las cantidades libradas por ti timo. Sr. Comisario ¿tntm dias siguientes á esta public…</t>
  </si>
  <si>
    <t>…Delgado yQuirós: para el deaANUNCIOS. nato, primera silla dé la iglesia catedral dé Cuencapor falleci miento de D. Josef Vicent? Mier y Teran, á D. Gumersindo Se cita y'emplaza á D. Francisco Perez, D. Santos Quiñones, Requejo y Aguado: pata- una canongía de la catedral de Tene D. Blas Siiaréz y D. Bernardino Delgado, acreedores á la señora rife, por promoción de' Isidoro Rivero, á D. Pedro Miguel' marquesa de Cutiera, para que dentro de 30 días siguien…</t>
  </si>
  <si>
    <t>Perez, Lorenzo</t>
  </si>
  <si>
    <t>Lorenzo Perez</t>
  </si>
  <si>
    <t>…de Reemplazos establecida — Se cita y emplaza á todos los que se crean con derecho á los en Cádiz, se radique en el ministerio de Estado y del Despacho bienes que dejó el difunto D. Lorenzo Perez, vecino y del co de Hacienda, y que se ponga a la cabeza de la misma Junta un mercio que fue de esta corte, para que en el término de 15 dias, Intendente; á cuyo fin se ha dignado S. M. nombrar al que lo contados desde la publicación de este anuncio, se prese…</t>
  </si>
  <si>
    <t>Perez, Lúeas</t>
  </si>
  <si>
    <t>Lúeas Perez</t>
  </si>
  <si>
    <t>…en.3.a En estos discursos se establecen los persona que supiese de tú paradero , ó si es muerto , lo comuni principios con qué se destruyen , no solamente los errores de la que á D. Lúeas Perez,. relojero en la plazuela de la Cebada, jun obra que se impugna, sino los de otras del mismo autor, y la to i S. Mitlan. mayor parte de los que han circulado en nuestros últimos tiem »»En la villa de las Peñas de S. Pedro, de Ja provincia de la pos. Se hallar…</t>
  </si>
  <si>
    <t>Perez, Manuel</t>
  </si>
  <si>
    <t>Manuel Perez</t>
  </si>
  <si>
    <t>honorario del casco D. Manuel Perez y dependiente*; *e ha wrr hteror, yh oír* de losap Matante*} mas si cayere cu tuer*-*»? y ¡do declarar S. M. que se halla muy satisfecho déla vigilancia ta, se sacará otra sección.de: las completas,dé la cual solo s* y actividad del comandante Chacón- " enten…</t>
  </si>
  <si>
    <t>Petersburgo, Miguel</t>
  </si>
  <si>
    <t>Miguel Petersburgo</t>
  </si>
  <si>
    <t>…‘Real orden para que no se admitan recursos de los impurificados '• en segunda instancia, á fn de que se abra nuevo juicio. RUSIA. He dado cuenta.al Rey N. Sr. de una instancia de D. Miguel Petersburgo 30 de Agosto. Martínez , que fue teniente de ingenieros, y actualmente impu La gaceta de esta capital contiene el siguiente artículo: rificado ;en primera y segunda instancia por Real orden de 23 de „EI general Yermoloff, comandante de la Georgia, ha par Ener…</t>
  </si>
  <si>
    <t>Petersburgo, Wellington de S.</t>
  </si>
  <si>
    <t>Wellington de S. Petersburgo</t>
  </si>
  <si>
    <t>…número de sus empleados, y desea que á cada vica Segun las noticias que se han recibido después de la salida rio ó teniente de parroquia se le señalen r9 fr. para darles cier del lord Wellington de S. Petersburgo, parece que la coronación ta suerte de independencia. &gt; del Emperador Nicolás se verificará el i.° de Julio. La comisión siente que no se haya aumentado la- pension a las antiguas religiosas, y quisiera que existiese en toáoslos cole __Escriben del Ducado de…</t>
  </si>
  <si>
    <t>Phillimofe, Juan</t>
  </si>
  <si>
    <t>Juan Phillimofe</t>
  </si>
  <si>
    <t>…, y 180 desde Machnorka cerca de la frontera meridional de somby, Embajador de la Gran.Bretaña etvRoenos-Airesv; y el la Volhinia y Simpheropola en la Crimea. Para concentrar este caballero Juan Phillimofe, comandante dy la fragata Tetis $ á ejército en el Prnth se necesitan tres semanas. cuyo bordo fue el lord al lugar, de su embajada. Parece qu».*l 4 a ,,El ejército del centro, el primero óel ejértito grande, pre motivo de la querella fue el siguiente: durant…</t>
  </si>
  <si>
    <t>Pi, Joaquín</t>
  </si>
  <si>
    <t>Joaquín Pi</t>
  </si>
  <si>
    <t>…ora, de ni Cabanés; y pira la dignidad de sacrista de la colegial de Mora, ños, mugeres, y aun hombres, acometidos y devorados por los diócesis de Teruel, vacante por promoción de D. Joaquín Pi animales dañinos. Hé aquí como describe nuestro Diario del 20 queé al priorato de la misma iglesia , y por no haber tenido efec la batida que se dió en el referido pueblo. to los anteriores nombramientos en D. Miguel Pinazo y Don ,,EI día que se dió la batida…</t>
  </si>
  <si>
    <t>Piatti</t>
  </si>
  <si>
    <t>…un mas desgraciados que los perros. Después y presentados ante tuna comisión militar,: la cual ha condenado de una discusión, en que hablaron Mrs. Peel, Hume, Bcnett, ái.muerte:%l-teniente Piatti y á Fusco, sin profesión conocida. Sir Francisco Burdett y Smith , decidió la Cámara que ni losper* Pecci. implresor, Guarini, mesonero,¡y Alfano, propietario, han ros ni loi gatos merecían ¡su protección. sido sentenciados á 24 años de presidio, y á jp Gallo…</t>
  </si>
  <si>
    <t>Pico, Ramón Antonio</t>
  </si>
  <si>
    <t>Ramón Antonio Pico</t>
  </si>
  <si>
    <t>Desde el núm. 12365 al 11405, 7 desde el 11548 al da del Sr. D. Ramón Antonio Pico, caballero de la Real y 13 556, todos inclusive; distinguida Orden española de Círlds ni , intendente de provin Desde el núm. 15931 al 15980, ambos inclusive. cia ; y director que fuo del Crédito público, que falleció en el Desde el núm. 16431 al 1648o , id.…</t>
  </si>
  <si>
    <t>Pignateli, Ramón de</t>
  </si>
  <si>
    <t>Ramón de Pignateli</t>
  </si>
  <si>
    <t>…l partido de cirujano latino ó de estuché dé Año de 177a. Oración -de D. Pedro de Silva. la ciudad de Estella, á quien ‘ toca su provisión i Está dotado en Aña de 1778. Oración de D. Ramón de Pignateli, y va tí3 rs¿ vn; abálales, pagados pór mesés, tercios ó ¿ fin de áño¿ rias poesías1 de los Siñotes D. Vicente García de la Huert», según acomode al agraciado. EosáSpirántér,:qtie‘han de haber ésa D. Isidro de Gran ja ,-y de O. Francisco Gregorio de Salas. tu…</t>
  </si>
  <si>
    <t>Pignateli, Vicente</t>
  </si>
  <si>
    <t>Vicente Pignateli</t>
  </si>
  <si>
    <t>…'lós individuos-déFc'abildp con los D. AguStin de Montiano y de D. Juan de Triarte. siete racioneros llamados antigüé» y‘sus familias, y al colegio ‘de Año de 1766. Oración di Fr. D. Vicente Pignateli, y una los niños decoro y sus dependiente*.-Los que quisieren pretender égloga de D. Pedro de Silva Bazan y Sarmiento. esta plaza dirigirán susmemórialesí al presidente ó secretario"del Año de 1769. Oración de D. Josef Vela, y una oda de Doa cabildo en el tér…</t>
  </si>
  <si>
    <t>Pinazo, Miguel</t>
  </si>
  <si>
    <t>Miguel Pinazo</t>
  </si>
  <si>
    <t>…omo describe nuestro Diario del 20 queé al priorato de la misma iglesia , y por no haber tenido efec la batida que se dió en el referido pueblo. to los anteriores nombramientos en D. Miguel Pinazo y Don ,,EI día que se dió la batida, que fue en domingo (el mas Francisco Belenguer, á D. Blas Cebrian, cura párroco de la vi proporcionado para la gente de trabajo), se reunieron al efecto lla de Cascante. de destruir los carnívoros Jobos que estaban devorando tod…</t>
  </si>
  <si>
    <t>Pinera, Bartolomé</t>
  </si>
  <si>
    <t>Bartolomé Pinera</t>
  </si>
  <si>
    <t>…nares de pasos se adelanta lentamente con su es quieran pretenderlas dirigirán sus solicitudes á S. M. por con copeta dispuesta, atendiendo al menor ruido, y no apartando ducto de D. Bartolomé Pinera, su primer médico de Cámara la vista de las orejas de su caballo; un silbido sordo, en cuyas con ejercicio, y protomédico general de sus Reales ejércitos, señales están convenidos, sirve para arreglar las acciones de la que vive en el hospital del Buen Suceso…</t>
  </si>
  <si>
    <t>…do por sí mismo todos los puntos náuticos y mi te en el Real estudio de medicina práctica , bajo la dirección del litares. No dejará el incógnito hasta que todos los bajeles de va Sr. D. Bartolomé Pinera, primer médico de cámara de SS. MM. por se reúnan en Ñapóles de Romanía.” y AA., presidente de la junta suprema gubernativa de medici Entonces será cuando se manifestarán sus proyectos. (Journal na , proto-médico general de los Reales ejércitos, al curso es d…</t>
  </si>
  <si>
    <t>Pinilla, Valentín de</t>
  </si>
  <si>
    <t>Valentín de Pinilla</t>
  </si>
  <si>
    <t>…o pleno la precedente Real declaración han sido cogidos, y algunos están ya decapitados. en 29 de Marzo próximo, acordó su cumplimiento &amp;c. Madrid INGLATERRA. 3« de Abril de 1826.=D. Valentín de Pinilla. Lóndres 4 de Mayo. NOTICIAS EXTRANGERAS, Hoy es feriado en el banco por ser dia de la Ascensión. Los consolidados estaban á las dos á 784-, y de repente han bajado ISLAS JONICAS. á 77!, á causa, según dicen, de las malas noticias que se han Corfú ;j de Abril…</t>
  </si>
  <si>
    <t>…as á Tauris. Se dice que está invadida Lo que participo á V. de orden del Consejo &amp;c. Madrid 14 por los rusos toda la provincia de Erivan; pero según el modo de Diciembre de i8z6.=D. Valentín de Pinilla. de escribir ,que tienen los turcos no se puede venir en conoci miento de si la invásioti se ha verificado en esta época ó en otra, NOTICIAS EXTRANGERAS. pues se lés ve continuamente confundir en sus noticias un hecho antiguó con otro reciente. TURQUIA, El Ca…</t>
  </si>
  <si>
    <t>Pisa, Antonio</t>
  </si>
  <si>
    <t>Antonio Pisa</t>
  </si>
  <si>
    <t>…sGenova............................................................ óo torga , vacantes por promoción de D. Felipe Santiago Aguado Eueno á la maestrescolía de la de Patencia, y dé D. Antonio Pisa.................................................................... 43 Ñapóles............................................................. 40 Metí Espina al áteedianato de Almazan de la de Sigiiettza, á Liverpool..............................................…</t>
  </si>
  <si>
    <t>Pizarro, Miguel</t>
  </si>
  <si>
    <t>Miguel Pizarro</t>
  </si>
  <si>
    <t>…e vuestra Real Persona, y dió - 3.a Todos los frascos han de ser de figura cilindrica, según una porción considerable de hombres.que aumentaron ios ejérci él modelo construido por D. Miguel Pizarro, que tienen los ac tos para destruir los del, opresor, si a descansar hasta volver á ver tuales asentistas D. Manuel de Arambarri y compañía, de cabida séntado á?V. M. en.su-Real Irono.. . para tres arrobas de azogue por lo meno*(supucsto el vacío regular . O…</t>
  </si>
  <si>
    <t>Pláci</t>
  </si>
  <si>
    <t>…—.El 23 de Mayo último el Patriarca deVenecia, asistido de los sistirse, habiendo llegado á su noticia la completa destrucción Obispos de Ghioggia y de Treviso, consagró el Obispo D. Pláci de las principales tropas de ellos. Ademas de que no en todas do Suchiaas Soma!, Abad general de los mechitnriotas armenios, partes hay un Constitucional que en un momento d¿ 208 gení establecidos en la isla de S. Lázaro, el cual recibió el rítulo de zaros d…</t>
  </si>
  <si>
    <t>Plácido</t>
  </si>
  <si>
    <t>…igual tiempo. 1* ciudad de Santiago, por muerte de D.-.Luis Quiroga, y no : En España, según las mejores observaciones, si se exceptúa taber tenido efecto el nombramiento hecho en D. Plácido 'Her- Gal ¡cía , donde la cantidad de lluvia es mayor que en las demás Stndez, á D. Diego Mosquera: para la chantría de da oolegial provincias, la cantidad media anual en el resto de la Península de Soria, por muerte de D. Diego Moreno Alvarcz , á D. To- es d…</t>
  </si>
  <si>
    <t>Pointer</t>
  </si>
  <si>
    <t>…bo de dlficil de explicar cómo tres personas, han sjdo acometidas en ua dichos documentos. - mismo monnnto de dolores agudísimos, acompañados de vómi Después se leyó una carta del doctor Pointer, Obispo cató tos violentos, sin; otra causa que una disposición particular al lico de Londres, en la cual aprobaba el proyecto de dividir la tiempo de tomar éstos sorbetes. El cónsul y su familia, han po ciudad por cuarteles, á fin de reunir con mas facilidad…</t>
  </si>
  <si>
    <t>Poisson</t>
  </si>
  <si>
    <t>…os suecos, é inmediata nes 2 del corriente fue unir al expediente una queja que dió con mente la seguirán otros dos buques propios de la misma casa. tra el gerieral Guilleminot él Sr. Poisson, por haberle arrestado arbitrariamente en Agosto de 1823, á consecuencia de:su expul DINAMARCA. sión de España. .. .. . • Copenhague 37 de Mayo. El tribunal ha acordado sobre uno y otro, antes de senten Mañana sé publicará solemnemente el casamiento de S. A.…</t>
  </si>
  <si>
    <t>Polo</t>
  </si>
  <si>
    <t>…ádiz en la dé Hbrtal; Sevilla en. la de Hidalgo; Granada en la deGabaldon; Valencia en.la, de.Cabrerizo; Zaragoza en la de D. Gabriel Cirilo del Val, del comercio en e;ta corte, á Don Polo; Barcelona en la de Éíferrér; Burgos en la de Villanueva; Santiago Galdos, vecino de Oñate, una letra de 4$. rs. , á cargo Bilbao en ¡a de García; en Santiago en la de Rey Romero; en y aceptada por el mismo D. Gabriel, y orden de la $ra. viuda ae Hedigoras é…</t>
  </si>
  <si>
    <t>Pompa, Francisco Ignacio Serrano y Gerónimo</t>
  </si>
  <si>
    <t>Francisco Ignacio Serrano y Gerónimo Pompa</t>
  </si>
  <si>
    <t>…fruta de algunos años á esta parre, y que en medio de to to de la ciudad Domingo Navas Espinosa; el primero y segundo as las borrascas ha permanecido siempre igual, siempre el mis alcalde Francisco Ignacio Serrano y Gerónimo Pompa; y los remo, defendiendo con perseverancia su sistema, sin retroceder ja gidores Lorenzo Emasabel, Antonio Abad Cedillo, Juan Josef mas, sin turbarse en lo mas mínimo por los ataques de sus con Jiménez, Fernando Acosta, Narciso Ramírez, Manuel López, trarios,…</t>
  </si>
  <si>
    <t>Pon, Mariano Figueras y</t>
  </si>
  <si>
    <t>Mariano Figueras y Pon</t>
  </si>
  <si>
    <t>…noticia tendrá la bondad de dirigirse á D. Alfonso Badajoz,................. D. Josef Chico. Herralde, calle de la Concepción Gerónima, núm. ó,cuarto se Barcelona.......... ...... D. Mariano Figueras y Pon. gundo. Bilbao....................... D. Bernardino de Ibargiicngoitia. — Por muerte del mariscal de campo D. Rafael Martinengo, Cádiz......;................. D. Benito de la Piedra. ocurrida en esta corte en 10 de Febrero del corriente año , se haa Cananas..…</t>
  </si>
  <si>
    <t>…....;.......,.... 4 í 1 ídem. Badajoz.................... D. Josef Chico. Barcelona á pesos fuertes............................... . ¡ § á 4 beneficio. Barcelona.................. D. Mariano Figueras y Pon. Zaragoza.....................................1:........... $ daño Bilbao.................... D. Bernardino de Ibarguengoitit» Bilbao........................................................ .. ...... 3 beneficio. .Cádiz.......................... D. Benito de…</t>
  </si>
  <si>
    <t>…emía valentes á las antiguas renovaciones, y cuya pena imponen las que se les uniesen otros. Reales cédulas vigentes. FRANCIA. Badajoz..,....... D. Josef Chico. Barcelona......... D. Mariano Figueras y Pon. París zz de Diciembre. Bilbao............. D. Bernardino Ibargüengoitia. Bolsa de hoy. Cinco por 100 consolidados 99 40 Anuali Cádiz................ D. Benito de la Piedra. dades 00. Acciones del banco 2065. Empréstito Real de Espa- Cañarías.......... D. Fra…</t>
  </si>
  <si>
    <t>Ponce, Josef de Vargas y</t>
  </si>
  <si>
    <t>Josef de Vargas y Ponce</t>
  </si>
  <si>
    <t>…uintana, D. Antonio Rénz Romanillos, y de D. Francisca D. Pascual dé Codes, del comercio. En lai mismas se vendé Gregorio dé Salas. * la obra. - ■ • ■ • ■ Año de 1790. Discurso de D. Josef de Vargas y Ponce, J _ Prontuario 6 breve instrucción de la, ’ táctifa militar de la ca¿ varia» poesías dé los Señoras D. Manuel Josef Quintana; Dos ballena, para que con facilidad' y en corto- tiempo puedan Angel Santibañez y 'Barros, D. Antonio Ranz Romanillo»; aprender i ma…</t>
  </si>
  <si>
    <t>Pons</t>
  </si>
  <si>
    <t>…tur Ademas del dicho cometa he podido también observar en la cos iban á apoderarse de ellos. Desde el 5 de Abril cada semana, . noche dei s;.?-¡del corriente el descubierto por el Sr. Pons en Flo y aun cada dia, entraban en Missolonghi las naves inglesas. An- rencia el 7 ¿« Noviembre próximo pasado en el signo del Eridates de marcharse para Lóndres sir Adams intermedió entre la no, que alguno opinó que no se hubiera vuelto á ver después de ciud…</t>
  </si>
  <si>
    <t>…an tenido qué separaron su causa del ínteres de la nación, cuando 'el' los accionistas colombianos de Inglaterra. estandarte de la ernz tremolaba en la'Grecia; pero Jo que'mas —El profesor Pons ha descubierto en Florencia en la noche del los excusa es que fueron invitados á tomar aquella resolución, 32 último un nuevo cometa invisible á la simple vista: sus dis por sus hermanos del Asia, quienes viéndose todos los dias'rocípulos lo observaron igualm…</t>
  </si>
  <si>
    <t>Ponsomby</t>
  </si>
  <si>
    <t>…ente en combustión. Finalmente, mí _El Times anuncia, por medio de una carta de Rio-Janeiro rense Jas cosas por cualquiera lado, no se ve ^rias que la anar del 14 de Junio, que el lord Ponsomby ha conseguido de la corte quía próxima 4 reventar, y en ninguna parte se encuentra ua del Brasil el reconocimiento de la independencia absoluta de la hombre capaz de hacerle frente, si Bolívar desaparece de la es provincia Cisplatina; de consiguiente este ter…</t>
  </si>
  <si>
    <t>…artidarios esperan con impacien .Vaya otro lance que sin duda alguna hará que esta nación cia al lord Cochrane con su expedición ; pero aseguran que el tome desde luego las armas: general Ponsomby, que representa al lord alto comisario, ha re Un turco poseía un corto capital que según las costumbres de cibido orden del lord Bathurst para que no admita á Cochrane los orientales siempre llevaba consigo; pues hace algunos dias que en los límites de su jur…</t>
  </si>
  <si>
    <t>…bre unas 310 desde Ostrog camarote, subió á la cubierta para respirar un aire mas fiesco. hasta Muram. Para reunir este grande ejército en la Volhinia se Al ver el, comandante que lord Ponsomby se. había: atrevido! necesitan seis semanas por lo menos. presentarse en chaqueta de algodón en un lugar como el,puente „ Ademas de estos cuatro ejérci tos, que componen 48o9 hom de un navio de guerra, se incomodó demasiado,,y reprehendió bres, tienda Rusia v…</t>
  </si>
  <si>
    <t>Ponsomhy</t>
  </si>
  <si>
    <t>…e la difunta Emperatriz atestados de géneros con muy poco dinero en circulación. Isabel. Este monumento, que es de mármol blanco con una cruz _ El Hamfsiiire telegrafh asegura que lord Ponsomhy continúa negra en la cúpula, se ha erigido en el mismo sitio donde estuvo sus negociaciones con el Ministerio brasileño, relativas á la guer el catafalco del difunto Emperador Alejandro. ra con Buenos-Aires; mas que hasta el presente no han produ Antes de la…</t>
  </si>
  <si>
    <t>Ponsonby</t>
  </si>
  <si>
    <t>…L DE 1826. NOTICIAS EXTR ANGER AS, gobierno, sino también Jas instancias mas urgentes de los repre sentantes de otras tres Potencias. La elección que se ha hecho del PAISES BAJOS. lord Ponsonby, cuyos conocimientos, presencia y modales insi Bruselas gt de Marzo; nuantes forman proverbio en Inglaterra, prueban la importan Hoy á las cinco de la tarde se espera á S. M. en su palacio. cia que los Ministros dan al éxito de su comisión. _E1 Diario de Ambe…</t>
  </si>
  <si>
    <t>Pont, VicefUc Tormo y</t>
  </si>
  <si>
    <t>VicefUc Tormo y Pont</t>
  </si>
  <si>
    <t>178 Por Real decreto de 9 de Febrero de este a3ose ha aterido «Cada dia son mas comunes las bancarrotas en. toda Europs: S. \1. nombrar á D. VicefUc Tormo y Pont para- una plaza de los periódicos eétrangeros 'se hallan llenos de relatos de esto, y oidor de la Real audiencia de Valencia, por fallecimiento de el comercio parece que va i perder su base principal, cual es la D- Josef Antonio de Sonviela. buena, fe. Los tr…</t>
  </si>
  <si>
    <t>Popíper</t>
  </si>
  <si>
    <t>…— Todos los periódicos ingleses repiten las.jyoces que se han pro desde Khokzym sobre el Pruth hasta Tcher Ksaskt sobre el Nie- palado con.motivo de una disputa que hubpcutre, el: lord Popíper, y 180 desde Machnorka cerca de la frontera meridional de somby, Embajador de la Gran.Bretaña etvRoenos-Airesv; y el la Volhinia y Simpheropola en la Crimea. Para concentrar este caballero Juan Phillimofe, comandante dy la fragata Tetis $ á ejército en el Prn…</t>
  </si>
  <si>
    <t>Porlier, Juan Díaz</t>
  </si>
  <si>
    <t>Juan Díaz Porlier</t>
  </si>
  <si>
    <t>…los sentimientos de Correos, vuestros mas fieles vasallos, y estos los votos que dirigen al To dopoderoso tos que abajo firman, que puestos á vuestros Reates : Se cita y emplaza á D. Juan Díaz Porlier, D.. Alonso. Victopies con la mayor sumisión y rendimiento, se atreven á felicitar rio de la Concha, D. Josef de Canaudi y Rentería y D. JoitE á V. M. con tan plausible motivo. Huete y Febrero 28 de 182$. Perol, tenedores que han sido de un vale Real de 300 p…</t>
  </si>
  <si>
    <t>Portal</t>
  </si>
  <si>
    <t>…echa en Vellora el 10 de Marzo, ha esparcido tros secretarios de Estado, los Ministros vizconde Lainé, conde esta mañana una alarma general en la ciudad (eití), pues dice que Roy, barón Portal, y Martignac, y los consejeros de Estado viz el ejército ingles ha sido enteramente derrotado en el territorio conde Jurieu y el marques de Bouthillier. Monseñor el Dcifin ha birman , y hecho prisionero su general sir Archibald Campbell. asistido á ambos cons…</t>
  </si>
  <si>
    <t>Portóles, Cayetano Maria Puch y</t>
  </si>
  <si>
    <t>Cayetano Maria Puch y Portóles</t>
  </si>
  <si>
    <t>…grandiosa ha llenado de júbilo á todos los que _ la Justicia: endecasílabo moral dedicado al pueblo de Ma profesan los dogmas inflexibles de la monarquía absoluta; y co drid; por D. Cayetano Maria Puch y Portóles. Este canto, re mo los Realistas han jurado defenderla én la integridad de sus comendable por las apreciables y sagradas máximas que encierra, derechos, es tan pura su alegría como nobles los sentimientos y por su buena versificación es útil para que se empap…</t>
  </si>
  <si>
    <t>Portsmouth, Kotzebue de</t>
  </si>
  <si>
    <t>Kotzebue de Portsmouth</t>
  </si>
  <si>
    <t>…los generales Zongas y Rangos con un buen ciones relativas á la historia natural. El 25 de Junio último sa golpe de gente; y después de un porfiado ■ combate , obligaron al lió el capitán Kotzebue de Portsmouth para S. Petersburgo. bajá ¿ retirarse. _ Las grandes maniobras del cuerpo de la guardia imperial se SUECIA. han verificado en los campos de Krasnoe-Selo. El Emperador ha Stoekolmo 35 de Julio. bía invitado al Mariscal duque de Ragusa para que asistiese, $1 gu…</t>
  </si>
  <si>
    <t>Posadilla, Juan Alvarez</t>
  </si>
  <si>
    <t>Juan Alvarez Posadilla</t>
  </si>
  <si>
    <t>…n este mismo año una^nu- frecesos criminales de las causas' de oficio de justicia , contra los merosa marina mercante que habian armado, y que aban donada abusos introducidos, por D. Juan Alvarez Posadilla , oficial que impolíticamente á sí misma, podía adquirir crédito, fuerzas,y fue de la Real audiencia de Valencia: tercera impresión. Se ven de á 60 rs. en papel, y 78 en pósta ért la librería [de Martínez, experiencia; mas esto quizá 110 era tan fácil: la exi…</t>
  </si>
  <si>
    <t>Posadillo, Manuel de</t>
  </si>
  <si>
    <t>Manuel de Posadillo</t>
  </si>
  <si>
    <t>…o por encargo, y bajo la dirección de dicho tiempo lo permite; admite pasageros y alguna carga: se despacha Sr. Climent. Su precio 15 rs., un tomo en 4.0, pasta. El pro an casa de D. Manuel de Posadillo, del comercio de Hirj,» ducto de estas obras sirve para ayudar á sostener el hospicio ó ciucad. colegio de huérfanos que fundó aquel virtuoso y sabio Obispo CAMSIOS DEL DIA 6. en su casa paterna de Castellón de ia Plana. Ladres.—..............................…</t>
  </si>
  <si>
    <t>Poveda, Agustín Juan y</t>
  </si>
  <si>
    <t>Agustín Juan y Poveda</t>
  </si>
  <si>
    <t>…r una fama europea , merece fijar la conceder á la viuda é hijos de D. Angel Valarino , del comercio atención de los militares españoles aplicados. Un sistema tan de Cartagena , y D. Agustín Juan y Poveda , privilegio exclusi completo de organización, posiciones, campamentos, atrinche vo de introducción por cinco años del invento para la elabora ramientos, marchas , combates , operaciones &amp;c. cree el traductor ción por mayor del carbonate de sosa , desecado co…</t>
  </si>
  <si>
    <t>Poyo, Arias del</t>
  </si>
  <si>
    <t>Arias del Poyo</t>
  </si>
  <si>
    <t>…el arzobispado de Atenas que ha merecido esta distinción á la Santa Sede; pues este ele m partibus mjidelium á Monseñor' Francisco Tibcri, Auditor vado puesto lo ocupó ya el M. R. D. Arias del Poyo, na subdecano de la Sagrada .Rota Romana, y á otros varios para tural de S. Felipe de Játiva y Arzobispo de Monreal, en Sici lia. Monseñor Marco es natural de Bello , en Aragón: fue co -diferentes iglesias. En seguida,después de una breve y docta alocución, d…</t>
  </si>
  <si>
    <t>Prado</t>
  </si>
  <si>
    <t>…de imitar las virtudes, grandes y sin hacerlo les parará el perjuicio que haya lugar. ' heroicas, supo combinar la composición mas feliz en el género _En virtud de providencia del Sr. Prado, teniente corregidor estatuario á través de las mayores dificultades en el género heroi deésta villa, dada por la escribanía de Garamendi, se cita y em co! Podría decirse acaso que jamas el'arte se ha avanzado con plaza al poseedor de los mayorazgos de Eguilu…</t>
  </si>
  <si>
    <t>…n sujeto tuviese que reclamar algo de lo expresado, lo baguen acendrado catolicismo. dicho juzgado. i,Ya pasaron aquéllos dias borrascosos en que el monstruo __Por providencia del Sr. Prado, teniente corregidor de esta vi feroz de la revolución hollaba con sus abominables píes todo el lla, y escribanía de Garamendi, se ha señalado el dia 11 de Ju territorio de la Monarquía española. Desaparecieron para siem nio próximo á las nueve de su mañana e…</t>
  </si>
  <si>
    <t>…santa iglesia de Ovie ANUNCIOS. do , que á ninguno cede en amor, respeto, obediencia y acendra da lealtad á vuestra Real Persona, felicita á V. M. por un acon^ Fot providencia del Sr. Prado, teniente corregidor de esta villa, tecimiento que tantos bienes anuncia á la Nación, y por el qué y escribanía del número de Garainendi, se cita y emplaza á espera se renueven en el reinado de V. M. los gloriosos días dé Doña María del Carmen Rodríguez y Arr…</t>
  </si>
  <si>
    <t>…á el perjuicio que ha París............................................. * 5 3 3 4- ya lugar. Cádiz......................................... 4 á 5 beneficio. — Por providencia del Sr. Prado y escribanía de Garamendi, se Sevilla........................... ............ ■3 á 4 pérdida, cita y emplaza á Doña María del Carmen Rodríguez y Arribas, Málaga.....:.................................. par. ó sus herederos, para que dentro del término de 10 di…</t>
  </si>
  <si>
    <t>Prado, Díaz de</t>
  </si>
  <si>
    <t>Díaz de Prado</t>
  </si>
  <si>
    <t>…a natural, de los cuales algu nos no pudieron sobrevivir á las alteraciones de tan larga, trave v ' - ANUNCIOS. sía : y al mismo tiempo que estos dos oficiales han cumplido con El Sr. Díaz de Prado, teniente corregidor de esta villa, ha el objeto principal de su misión, haciendo que se viese la ban señalado ej domingo 8 de Octubre próximo á las nueve de su dera Real en los mares por donde nuestro comercio trata de mañana para la junté’ general de acreed…</t>
  </si>
  <si>
    <t>Prado, Diez de</t>
  </si>
  <si>
    <t>Diez de Prado</t>
  </si>
  <si>
    <t>…merario, que es el único que disipa las tormentas de do en 1929922 rs. vn. Quien quisiere comprar estas fincas, acu esta naturaleza &amp;c. dirá en dicho dia y hora á la audiencia del Sr. Diez de Prado, Madrid 20 de Enero. teniente corregidor de Madrid, establecida en el piso bajo de la E! Rey nuestro Señor se ha servido resolver por Real orden, casa de ayuntamiento de esta villa y corte, donde se admitirán de r6 del corriente, que el conocimiento y decisió…</t>
  </si>
  <si>
    <t>…blico de entonces; lis reglas.que constituyen una buena comedia, sus argumentos son ANUNCIOS. verdaderamente cómicos, sus sales inimitables, y su versificación Por providencia del Sr. Diez de Prado, teniente de corregidor fluida y armoniosa. La empresa á la verdad es dificilísima , pero de esta muy heroica villa, se cita y emplaza á los herederos y digna de un verdadero español. D. Josef Fernandez Guerra hi demas personas que se ,crean con derecho s la…</t>
  </si>
  <si>
    <t>…= El Acreedor niole^0» cuento sacado de la colección inglesa deMiss Engewortl).=Yen' ANUNCIOS. ganza terrible por zelos: aventura extraordinaria acaecida a un _Por providencia del Sr. Diez de Prado, teniente de corregi viagero.español. Se vende á 28 rs. en pasta en la librería deH dor de esta villa, y escribanía de Santin, se ha señalado el dia 23 inoso , frente á las gradas de S. Felipe. EN LA IMPRENTA REAL.</t>
  </si>
  <si>
    <t>…den visiblemente á salvarse por sí mismas: acaso dio de procurador á deducir el que les competa en el juzgado del estará escrito en los decretos de la Providencia que jamas la cau Sr. Diez de Prado, teniente corregidor dé esta H. V. y escriba sa legítima triunfó por sus propios esfuerzos; que la revolución nía de López Baro; y al que no lo hiciere le parará el perjuicio trabajó por la contravevolucion; que la rebelión sola preparó el que haya lugar. tri…</t>
  </si>
  <si>
    <t>…se sabe que se haya *e presenten por sí ó por medio de procurador a deducir el que arruinado ni un solo edificio .por esta causa, ni que se hayan re les competa en el juzgado del Sr. Diez de Prado, teniente corre petido tampoco los terremotos desde mediados del mes pasado. gidor de esta heroica villa, y escribanía de López Baro; con aper El mismo origen trae lo que refiere el Piloto del 12 del ac cibimiento de que el que no lo hiciese le parará el perj…</t>
  </si>
  <si>
    <t>…utas; pero algunos limones del Villar para el dia 6 de Octubre próximo, á las nueve de su j que el cheik envió á ios ingleses, productos raros de sus jardines, mañana, en casa det Sr. Diez de Prado, teniente corregidor ti; j fueron los únicos que se vieron en Bornou. Asimismo habia mu Madrid, nombrándose expresamente en la convocación á ln$ f chos cueros, pieles de enormes serpientes, y pedazos de las de acreedores que se hallan graduados en décimo terc…</t>
  </si>
  <si>
    <t>….......... daño. para que en el término de 15 dias contados desde hoy, se pre Málaga.................................................................. par. sente en el juzgado del Sr. Diez de Prado, teniente corregidor dt Valencia......................................................... ■i á J daño, esta heroica villa, y escribanía de López Baro, por sí ó por me Murcia............................................................ i idem. dio de procurador…</t>
  </si>
  <si>
    <t>…teniente corre Reales en esta corte, desde el dia 24 del corriente mes en ade gidor de Madrid. lante, á cambiar por los consolidados de la misma creación. Es i_Por providencia del Sr. Diez de Prado, teniente corregidor dé pera esta Real Caja lo efectuará con la mayor puntualidad para esta villa y escribanía de Garamendi, se cita y emplaza á todos evitar entorpecimientos en sus trabajos. los que se consideren acreedores á los bienes de Pablo Trigo, ve ci…</t>
  </si>
  <si>
    <t>…librería de Cuenta, 1.000,000. frente á las Covachuelas; de Fuente, calle de la Aimudena, y de Villa, plazuela de Santo Domingo: su precio 6 cuartos. —En virtud de providencia del Sr. Diez de Prado, teniente cor Conforme con los libramientos expedidos y notas existentes regidor de esta capital y escribanía deOrdoñez, se convoca á jun•n depositarías. Madrid 12 de Octubre de 1826—Luis de Lujan ta á los acreedores de D. Pedro Miguel Guichot , que se reunie…</t>
  </si>
  <si>
    <t>…ximo Di de Iglesia, contador que fue del Banco Nacional de San Cárlos,. ciembre; y cumplido, se procederá á lds ejercicos que determi para que ocurran á usar de su derecho ante el Sr. Diez de Prado, narán los jueces examinadores; y en vista de su censura propon teniente corregidor de esta villa, por la escribanía de Alcázar; drá dicho Sr. Patriarca á S.' M; el que juzgue mas á propósito con apercibimiento que ne lo haciendo les parará el perjuicio que p…</t>
  </si>
  <si>
    <t>…r, ,béber.y hablar sin i neo- drid á 6 rs. en la librería de*Cuesta, frente dc_ las Covachuelas. modidad alguna; de manera qqe nadie pnedeadyertir el citado ' —Por providencia del Sr. Diez de Prado, teniente de "corregidor defecto á no saber que lo padece. de esta capital, refrendada , del escribano de -númerp Qrdqñez, . Como los forámenes del paladar son Ltm»yo(, parte de figu se manda, sacar, á pública subasta por término de 3pd¡as, conta- , ra irregu…</t>
  </si>
  <si>
    <t>Prado, Diez-de</t>
  </si>
  <si>
    <t>Diez-de Prado</t>
  </si>
  <si>
    <t>…nado S. M. nombrar al que lo contados desde la publicación de este anuncio, se presenten á de es de Ejército D. Ramón de Aldasoro, en atención á sus méri ducirlo en el juzgado del Sr. Diez-de Prado, teniente corregidor tos y servicios. de Madrid, y escribanía de Baro; y de no hacerlo les parará el AVISOS. perjuicio que haya lugar. En virtud de orden de la superioridad se saca á pública sub __Se halla vacante una de las dos plazas de médico de la villa d…</t>
  </si>
  <si>
    <t>Prado, Esteban Diez de</t>
  </si>
  <si>
    <t>Esteban Diez de Prado</t>
  </si>
  <si>
    <t>…................. i ídem. habiéndose formado autos en el juzgado del señor teniente cor Murcia............................................................... ii á ri ídem. regidor D. Esteban Diez de Prado, y escribanía de número de Barcelona á pesos fuertes............. ............. &gt;...... i beneficio. D. Clauaio Sanz, á pedimento de Doña María Josefa de Goiri, Zaragoza....................................... . 1 á lídaño. viuda, en razón de que se levante di…</t>
  </si>
  <si>
    <t>Prieto, Herrero</t>
  </si>
  <si>
    <t>Herrero Prieto</t>
  </si>
  <si>
    <t>…site, la riqueza de sus tienen propuesta Teresa Muta, Teresa Roure y Ráymündo Rou-' hatos, rebaños, y hasta sus mismas vidas, pues todo es debido re en el juzgado de provincia del Sr. Herrero Prieto , alcalde de i V. M. Casa yCorte, por la escribanía de Rincón, pór sí, ó con poder ¡Qué feliz seria mi Cuadrilla si V. M., usando de su bon conferido á procurador de los Reales Consejos;-pues pasado el dad tan notoria y característica;, se dignase admitir los…</t>
  </si>
  <si>
    <t>Princesa, María Francisca de Asis y</t>
  </si>
  <si>
    <t>María Francisca de Asis y Princesa</t>
  </si>
  <si>
    <t>…roz ,engañando y mofándose del de Francia y-dedas Dos-Sicilias, Grandes de España &amp;c. Las Portugal, obliga á la Real familia ejé IJraganza á dejar su patria Ser mas. Sras. Infanta Doña María Francisca de Asis y Princesa y sus muy amados portugueses, paca buscar un seguro refugio de Eeira no asistieron á este acto religioso por el doloroso moti contra la mas infame usurpación enlos,pais,cs de esta corona á la vo que hemos anunciado, ni tampoco la Serenísima Infants otra parte…</t>
  </si>
  <si>
    <t>Principey</t>
  </si>
  <si>
    <t>…esta fun ción, á que asistieron hasta jS&gt; personas de la primera nobleza la corte imperial, cuyo reglamento va-adjunto , nombramos Mi nistro d« nuestra corte al'ayudantc de campo general Principey de los principales comercia ti tes del Imperio que habian concur</t>
  </si>
  <si>
    <t>Principio, Francisco de Paula</t>
  </si>
  <si>
    <t>Francisco de Paula Principio</t>
  </si>
  <si>
    <t>…, íinica dignidad de la colegial de Vilabertran , obispado de Gerona ,'á D. Gregorio Sueasti: para otra de la de Palencia, Tiempo del péndulo. por muerte de D. Manuel Rodriguez, á D. Francisco de Paula Principio del eclipse ó primera imRodríguez: para una capellanía de honor de la Real capilla de presión de la Luna sobre el Sol... ioh ... 45'... 187Granada, por promoción de D. Joaquín Vicente López Bravo á Fin del eclipse.................................. 22h... 36'.…</t>
  </si>
  <si>
    <t>Puig, Ijcancisco</t>
  </si>
  <si>
    <t>Ijcancisco Puig</t>
  </si>
  <si>
    <t>…rgía precaven á los incautos de caer en el lazo que tosa á casa de D. Jaipfe Mur, ,del corp*rc¡a: cu Lérida ¿ casa, «e ks ha armadoj y levantando, digámoslo asi, la piedra bajo de D. Ijcancisco Puig, secretario del -muy ilustre ayuntamiento : dé la cual está esoondida be ponzoñosa y .mortal víbora. Pero es en Zaragoza á la imprenta dei diario: cn.y.ilencia á la de Don desgracia .de,la condiciónIhumana el que se quiera tentar la ex- Francisco Brusólaren M…</t>
  </si>
  <si>
    <t>Puig, Josef Pablo</t>
  </si>
  <si>
    <t>Josef Pablo Puig</t>
  </si>
  <si>
    <t>…abriéndose paso por entre la multitud, entró en el mehkmé He dado cuenta al Rey N. Sr. dél expediente promovido en medio de las mas horribles execraciones y maldiciones: halló por D. Josef Pablo Puig, D. Josef, Gran y Fbnt, y D.Juan al cadí y á sus asesores muy consternados y llenos de terror. Este Robira, capitanes segundos de infantería con licencias indefini magistrado, poco benéfico con los francos, sin embargo de que das en Cataluña, en solicitud de…</t>
  </si>
  <si>
    <t>Puíg, Santiago</t>
  </si>
  <si>
    <t>Santiago Puíg</t>
  </si>
  <si>
    <t>…encias de ejército y marina. (A7«w*. 8g.j nas y cuartanas, con arreglo á la doctrina de Hipócrates, publica Real orden declarando en que actos deben ó no ser admiti do en 1786 por D. Santiago Puíg, médico del Refugio y del dos entre los voluntarios Realistas, y recogerse fas armas de los hospital de la Latina: un tomo en 8.° prolongado , í 6 rs. en individuos de la milicia nacional, de batallones sagrados, cuer rústica y 10 en pasta: se vende en la lib…</t>
  </si>
  <si>
    <t>Purdon</t>
  </si>
  <si>
    <t>…onsolidados á 99 95. Accio r zó el 7 de Agosto hasta un pueblo llamado Doodewen, situado nes de la ciudad 1400. Empréstito Real de España ¿if. á unas 25 millas de British Aara. El coronel Purdon , que man — En Roma se han celebrado con la mayor pompa los dias de daba una división de unos 120 hombres, compuesta de indíge nuestro Rey en la iglesia de S. Luis de los franceses. A las 10 de nos, y de 1* totalidad de las tropas inglesas, holandesas y dina—…</t>
  </si>
  <si>
    <t>Qribi</t>
  </si>
  <si>
    <t>…adas por otras que llevan pabellón .. Hé. aquí las noticias que han recibido de ja banda orienta!* griego, desde.el i.° de Enero hasta el dia de la fecha, incluso el ,,El teniente coronel Qribi dió parte el.22 de Setiembre al total de los efectos tomados. El mismo almirante os remitirá general Lavalieja de que «Fenetnigo se preparaba para marchar copia de dicho estado. con dos divisiones, que venían á componer, la fuerza de 20700 . »»En él vereis la…</t>
  </si>
  <si>
    <t>Qriola</t>
  </si>
  <si>
    <t>…. ' ' • Cuín se pide qd ciñas que afiancen dos propietarios de Lóndres por S. M. *e dignó conceder el dia.ij upa audiencia particular al ambos,interesados y por los padrinos. .V ” conde Qriola, Embajador de Portugal , yi.recibir dq sus .mano* las insignias de las Ordenes portuguesas :qu(j:Jle. fia enviado.S M. FRANCIA. ' ' ' Fidelísima..- ,;_-L.... ... 1 :: París: 2(í de Enero.-..... Ayer se dignó también dar otra audiencia al .conde. ALopeus, : Bo…</t>
  </si>
  <si>
    <t>Que, Manuela Ruiz de</t>
  </si>
  <si>
    <t>Manuela Ruiz de Que</t>
  </si>
  <si>
    <t>…....................... i idem. dio de procurador, á evacuar el traslado conferido de la demanda Barcelona á pesos fuertes........................ 1 beneficio. puesta por parte de Doña Manuela Ruiz de Que vedo, madre, tu Zaragoza................... .................... ............ •J daño, fara y curadora de D. Lucio de Helguera, sobre propiedad de Bilbao............................................................ i beneficio. un vale Real de iúo pesos no con…</t>
  </si>
  <si>
    <t>Queipo, Fernando</t>
  </si>
  <si>
    <t>Fernando Queipo</t>
  </si>
  <si>
    <t>…música de la carrera de Por Real orden de 15 de Enero último se dignó el Rey N. Sr. S. Gerónimo y la librería de Hermoso, á razón de 2.0 rs. por conceder su Real permiso al Excmo. Sr. D. Fernando Queipo de trimestre: en las mismas se hallan de venta los números anterio Llano, para rifar una posesión de su pertenencia, compuesta de res á razón de 8 rs. cada uno. casa, jardín y huerta, sita en el pueblo de Caravanchel de arri —_ Discurso sobre la modestia y re…</t>
  </si>
  <si>
    <t>Queraító, Francisco</t>
  </si>
  <si>
    <t>Francisco Queraító</t>
  </si>
  <si>
    <t>….................. 1*. Gonsalvez. Deuda consolidada con ínteres. 00 Asimismo se ha dignado S. M. presentar á consulta de la Cá Idem sin ínteres.......................... 00 mara á D. Francisco Queraító para el arciprestazgo, única dig Intereses de vales........................ 3 valor. nidad de la iglesia colegial de Vila veri rail, 'diócesis de Gerona, Vales consolidados................... 27 á *. vacante por fallecimiento ^ D. Romualdo Daltnau. Idem no co…</t>
  </si>
  <si>
    <t>Queraltó, Francisco</t>
  </si>
  <si>
    <t>Francisco Queraltó</t>
  </si>
  <si>
    <t>…sucedido el 28 de Noviembre de 1826 co Sánchez, á D. Alejandro Martínez Rubio: para otra de la (cuenta astronómica j, en el Observatorio Real de Marina de de Mondoñedo, por el de D. Francisco Queraltó al arciprestaz- S. Fernando, por su director D. Josef Sánchez Cenjuero. go, íinica dignidad de la colegial de Vilabertran , obispado de Gerona ,'á D. Gregorio Sueasti: para otra de la de Palencia, Tiempo del péndulo. por muerte de D. Manuel Rodriguez, á D. Fr…</t>
  </si>
  <si>
    <t>Quesada, Manuel</t>
  </si>
  <si>
    <t>Manuel Quesada</t>
  </si>
  <si>
    <t>…Se volvió á avistar el 13. El 3 de este mes salió otra división de buques para Algeciras, «compuesta de la corbeta de guerra Descubierta al mando del te ANUNCIOS. niente de navio D. Manuel Quesada; la ídem Diana al de ídem D. Manuel Santaolalla; bergantín-goleta la Encantadora al de Se vende una completa yeguada con su parada y una muletada, ídem D. Josef Morales, y la goleta Nueva María, al del alférez junto ó separado, que pasta en la provincia de la…</t>
  </si>
  <si>
    <t>Quijote</t>
  </si>
  <si>
    <t>…e Mayo dei8i-j.: cua de necesitar. tro tomos. Se vende á 40 rs. en rústica y 50 en pasta, en las li brerías de Perez, Collado y Razóla. CAMBIOS DHL DIA 5. —Napoleón ó el verdadero D. Quijote de la Europa. Obra en que poniendo en ridículo las principales hazañas de aquel decan Londres...................... .......................................... 3 6§ » #• tado héroe, se tratan los puntos mas esenciales acerca de la po Taris.....................…</t>
  </si>
  <si>
    <t>…en el despacho de la misma Real Acade (Gaceta núm, 1 ¡yi) ' ‘ mia , en su casa calle de Valverde. Otra declarando los derechos que' deberán pagar los que ob _El Ingenioso Hidalgo D. Quijote de la Mancha, compuesto tengan próroga de cinco años en los privilegios de invención. por Miguel de Cervantes Saavedra. Cuarta edición, corregida por ('Núm. 124 j la Real Academia Española, publicada en el año 1819 en cuatro Otra declarando S. M. qué los bene…</t>
  </si>
  <si>
    <t>Quijotes</t>
  </si>
  <si>
    <t>…r el mismo D. Gabriel, y orden de la $ra. viuda ae Hedigoras é hijos, de Vitoria , la que ha sido, extraviada; y Valladolid en la de Rodríguez) y en Salamanca en la de Blanco. Los D. Quijotes del siglo xtJcfí, sea historia de las revoluciones la persona que en su poder pare se servirá remitirla ¿1 D. San _ de los filosofas modernos en Éipastax poema en cinco cantos en tiago , en Oñate , ó al D. Gabriel en esta corte. _En virtud de providencia del…</t>
  </si>
  <si>
    <t>Quiñones, Santos</t>
  </si>
  <si>
    <t>Santos Quiñones</t>
  </si>
  <si>
    <t>…ra el deaANUNCIOS. nato, primera silla dé la iglesia catedral dé Cuencapor falleci miento de D. Josef Vicent? Mier y Teran, á D. Gumersindo Se cita y'emplaza á D. Francisco Perez, D. Santos Quiñones, Requejo y Aguado: pata- una canongía de la catedral de Tene D. Blas Siiaréz y D. Bernardino Delgado, acreedores á la señora rife, por promoción de' Isidoro Rivero, á D. Pedro Miguel' marquesa de Cutiera, para que dentro de 30 días siguientes á Guades. para u…</t>
  </si>
  <si>
    <t>Quintana, Manuel Josef</t>
  </si>
  <si>
    <t>Manuel Josef Quintana</t>
  </si>
  <si>
    <t>…as. * la obra. - ■ • ■ • ■ Año de 1790. Discurso de D. Josef de Vargas y Ponce, J _ Prontuario 6 breve instrucción de la, ’ táctifa militar de la ca¿ varia» poesías dé los Señoras D. Manuel Josef Quintana; Dos ballena, para que con facilidad' y en corto- tiempo puedan Angel Santibañez y 'Barros, D. Antonio Ranz Romanillo»; aprender i maniobrar y usar-dé tus ardías los militares de esté D. Josef Ortiz, D. Josef Perez Camino, y D. Francisco Gre clase, é igualmen…</t>
  </si>
  <si>
    <t>Quintasucesor, Antonio</t>
  </si>
  <si>
    <t>Antonio Quintasucesor</t>
  </si>
  <si>
    <t>…al inmediato al trono. Asimismo, y por iguales razones, ha tenido á bien S. Af. En caso de minoridad nombra el Monarca un Regente á atl nombrar Brigadier de infantería al Coronel D. Antonio Quintasucesor, y si muere sin hacerlo, pertenece la regencia á la ma nilla, gobernador de las Islas de Chiioe. dre del Soberano menor, y en su falta al pariente mas próximo. El Príncipe es considerado ya de mayor edad á ios ió años. '' El Excmo. Sr. Ministro de Marina ha r…</t>
  </si>
  <si>
    <t>Quirós, Catalina</t>
  </si>
  <si>
    <t>Catalina Quirós</t>
  </si>
  <si>
    <t>…te auxilio y quisieren con de García Acuña, penden autos sobre el-cumplimiento de U, sultar al profesor citado, lo podrán hacer enviándole las cartas disposición testamentaria; de Doña Catalina Quirós; y tratándo* francas de porte. ■ v se en ellos de la distribución piadosa que dispuso de sus bieuesr D. Francisco Quirós y Mateo» , por fallecimiento de la referida Cádiz 2 i dt 'Diciembre. Doña Catalina y D. Félix González de Orbaneja, su marido , se Nos dic…</t>
  </si>
  <si>
    <t>Quirós, Diego Narciso Herranz y</t>
  </si>
  <si>
    <t>Diego Narciso Herranz y Quirós</t>
  </si>
  <si>
    <t>…te con las de las obliga Idem no consolidados..................................... 94 á 1». ciones que tienen aquellos con respecto á Dios , á sí mismos y á sus prójimos. Su autor D. Diego Narciso Herranz y Quirós, profesor de primera educación en esta corte. Segunda impresión: ANUNCIOS. . véndese en la librería de Gila , calle de las Carretas, á 1 reales, Por providencia del Sr. subdelegada general de Mostrencos sé donde se venden también los compendios de aritmética…</t>
  </si>
  <si>
    <t>Ra</t>
  </si>
  <si>
    <t>…escaparse, agregándose á una - rona , á los sugetos siguientes. gavilla de contrabandistas del Devonshire, y después fue edecán Para una presbiteral', vacante por fallecimiento de D. Ra 4el general Ney. Cuando perdió á su general se marchó á Egipto, món Coma, á D- Fortunato Delgal, canónigo de la colegial de y ofreció al bajá sus servicios en el ejército; pero en lugar de S. Juan de las Abadesas: para otra diaconil, por fallecimiento dé acep…</t>
  </si>
  <si>
    <t>Ra, Josef</t>
  </si>
  <si>
    <t>Josef Ra</t>
  </si>
  <si>
    <t>…irija á los El Rby N. Sr. se ha enterado con satisfacción de la llegada citados Manuel Juan Vidal y Compañía, de Valladolid, ó á al puerto de la Coruña del brigadier de infantería D. Josef Ra D. Antonio Jover y Padrell, de Barcelona. món Rodil, procedente déla plaza del Callao; en cuya porfiada __Está vacante la plaza de maestro de'capilla y organista en la . defensa ha empleado este bizarro oficial todos Jos medios y re parroquial de.la villa de Briones, en la Rioja: su do…</t>
  </si>
  <si>
    <t>Rabaner, Juan Francisco</t>
  </si>
  <si>
    <t>Juan Francisco Rabaner</t>
  </si>
  <si>
    <t>…ha muerto como un héroe en el campo del honor: un anciano ferida,.- r ... \ ' ¡ ’■ ipsariota llamad» Varvak.i , que hacia largo tiempo que faltaba __Para la junta de acreedores-de D. Juan Francisco Rabaner, de la Grecia, dejó el Norte y su pacífica morada para venir ¿.en vecino de esta corte, y en virtud de providencia judicial , se ha contrar la muerte en medio de los peligros de la guerra, derra señalado ¿Vsábado 18 del corriente á las nueve de su mañana ,'et…</t>
  </si>
  <si>
    <t>Radstock</t>
  </si>
  <si>
    <t>…que anunciamos que la parte de la nego _ El 13 principió en Lóndres la venta de la magnífica colección ciación que no se ha conseguido, era un punto cuyo suceso no de pinturas dél lord Radstock. Las primeras que se despacharon podía obtenerse por la destreza ni por el talento, debemos mani produjeron 9&amp;400 guineas (9388)716 rs.) El cuadro que se ven festar nuestro dolor, porque el objeto que tan completamente se dió mas caro fue el retrato del Papa…</t>
  </si>
  <si>
    <t>Raffaeli</t>
  </si>
  <si>
    <t>…Se sabe que se hacían grandes preparativos para el ataque de. tores planes de tan criminales asociaciones. Bhurtpore; pero el 23 de Diciembre aun no habían principiado El difunto magistrado Raffaeli habia tomado gran parte en los fuegos sobre la ciudad. ; la revolución republicana y en la hecha después por Napoleón. — Según noticias de Bahía el Emperador del Brasil y su comiti Desde luego la sociedad secreta de masones y la de,carbonarios; va seguían all…</t>
  </si>
  <si>
    <t>RaíFaeliha</t>
  </si>
  <si>
    <t>…e rindiese; pero todo fue en vanoszkEynard. lóndres 10 de Mayo. Ñapóles 8 de Mayo: Ayer al cerrarse el mercado esparcieron los agiotistas él ru La muerte del célebre y distinguido magistrado RaíFaeliha mor de que la Francia iba á declarar la guerra; pero sin decir á sido sentida generalmente en este país, y su última disposición qué Potencié; Sin embargo , esta maniobra les valió á los espe testamentaria, que ha llamado notablemente la atención públi culado…</t>
  </si>
  <si>
    <t>Rajewsky</t>
  </si>
  <si>
    <t>…ra dirigiéndose•¡L&amp;c.’f V. ' • _ El Emperador;bü se; ba: manifestado menos piadoso en m __ La novedad que actualmente ocupa la atención de los inglese* rescripto del 4 dirigido al general Rajewsky, cuyos dos hijo, es la salida de Mr. de Lieven, Embajador de Rusia. Todos con- habían sido presos por sospechosos de haber tomado parte en 1, cuerdan , dice el Times, en él hecho, el'cuaf se rerificó- el- 3 del 'conspiración. „Ot anóncio^con placer ,-le escri…</t>
  </si>
  <si>
    <t>Ramón, Isidoro</t>
  </si>
  <si>
    <t>Isidoro Ramón</t>
  </si>
  <si>
    <t>…echa á las parro queños, cuya mayor distancia es una legua de dicha villa. Los quias de Madrid de orden del limo. Sr. Comisario Apostólico pretendiente» dirigirán sus memoriales á D. Isidoro Ramón di general de la Santa Cruzada, en proporción del mayor 6 menor Alcázar, ó á D. Sebastian Codcs. número de pobrer que se suponen en cada una, y con el plausible ■— Está vacante el partido de cirujano latino de la villa de Luir- motivo del cumpleatíos del Rey…</t>
  </si>
  <si>
    <t>Ravez</t>
  </si>
  <si>
    <t>…de la reney, conde de Bonillerie, y Courtavel; Nos hemos nombrado última sesión El noble Conde pasa á explicar en seguida las in y nombramos presidente de la Camarade Diputados al Sr. Ravez. tenciones del Ministerio. i.°Se extraerán de circulación todos los Dado en nuestro palacio de las Tullerías á 6 de Febrero d* billetes de una y de dos esterlinas, aun lós de los bancos. 2.0 Se 18 2 6.=Crtrlo/.=Por el Rey el ministro secretario del Interior,…</t>
  </si>
  <si>
    <t>Re, Leopoldo del</t>
  </si>
  <si>
    <t>Leopoldo del Re</t>
  </si>
  <si>
    <t>…dido. £1 aviso el mismo profesor Inghirami, y de la antedicha observada- 1 calor evapora casi instantáneamente el mercurio, y el vapor ad por mí, el discípulo de este observatorio Sr. Leopoldo del Re, quiere al punto una temperatura de 656 grados del termómetro ha bosquejado los elementos de su órbita, que pongo á conti de Farenhelt. Su elasticidad y su fuerza pueden aumentarse inde-, nuación. (raídamente por el calor. Se asegura que basta para ir y volve…</t>
  </si>
  <si>
    <t>Real, María Josrfi la</t>
  </si>
  <si>
    <t>María Josrfi la Real</t>
  </si>
  <si>
    <t>…ia-, é igualmente que la provisión de estos destinos tea' ayuntamiento y común de vecinos del concejo de Ibia , en A&gt;por rigorosa oposición. furias, contra el dicho como marido de Doña María Josrfi la Real junta superior gubernativa de Medicina, encargada Ron y el curador de los menores de D. Lope Ron, sobre tan de la inspección general del ramo de aguas minerales, y censora teo ¿ incorporación á la corona de la jurisdicción y demas dttúe los ejercicios, en cum…</t>
  </si>
  <si>
    <t>Real, Miguel</t>
  </si>
  <si>
    <t>Miguel Real</t>
  </si>
  <si>
    <t>…de Avila á D. Josef María G1 Ion de las Riberas: para la de introducción por un año del armamento que necesiten. (Núm. 41.) Filio á D. Josef González Y’uste: para la de Casares á D. Miguel Real decreto para que se haga pública exposición el dia d# Calvan y Lara: para la de Carvajales á D. Joaquin Baliamonde: S. Fernando de los productos de la industria española. (Idem.) para la de Peñafiei á D. Mariano Rojas y Moyano: para la de Real orden sobre des…</t>
  </si>
  <si>
    <t>Real, Santiago de Jla</t>
  </si>
  <si>
    <t>Santiago de Jla Real</t>
  </si>
  <si>
    <t>…ar- Elementos de la Historia, general de España desde el Diluvio taces designados*, resultando’del parte dado al Consejo por.aque- universal hasta el presente año de.1826 &amp;e.: por D. Santiago de Jla Real audiencia en 18 de Octubre último , comprcnsivo.de Alvsrado y de la Peña, uno- de los editores de la Encielootro comunicado en z6 de Setiembre anterior por D. Pedro Ri-- fe,lia de la juventud. Un tomo en 4.0 de 57. pliegos de.impre bero, capataz y montero may…</t>
  </si>
  <si>
    <t>Reales, Josef las</t>
  </si>
  <si>
    <t>Josef las Reales</t>
  </si>
  <si>
    <t>…e que se hallaba de guarnición en Olivenza. Este hecho ha ocurri que la ejecución de sus soberanas providencias, conformes con do mandando poner sillas el alférez del mismo cuerpo D. Josef las Reales ordenanzas, mortifique ó comprenda en su severidad Moneada, que estaba de guardia, maltratando con su gente á á los gefes y oficiales del expresado regimiento que tienen acredi varios, saqueando las cuadras , y echándose sobre la guardia de tada su lealtad á…</t>
  </si>
  <si>
    <t>Regidor, Juan</t>
  </si>
  <si>
    <t>Juan Regidor</t>
  </si>
  <si>
    <t>…chas, se les pone de nue Orden, como pertenecientes á esta , y resultan endosados después vo á secar al sol, y metiéndolas después en un saco de lienzo, se bajo firma suplantada á D. Juan Regidor, con fecha los cuatro ftotan llevándolas de un lado á otro para que se pongan lustro creación de Setiembre en Madrid á 8 de Octubre de 1808, y los sas y brillantes; luego se ponen en talegos, añadiéndoles la can de Enero también en Madrid á 30 de Enero de 180…</t>
  </si>
  <si>
    <t>Reina, Co-</t>
  </si>
  <si>
    <t>Co- Reina</t>
  </si>
  <si>
    <t>…go de defender la ciudadela, que según se dice sabido allí el arribo i aquella isla de un buque círgado de mu está amenazada. niciones de guerra, expedido desde Inglaterra para el lord Co- Reina en toda la Morca el desaliento yel desorden; el Go chrane, el cual debió de haber anunciado su próxima llegada.'” - bierno griego se ha&gt; organizado, habiendo, sido excluido de él El Courier francés adelanta mas; pues trae la llegada del Lord Maurocordato, á q…</t>
  </si>
  <si>
    <t>Reinhold</t>
  </si>
  <si>
    <t>…lemento destructor un radio muy lar sido nombrado Ministro de los Países-Bajos cerca de la corte go. Los pueblos que nos rodean cuentan ya muchos muertos, cu de Roma, en lugar del caballero Reinhold, quien pasa á Ñapó yo número aun no se há calculado con exactitud. Una parte del les, según se dice. Esta noticia confirma las esperanzas que hay pequeño concejo de Mozac ha sido destruida: Enval y oItos lu de que se concluya muy pronto un concordato entre la…</t>
  </si>
  <si>
    <t>Rejos, Diego</t>
  </si>
  <si>
    <t>Diego Rejos</t>
  </si>
  <si>
    <t>…Mónserrate,cuarto bajo, dentro deun mes, que finará poesías de las Señores D. Vicente García de la Huerta, de Dos en 35 de Marzo próximo. Juan Melendez Valdés, D. Ignacio Ayala ,- D. Diego Rejos, s. Lossuscriptores á la Historia re la Iglesia y Obispos dé Pam D. Francisco Gutiérrez Vigil, D. Vicente María Santibañez, 7 plona acudirán á recoger el tercero y último tomo en la librería D. Francisco Gregorio de Salas. de Escamiíla , calle de Carretas; en…</t>
  </si>
  <si>
    <t>Religión, Juan Miguel de Irigotener la Sacrosanta</t>
  </si>
  <si>
    <t>Juan Miguel de Irigotener la Sacrosanta Religión</t>
  </si>
  <si>
    <t>…s Realistas, que déla Mata: admite pasageros, para los que tiene excelentes co quisieran no existiesen, á pesar de que están alistados para sos modidades. Se despacha por su dueño D. Juan Miguel de Irigotener la Sacrosanta Religión, la soberanía del Ruy nuestro Se yen, calle de S. Agustín, núm. 75. ñor y la tranquilidad pública. No puedo formar otro juicio cuan Madrid 10 de Marzo. do veo que cualquiera falta que comete un voluntario Realista, »e vocifera y pondera con entusiasmo y se pe…</t>
  </si>
  <si>
    <t>Rent</t>
  </si>
  <si>
    <t>…se han visto hasta que se efectuase el pago total. precisados á levantar el bloqueo de la fortaleza de Schurchi, y el _Se acaba de concluir, dice el Times, en la casa de moneda de coronel Rent ha conseguido ventajas sobre la retaguardia! del Londres una nueva forma de monedas de oro, plata y cobre, So ejército persa en su salida que hizo. lamente cuatro ó cinco banqueros de los mas principales han Amír-Khant, tio de Abbas-Mirza, fue muerto en la ba…</t>
  </si>
  <si>
    <t>Rentería, Josef de Canaudi y</t>
  </si>
  <si>
    <t>Josef de Canaudi y Rentería</t>
  </si>
  <si>
    <t>…rman, que puestos á vuestros Reates : Se cita y emplaza á D. Juan Díaz Porlier, D.. Alonso. Victopies con la mayor sumisión y rendimiento, se atreven á felicitar rio de la Concha, D. Josef de Canaudi y Rentería y D. JoitE á V. M. con tan plausible motivo. Huete y Febrero 28 de 182$. Perol, tenedores que han sido de un vale Real de 300 pesos de {Siguen las Jirmas.') ,, ' la creación de Mayo de 1808 , señalado con.el número 44 AVISO. el cual ha sido reclamado por parte de D. Jos…</t>
  </si>
  <si>
    <t>Represa, Antonio</t>
  </si>
  <si>
    <t>Antonio Represa</t>
  </si>
  <si>
    <t>a5° catedral de León, por muerte dé D. Antonio Represa; y no Málagal....ó............................ ...................... 1.haber tenido efecto el nombramiento hecho en D.. Pedro Fer— - Valensia.......................................... .......... 1. ; nandez de Córdoba, á D. Santiago Alaría Arguello: para una…</t>
  </si>
  <si>
    <t>Retes, Manuel de</t>
  </si>
  <si>
    <t>Manuel de Retes</t>
  </si>
  <si>
    <t>…o de un mes se presenten , por sí ó por Londres.................. — 35* procurador, al Sr. Intendente de Madrid, por la escribanía de París........ !.............. *5 3* Rentas de D. Manuel de Retes, á fin de enterarse de una dispo Cádiz..................... ... 4 beneficio. sición de la Contaduría mayor; y el que tenga noticia del para Sevilla.................... ... 4 daño. dero de alguno de aquellos hará un servicio á S. M. comunicán Málaga...........…</t>
  </si>
  <si>
    <t>Reuniendo</t>
  </si>
  <si>
    <t>…tersburgo......................... ......................... 21 ntrqdeella: para, esta resulta á D. Rafael de Giles y Ley va: para una media racion.de la de Granada,.por muerte de Don Reuniendo un número considerable de observaciones hechas Josef Larena, i D. Francisco Martin de Villodres: para una en-cada zona paralela al ecuador para que no cuente el efecto canongía.de la igtcsia colegial de Toro, Obispado de Zamora, de las circunstancias locales,…</t>
  </si>
  <si>
    <t>Revilla, Juan Antonio Retes y</t>
  </si>
  <si>
    <t>Juan Antonio Retes y Revilla</t>
  </si>
  <si>
    <t>…............................................ 40 Metí Espina al áteedianato de Almazan de la de Sigiiettza, á Liverpool.......................................................... 37 D. Juan Antonio Retes y Revilla y D. Carlos Llamazares: para Venecia........................................................... 34 la dignidad de chantre de la santa iglesia metropolitana de Sevi Londres. ............................................. 34 lla’; por muerte de D. Bernardo Osorio, á X&gt;. Nic…</t>
  </si>
  <si>
    <t>Rey</t>
  </si>
  <si>
    <t>…cultativos de medicina, cirugía y farmacia, .tablas cronológicas desde los tiempos mas antiguos hasta la que sirvieron en la guerra contra el intruso, y que en clase de muerte del Sr. Rey D. Carlos m, acudirán a recoger el tomo 9.* (ales disfrutan premios adjudicados á consecuencia de la circular i las librerías de Orea, calle dé la Montera, frente á S. Luis, y de 19 de Junio de (815, sean admitidos á purificación ante las á la de Perez, calle de las Ca…</t>
  </si>
  <si>
    <t>…ras anti tóricas y críticas, y nuevas tablas cronológicas desde los tiem guas , respetables y sabias leyes: ellas hicieron felices á .nuestros pos mas antiguos hasta la muerte del Sr. Rey D. Carlos 111, acu padres; bajo de su dulce imperio pasaron una vida tranquila y dirán á recoger el tomo 10 á las librerías de Orea, calle de!» sosegada, y tuvieron la dicha de morir sin haber oído jamas el Montera, frente á S. Luis, y á la de Perez, calle de las Carre…</t>
  </si>
  <si>
    <t>…ierno al espitan ge y críticas , y nuevas tablas cronológicas desde los -tiempos mas neral de‘ Andalucía que dispusiese Inmediatamente la persecución, antiguos hasta la muerte del Sr. Rey D. Carlos 111, acudirán á hasta su total exterminio de la gavilla de ,/oragidos capitaneada recoger el tomo 11 á las librerías de Orea calle de la Montera, por un tal Corona, que infestaba aquellas provincias con críme frente á S. Luis, y á la de Perez calle de Carreta…</t>
  </si>
  <si>
    <t>…... 28 valor. . tóricas y críticas, y nuevas tablas cronológicas desde los tiempos Vales consolidados..... ............................. , 2^11 2ó mas antiguos hasta la muerte del Sr. Rey D. Carlos m, acudi Idem no consolidados..... ........ 8 j ¿ ji. rán á recoger el tomo 13 ¿las librerías de Orea, calle de la Mon . / . ___ . . l , f tera, frente á S. Luis , y á la de Pérez, calle de las Carretas, frente á ia casa de Correos, ¿ 25 rs. tomo en rústica y…</t>
  </si>
  <si>
    <t>…s ciones premiadas sobre el total de ellos, según la siguiente de tóricas y críticas , y nuevas tablas cronológicas desde los tiem mostración. pos mas antiguos hasta la muerte del Sr. Rey D. Cárlos tu , acu Siendo el número de vales de á 400 pesos no consolidados dirán á recoger el tomo xiv á las librerías de Orea, calle de la de Setiembre, pertenecientes al público 165)779, saldrán premia Montera, frente á S. Luis, y á la de Perez, calle de las Carre d…</t>
  </si>
  <si>
    <t>…as desgracias á tóricas y críticas, y nuevas tablas cronológicas desde los tiempos la viuda Rosa Vacarissas y tres pequeños hijos , que también es mas antiguos hasta la muerte del Sr. Rey D. Carlos m, acudi taban encerrados en la casa. El Rey N. Sr. en vista de servicio^ rán á recoger el tomo 16 á las librerías de Orea, calle de la Mon tan distinguidos, prestados con tan extraordinario valor y zelo tera.frente á S. Luis, y á la de Perez , calle de las C…</t>
  </si>
  <si>
    <t>…los países extran-esta unión. . „Ved aquí lo sustancial de sus discursos. Nunca ha mirado geros y su permanencia en las principales coi»**, de Europa, don de fue pensionado por el Sr. Rey D. Carlos ni, acreditan estala Santa Silla á los griegos, comunmcute llenados cismáticos, que es la última de sus muchas producciones geográficas. Constacomo verdaderamente disidentes: nosotros siempre los hemos de dos pliegos de marca imperial, y se venoe á 34 rs. con…</t>
  </si>
  <si>
    <t>…miraban á los tóricas y críticas, y nuevas tablas cronológicas desde los tiem demas habitantes como unos tributarios suyos. Guerras eternas, pos mas antiguos hasta la muerte del’ Sr. Rey D. Carlos m, degüello de prisioneros, muertes de tnugeres y niños, perfidias, acudirán á recoger el tomo xvm á las librerías de Pérez, calle de facciones internas, tiranía doméstica, opresión extrangera: este las Carretas, frente á la casa de correos, y á la de Orea, c…</t>
  </si>
  <si>
    <t>Rey, Joaquín</t>
  </si>
  <si>
    <t>Joaquín Rey</t>
  </si>
  <si>
    <t>…D. Joaquín Comoto, D. Leonardo Carre-menzaron á notarse se están reproduciendo cotí mas ó menos días ño, D. Pedro Espina, D. Cayetano Barrera, D. Juan Casarna-de intermedio. yor, D. Joaquín Rey, D. Francisco Lozano, D. Josef María Madrid 19 de Julio. Rubio. D. Prudencio Berriozabal y D. Josef Castelló: y los de El Rey y la Reina nuestros Señores siguen disfrutando de segunda y tercera clase por otros jóvenes de nct menos distinguila mas cabal salud…</t>
  </si>
  <si>
    <t>Rey, Juan Antonio Estevez y</t>
  </si>
  <si>
    <t>Juan Antonio Estevez y Rey</t>
  </si>
  <si>
    <t>…da,y haberlasá renunciadoD. Josef VázquezD. FélixValcaicelAlonso Agostovincia depróximoAlbóniga;á laslocincoque sede lesla tarde,hace saberen la escribaníapara que porde Prosí ó 7 D. Juan Antonio Estevez y Rey. por;medio de procurador concurran á ella; con apercibimiento dé que si no lo hicieren le» parará él perjuicio que haya lugar. AVISO. — Don Domingo Antonio López , escribano de S. M., y ve No habiendo tenido efecto el primer remate del suministro cino de la v…</t>
  </si>
  <si>
    <t>Ri--, Pedro</t>
  </si>
  <si>
    <t>Pedro Ri--</t>
  </si>
  <si>
    <t>…D. Santiago de Jla Real audiencia en 18 de Octubre último , comprcnsivo.de Alvsrado y de la Peña, uno- de los editores de la Encielootro comunicado en z6 de Setiembre anterior por D. Pedro Ri-- fe,lia de la juventud. Un tomo en 4.0 de 57. pliegos de.impre bero, capataz y montero mayor de la provincia de Mondoñedo,- sión , á 34 i rs. en rústica. Se hallará en la librería de Rodrí que expresaba haber matado 14 lobos grandes, y cogido tres guez calle d…</t>
  </si>
  <si>
    <t>Riaño, Miguel de</t>
  </si>
  <si>
    <t>Miguel de Riaño</t>
  </si>
  <si>
    <t>…lan-, y para una ca IT después tomó otras declaraciones á Varios sujetos concernientes 1*1 mismo negocio. nongía de la iglesia catedral de Calahorra, vacante por falleci miento de D. Miguel de Riaño, á D. Fausto Saenz de Manilla. ESPAÑA. Cádiz af dt Junio. Se acaba de descubrir un medio muy sencillo para destruir la La comisión de Reemplazos establecida en esta plaza, y au- palomilla que se cria en el trigo almacenado ; la sola casualidad</t>
  </si>
  <si>
    <t>Ribera, Anselmo</t>
  </si>
  <si>
    <t>Anselmo Ribera</t>
  </si>
  <si>
    <t>…nauta Robertson promete sostener digna-, catedral de Hue.ca, vacante por fallecimiento de D. Joaquín mente la fama de su padre, el cual llegó á adquirir mucho crédi Fortarttíte, ñ D. Anselmo Ribera: p3ra lina'cinongia.de la mis to por sus talentos y buen carácter. ma iglesia catedral , vacante por fallécihnieííto de D. Mariano Ciria', á D. Jo.ef Cebollero: para la capiscolía, tercera dignidad ESPAÑA. de la iglesia catedral de Gerona, vacante por el de D…</t>
  </si>
  <si>
    <t>Ribera, Pedro Niño de</t>
  </si>
  <si>
    <t>Pedro Niño de Ribera</t>
  </si>
  <si>
    <t>…Gerónimo Orpia orina, ó los que tuvieron la desgracia de sobrcvivirles para tiz. 34. Otro de 118764 rs. 24 mrs., y 352 32 mrs de rédito » comer sus miembros despedazadas. favor de D. Pedro Niño de Ribera; y otro de 78519 rs- &gt;4 mrs.,y 225 30 mrs. de rédito á favor de Doña María Girón. CAMBIOS DBl 01A 26. Se cita, llama y emplaza por primer edicto , y término de cua tro meses y veinte dias, á todos los interesados derecho habien Lóndres........................…</t>
  </si>
  <si>
    <t>Ricaforí, Mariano</t>
  </si>
  <si>
    <t>Mariano Ricaforí</t>
  </si>
  <si>
    <t>…uestra Familia se halla en el estado de profunda afliccion. como Cádiz 29 de Abril. podéis imaginar, y en todas las clases es-general la consterna Extracto de una ¿arta del Excmo. Sr. D. Mariano Ricaforí, ción. Soló.puede-servir, de lenitivo a tan justa amargura el pia escrita á un amigo suyo en esta plaza. doso convencimiento de que las virtudes de nuestro buen Padre ,, Manila 10 de Noviembre de 1825. En mi carta anterior de le-habrári granjeado.! la bienave…</t>
  </si>
  <si>
    <t>Ricafort</t>
  </si>
  <si>
    <t>…lcanzan hasta el 26 de Marzo. Parece que hasta dicho dia nando , y desembarcado felizmente nuestro nuevo gobernador el coninuaba ‘Missolonghi defendiéndose todavía; pero que la es Sr. Ricafort, el que tomó) posesión con el mayor placer de estos cuadra griega no se habla presentado en aquellas aguas. habitantes el 9 con todas las ceremonias y requisitos de estilo. «Un correo de gabinete ingles, procedente de Londres, pasó el Hubo en aquel dia regoci…</t>
  </si>
  <si>
    <t>Ricafort, Mariano</t>
  </si>
  <si>
    <t>Mariano Ricafort</t>
  </si>
  <si>
    <t>…a esta misión. S. Gracia debe salir muy pronto de Se ha recibido carta del Capitán general de las islas Filipinas» Lóndres para ir á Paris á visitar á su hermana Lady Granville; y D. Mariano Ricafort, que á la letra dice asi: después de una corta permanencia en esta corte volverá á Lóndres ,, Angier á 4 de-Setiembre 1825 en su bahía. Estimado amigo pira disponer su viage ói S. Petersburgo. Brodett: Hace cuatro dias que nos hallamos en este puerto re Acomp…</t>
  </si>
  <si>
    <t>…celes, y socorrió al líos— En el diario de 20 de Abril anunciamos la llegada á Manila .pital de mugeres de la Caridad y Refugio y al de S. Lázaro, que del nuevo Capitán general el Sr. D. Mariano Ricafort, y las por la cortedad de sus rentas y zelo con que se atiende en ellos á disposiciones que se dieron para celebrar la entrada del retrato la curación de los dolientes, son dignos de toda consideración. del Rey N.Sr., que S. M. se sirvió regalar á aquellos fi…</t>
  </si>
  <si>
    <t>Rigni</t>
  </si>
  <si>
    <t>…pages, -que ..son los que sirven, mas de ., morteros ni obuses; pero son de una construcción muy fuerte. cerca al Soberano, y; le acompafijm.á todas. partes, excepto al ha-, __ El caballero Rigni, contraalmirante que manda las fuerzas rtpt. La seguada salaces muy^numárosa: allí está el lavatorio de , navales francesas en el Levante, ha dirigido el oficio siguiente al todo género de drogas, confitura», ¡sorbetes &amp;c. &amp;c., destinados Excmo. Sr. Ministro…</t>
  </si>
  <si>
    <t>Rio, Melchor Gonzalo del</t>
  </si>
  <si>
    <t>Melchor Gonzalo del Rio</t>
  </si>
  <si>
    <t>…cios á las 8 de la mañana, partió- para Patencia, á D. Lorenzo Afro - o: para otra de la de Lúdela, por la costa meridional ; hiro noche en'Yoursoutf, y d 8 , después promoción de D. Melchor Gonzalo del Rio á canongía de ia de haber hallado Su comitiva y equipaje en la aldea" de Batdar, misma, y renuncia de D. Félix Alonso Luis, a D. Ramón Es fue a dormir á Sebastopol, donde lo aguardaba'el almirante calad:'para una capellanía de número y c &gt;ro de la Sta iglesia…</t>
  </si>
  <si>
    <t>Ritscheft'</t>
  </si>
  <si>
    <t>…ficaciones te de casarse deba pedir antes el consentimiento de S. A., desig hecho en Tiflis, siendo plenipotenciarios por parte de la Rusia nando la persona que elija. el teniente general Ritscheft', entonces comandante en gefe de _Se dice que la Puerta tendrá en adelante agentes diplomáticos las tropas rusas en la Georgia , de la línea del Caucase y de la en todas las cortes de Europa. Esta medida , añaden, es el re escuadrilla del mar Caspio; y por par…</t>
  </si>
  <si>
    <t>Rives, Francisco Forcada y</t>
  </si>
  <si>
    <t>Francisco Forcada y Rives</t>
  </si>
  <si>
    <t>…p se expidieren por mar, tanto al'exEl Rey N. Sr. en vista de cuanto resulta del expediente ins trangero como á cualquier otro puerto ruso: Se suprimirán en truido á instancia de D. Francisco Forcada y Rives, del comer teramente las barreras llamadas de Rhersoií y de Tiraspol, pro hibiendo absolutamente el paso por estos dos puntos á toda mercio de Barcelona, solicitando se le permita la circulación de una partida de maltones de Asia que le remitieron de Cádiz en…</t>
  </si>
  <si>
    <t>Rivet, Francisco</t>
  </si>
  <si>
    <t>Francisco Rivet</t>
  </si>
  <si>
    <t>…Capitanía general de Castilla la Nueva, en ios Mallorca............... D. Martin Mayóle. cuales se cita y emplaza á todos los que se crean con derecho 4 Pamplona................. D. Francisco Rivet. esta testamentaría, para que en el término de 30 dias acudan í Santiago.................... D. Manuel de la Rivx Moreno. deducirlo, prevenidos que de no hacerlo se procederá á lo que Sevilla.¿i......... D. Francisco Fuertes. haya lugar en justicia. Valencia.…</t>
  </si>
  <si>
    <t>Ro</t>
  </si>
  <si>
    <t>…de espectadores, que había concurrido á presenciar un acto tan. car ron, algo de opio , loza, cristal ingles y chino, cacao &amp;e» nuevo para los constantiñopolitanos, se hallaba el caballero Ro De algunos años á esta parte se ha aumentado el comercio mano, Encargado de Negocios de la corte de Ñapóles, sentado de las telas inglesas, al paso que el de las de Madras disminuya en un araba (especie de carruage turco): La última bomba que en la misma proporc…</t>
  </si>
  <si>
    <t>Ro, Manuel</t>
  </si>
  <si>
    <t>Manuel Ro</t>
  </si>
  <si>
    <t>…ni Sánete El Rey ,á consulta de Ja Cámara, se ba servido nominar Spirítus, estando presente S. A. I. el Archiduque Palatino. Este alcalcfc del crimen de la audiencia de Asturias á D. Manuel Ro dia estuvieron cerrados los teatros y demas lugares de diversio mera y friones: para el corregimiento de Raeriz de Veiga á Don nes públicas. Manuel Orge: para el de Verin á D. Joscf Enjuto y Cano: para ITALIA. •1 de las cuatro villas de la Hoya de Málaga, su…</t>
  </si>
  <si>
    <t>Robledo, Josef</t>
  </si>
  <si>
    <t>Josef Robledo</t>
  </si>
  <si>
    <t>…dos objetos, y procurarán se aseguren las institucio el estado, del pleito, ó autos pendientes en U mismas que sigue nes monárquicas, que tan felizmente nos rigen, contra los cona D. Josef Robledo y otros, sobre sucesión de una capellanía de la tos de los perversos que intentasen su trastorno, para que se parroquial de S. Nicolás de la ciudad de Ubeda, i. D. Josef An mantenga el esplendor de nuestra Santa Religión católica apos tonio de Salas y D. Rodr…</t>
  </si>
  <si>
    <t>Robledo, Mariano</t>
  </si>
  <si>
    <t>Mariano Robledo</t>
  </si>
  <si>
    <t>…el mayor honoreh de ordenanza. S. \1. quedó satisfecho del zelo de los em grado de refracción.de que puede ser susceptible un líquido, los pleados, y asi lo demostró al Intendente D. Mariano Robledo fluidos que se hallan en lo interior'de los cristales son los que García. Fue numerosísimo el concurso de los que por todas par menos refractan Ja luz. Hay otra observación muy curiosa : ha tes acompañaron-a bS. MM.; manifestando en sus repetidos vi biendo ob…</t>
  </si>
  <si>
    <t>Roche</t>
  </si>
  <si>
    <t>…igisteis y deshonrasteis: plaza de armas , desde donde partieron las tropas á maniobrar este el Ruy á quien indignamente cautivasteis, y cuya preciosa en los campos inmediatos. El general Roche, acompañado de vida quisisteis arrancar, por la cual todos los buenos españoles, Maurocordato y de Ipsilanti, pasó la revista, y concluida, ios entre ellos, los fieles hijos de Castro Leal del Rio, derramarán batallones helénicos regresaron i Nauplie al son d…</t>
  </si>
  <si>
    <t>…onsabilidad.=N ¡colas.” pojos ¡mortales con la misma solemnidad que das cenizas del Em- NOTICIAS DE LA «RECIA. pesador. El 16 sé esperan de Petersburgo i&lt;S3 hombres de infante- El general Roche ha dirigido á la comisión griega de París tía, caballería y artillería, quienes permanecerán aqui todo el los documentos siguientes: tiempo que dure la coronación, y algunos creen que quedarán Resolución de la octava asamblea en Efidauro. de guarnición. El 13…</t>
  </si>
  <si>
    <t>Rock</t>
  </si>
  <si>
    <t>…rlín 22 de Noviembre. deses, en que fueron derrotados estos últimos, y muerto el ca El célebre Alejandro Humboldt es-el objeto de tai mas afec pitán; Steurs, ayudante de campo del&gt;general Rock, con alguno* tuosas atenciones desde que se hálla aqui ,; tanto por partede la otros oficiales. ■; * .. ■ „&gt; Familia Real, como de las personas de la - primera^ nobleza. El- —Extracto de uña arta particular de Calcuta del 27 dejunio.. Rey lo convidaácotneralg…</t>
  </si>
  <si>
    <t>Rodil</t>
  </si>
  <si>
    <t>…aja de 1 por Callao estaban siempre ocupadas por las tropas españolas en nú. 100. A las dos corrían al contado al 77J y á 78$ á plazos. mero de 4400 á 4500 hombres mandados por el general Rodil. —Se ha hablado de nuevas;bancarrotas; pero nada se sabe de po También se decía que tenia aun grandes recursos para sostener el sitivo sobre este particular. sitio largo tiempo. Las fortalezas del Callao se hallan en un exce. __ Ayer no hubo ninguna discusión…</t>
  </si>
  <si>
    <t>465</t>
  </si>
  <si>
    <t>…e in haber tocado allí varias sonatas, intermediadas de algunos fue siste explícitamente en I3S ventajas de un Gobierno federal, y gos artificiales, se dirigió á la habitación del Sr. Rodil con el sostiene que cualesquiera que sean las opiniones particulares de objeto de felicitar á S. E. y rendirle este pequeño obsequio debi Bolívar con relación á este objeto no se apartará jamas del voto do á las relevantes prendas que honran la España en este…</t>
  </si>
  <si>
    <t>Rodil, Josef Ratnon</t>
  </si>
  <si>
    <t>Josef Ratnon Rodil</t>
  </si>
  <si>
    <t>…er de las ocurrencias de Ca premiar la singular bizarría y heroica firmeza de su fiel servidor racas, reina un cierto aire misterioso; y estos acontecimientos el mariscal de campo D. Josef Ratnon Rodil, ha sido recibida están siempre cubiertosde un velo que deberá correrse para satis aqui con tanta gratitud como entusiasmo. Con este motivo la facción de todos los partidos, y para el reposo y tranquilidad música del regimiento provincial de Lugo, que está de…</t>
  </si>
  <si>
    <t>Rodrí, Sebastian</t>
  </si>
  <si>
    <t>Sebastian Rodrí</t>
  </si>
  <si>
    <t>…polvo , y cinco Muñoz: para el de Viüanueva de los Infantes á D. Carlos Fer pares de calzados. También hay zapatos de cuero, chinelas de ta nandez de Loaisa: para el de Cambados á D. Sebastian Rodrí filete encarnado muy laboreadas, y otros diversos objetos de pieguez Alvarez: para él de Jaén á D. Eugenio Javalquinto: para íes que servían de adorno , y están muy bien trabajados. Un el de Coria á D. Josef Enjuto*, y para el de Torrequemada á gran número de…</t>
  </si>
  <si>
    <t>Rodríguez, Claudio</t>
  </si>
  <si>
    <t>Claudio Rodríguez</t>
  </si>
  <si>
    <t>…s familias menesterosas, y pobres VARIEDADES. labradora» de aquella diócesis.................................. 3.M°- El Diario mercantil de Cádiz contiene el siguiente artículo de D. Claudio Rodríguez, titulado Sanidad. ' 51,888. En todos los t.-.:es animados existe constantemente un calor superior’-é independiente del medio eh que viven, y este exceso RKIVODB ARAGON. forma la temperatura vital de cada especie. A la casa hospicio y de misericordia de la--c…</t>
  </si>
  <si>
    <t>Rodríguez, Cosme</t>
  </si>
  <si>
    <t>Cosme Rodríguez</t>
  </si>
  <si>
    <t>…e guerra, el pabellón ruso, que antes de la guerra y _ Murió en la Ha vana el capitán de Dragones leales úFbknanen todos tiempos ha sido el único que ha tremolado en el mar do vti D. Cosme Rodríguez, natural de l.ugo, dejando heréde Caspio, continuará ejerciendo el mismo derecho, con exclusión los á sus padres: habia hecho la guerta en Venezuela en el ejér del pabellón militar de cualquiera otra Potencia. cito del general conde de Cartagena. Su albacea,…</t>
  </si>
  <si>
    <t>Rodriguez, Cristóbal</t>
  </si>
  <si>
    <t>Cristóbal Rodriguez</t>
  </si>
  <si>
    <t>…oh ... 45'... 187Granada, por promoción de D. Joaquín Vicente López Bravo á Fin del eclipse.................................. 22h... 36'... 207canongía de Jaén, y fallecimiento de D. Cristóbal Rodriguez, á D. Francisco Josef Martin de ViLlodres: para la dignidad de Observé ambos contactos con un acromático de Dollond, chantre de la catedral de Guadix, por muerte de D. Pablo montado paralíticamente, de 4 pies de foco, y objetivo triple Ruiz , á D. Francisco G…</t>
  </si>
  <si>
    <t>Rodríguez, Joaquín de Puertas y</t>
  </si>
  <si>
    <t>Joaquín de Puertas y Rodríguez</t>
  </si>
  <si>
    <t>…* de las llamas no sin gran Montoro: para la de la Campana á Di Gregorio García de Lata, dificultad: muchor de* elloa- fueron* grávente heridos, y aun no y para la de Barcarrota á D. Joaquín de Puertas y Rodríguez. han podido restablecerse; CAMBIOS BU OIA &gt;j&gt;. ESPAÑA. Lóndras........... .......................................... 34J. Zaragoza 20 de Diciembre, Paris....................................................... 153151. D. Lorenzo Casas, profesór de cirugía de,l…</t>
  </si>
  <si>
    <t>Rodríguez, Juan</t>
  </si>
  <si>
    <t>Juan Rodríguez</t>
  </si>
  <si>
    <t>…sido fa y'emplaza á las personas que se créan con derecho á los bienes bricada por operarios rusos según el diseño del artista IvanofT, quedados por el fallecimiento intestado de D. Juan Rodríguez, también ruso. ' portero de Cámara que fue de la Orden de Santiago, y natural _tás inundaciones ,-cuybí' efectos se han experimentado este in de San Salvador de San Tirso’ de Abres, parroquia del mismo vierno en casi toda la Europa, han cauáadó grandes desast…</t>
  </si>
  <si>
    <t>Rodríguez, Manuel</t>
  </si>
  <si>
    <t>Manuel Rodríguez</t>
  </si>
  <si>
    <t>…a gaceta de Madras de 2 r de Febrero se halla un por D. Bernabé Molina, teniente coronel graduado de infante extracto de los sucesos ocurridos por la parte de Pegú, cuya pu ría, y D. Manuel Rodríguez, teniente de la misma arma, pro blicación es interesante. cedentes de Ultramar, con licencias ilimitadas en la ciudad de „La guerra, dice, continúa, y el ejército se adelanta por el Valladolid, en solicitud de que se íes tengan iguales consideracio territorio…</t>
  </si>
  <si>
    <t>Rodriguez, Manuel</t>
  </si>
  <si>
    <t>Manuel Rodriguez</t>
  </si>
  <si>
    <t>…ef Sánchez Cenjuero. go, íinica dignidad de la colegial de Vilabertran , obispado de Gerona ,'á D. Gregorio Sueasti: para otra de la de Palencia, Tiempo del péndulo. por muerte de D. Manuel Rodriguez, á D. Francisco de Paula Principio del eclipse ó primera imRodríguez: para una capellanía de honor de la Real capilla de presión de la Luna sobre el Sol... ioh ... 45'... 187Granada, por promoción de D. Joaquín Vicente López Bravo á Fin del eclipse...........…</t>
  </si>
  <si>
    <t>Rodríguez, Manuel María</t>
  </si>
  <si>
    <t>Manuel María Rodríguez</t>
  </si>
  <si>
    <t>…se, halla reunido al de Sanz: para la mayor de la Real capilla de S. Fernando de la Sta. Clara de. la ciudad de Valladolid, y todo, sé vende," coi» la ciudad de Sevilla, por la de D. Manuel María Rodríguez, al correspondiente licencia, acuda al oficio de Julián Lópezes mas antiguo de los once capellanes de su dotación; para esta re cribirlo de dicha ciudad de Valladolid; advirtiendo que hay un sulta al presbítero D. Francisco Javier Alvarez:para la dignidad pos…</t>
  </si>
  <si>
    <t>Rodríguez, Paulino Yañez</t>
  </si>
  <si>
    <t>Paulino Yañez Rodríguez</t>
  </si>
  <si>
    <t>…eficio. metría plana los mismos Cepeda y Martínez. En trigonometría Coruña............................................ •'.............. . 4 á i daño. esférica: él'referido Cepeda, D. Paulino Yañez Rodríguez y Don Deuda consolidada con ínteres................... z8 valor. Manuel Vetea y Aguiar. En cosmografía D. Luciano Suarez y Intereses de vales............................................ 3los referidos Yañez y Verea. En geografía el mismo Yañez, Vales consolidados........…</t>
  </si>
  <si>
    <t>Rodríguez, Salvador de Reina</t>
  </si>
  <si>
    <t>Salvador de Reina Rodríguez</t>
  </si>
  <si>
    <t>…ntoso y continuado trueno, y quisieron huir aquellos á D. Gregorio Atance y Sacristán : para la de la villa de Jerica, animales; pero cubiertos de antemano los caminos por donde á D. Salvador de Reina Rodríguez; y para la de Pego, á Don se creyó debian pasar de un inmenso gentío, y despavoridos y Fernando Reig. amedrentados de los incesantes gritos, debieron dirigirse al para Igualmente se ha servido S. M. , en virtud de Real decreto, ge donde estaban colocados los…</t>
  </si>
  <si>
    <t>Rogniat</t>
  </si>
  <si>
    <t>…anqueo dé Güibert, ni Warnery , ni tantos otros son comparables en cuan lienzos, y demas artefactos en que tiene su uso directo el álcali to á la claridád de los principios con el general Rogniat, y esto le mineral, conocido con los nombres de barrilla y sosa: en su con1 ha movido á presentarla al público militar español. Se suscri secttencia se les ha expedido por el supremo consejo de Hacienda birá en las librerías de Rodrigue?, calle de Carretas, y…</t>
  </si>
  <si>
    <t>Rojas, Luis de</t>
  </si>
  <si>
    <t>Luis de Rojas</t>
  </si>
  <si>
    <t>…ertes. haya lugar en justicia. Valencia................... D. Henrique de Oshea y compañía. .fie halla ya corriente el segundó y último tomo de la IberiaValtadolid................ D. Luis de Rojas. da, para que losSres. suscriptores lo recojan en sus respectivos Vitoria............. ........ D. Fermín de Eieizalde. despachos de Novillo, Rodríguez y Barco, donde se hallarán &lt;¡» Zaragoza.................. D. Juan Toron. venta los poquísimos ejemplares qu…</t>
  </si>
  <si>
    <t>…................ D. Francisco Fuertes. ANUNCIOS. Valencia...... D. Henrique Oshea y compañía. En virtud de providencia del Sr. Galindo, teniente primero Valladolid................ D. Luis de Rojas. de corregidor de esta villa, refrendada por el escribano del nú Vitoria....................... D. Fermín de Éleizalde. mero Santin, y á solicitud del actual poseedor del vínculo fun Zaragoza.................. D. Juan Toron. dado por D. Juan de Villanueva Pal…</t>
  </si>
  <si>
    <t>….... D. Francisco de Fuertes. la primavera, ha mandado S. M. venir de lo interior mil car Valencia.......... Sres. Henrique Oshca y compañía. pinteros de ribera. Valladolid....... D. Luis de Rojas. __El coche de diligencia que corre desde Leeds á Manchester ha Vitoria............. D.‘Fermín de Eleizalde. principiado á servirse del gas portátil para que alumbre por la no Zaragoza......... D. Juan Toron. che. El gas va metido en cilindros colocados bajo…</t>
  </si>
  <si>
    <t>Roldan, Pascual Gerónimo Bernardo</t>
  </si>
  <si>
    <t>Pascual Gerónimo Bernardo Roldan</t>
  </si>
  <si>
    <t>…de las islas del Archipiélago &amp;c. Síc., ción de la iglesia catedral de Badajoz, por muerte de D. Nicolás era un producto vegetal; pero cuando ha podido observarse coa Rodríguez, á D. Pascual Gerónimo Bernardo Roldan; y para mayor atención y conocimientos, se ha visto claramente que ei la dignidad de chantre de la iglesia catedral de Plasencia, por kermes del comercio es un verdadero insecto, el cual nace, cre muerte de D. Pedro Alvarez, a D. Juan Antonio Lucio. ce, se re…</t>
  </si>
  <si>
    <t>Rolet</t>
  </si>
  <si>
    <t>…ral Nicochea; pero según se ha dicho después, no es cierto. de Octubre de 1816. Se.dice que ha llegado de Pisco un bajel con varios presos , entra , paustA. los cuales se halla el coronel Rolet. También se dice que el Go bierno ha abierto las cartas venidas de Arequipa , y que en Francfort sobre el Oder 5 de Diciembre. aquella ciudad se arrestan muchos por la ínsurreccic . de Trujt11o. El palacio está rodeado todas las noches por los faccionarios, E…</t>
  </si>
  <si>
    <t>Román, Cirilo S.</t>
  </si>
  <si>
    <t>Cirilo S. Román</t>
  </si>
  <si>
    <t>…ados....— ’ Catedral de Lima: para una ración de la santa iglesia primada .................ib..- Idem no.consolidados..i,.y iz.it.¿í. 91 áiof. -’v de Toledo , por fallecimiento de D. Cirilo S. Román, á Don Pedro Nolasco Galindo: para otra de la catedral de Avila, por promoción de D. Manuel Vicente García Valdeaveltahb al :Arcedíanato de Cádiz,. áD. Juan Josef de Inda, racionero de la ANUNCIOS. catedral de Montereyen Nueva-España: para otra de la de Ca Po…</t>
  </si>
  <si>
    <t>Romanillo, Antonio Ranz</t>
  </si>
  <si>
    <t>Antonio Ranz Romanillo</t>
  </si>
  <si>
    <t>…la, ’ táctifa militar de la ca¿ varia» poesías dé los Señoras D. Manuel Josef Quintana; Dos ballena, para que con facilidad' y en corto- tiempo puedan Angel Santibañez y 'Barros, D. Antonio Ranz Romanillo»; aprender i maniobrar y usar-dé tus ardías los militares de esté D. Josef Ortiz, D. Josef Perez Camino, y D. Francisco Gre clase, é igualmente los individuos que componen* las compañías gorio de Salas. j . de voluntarios Realistas: escogido del reglamentó ad…</t>
  </si>
  <si>
    <t>Romanillos, Antonio Rénz</t>
  </si>
  <si>
    <t>Antonio Rénz Romanillos</t>
  </si>
  <si>
    <t>…. Ignacio Nuñez Gaona, D. Manuel Josef villa , en la de Caro; Vitoria, en (a de la viuda de Larumbe; Ca ! lahorra , en casa de’D. Manuel dé Torré,-y en Badajoz, en la de Quintana, D. Antonio Rénz Romanillos, y de D. Francisca D. Pascual dé Codes, del comercio. En lai mismas se vendé Gregorio dé Salas. * la obra. - ■ • ■ • ■ Año de 1790. Discurso de D. Josef de Vargas y Ponce, J _ Prontuario 6 breve instrucción de la, ’ táctifa militar de la ca¿ varia» poesías dé…</t>
  </si>
  <si>
    <t>Romano</t>
  </si>
  <si>
    <t>…al del terri se arrojó bajó rodando desde la cima de la colina, donde estaba torio birman se ejerce un comercio bastante activo con la Chi el blanco, y vino á dar en el coche del. caballero Romano: su na y otros Estados orientales. esposa y la señorita Graciani, hermana del intérprete napolita _Podcmos asegurar, con referencia á una autoridad respetable, no , fueron gravemente-heridas; cuyo-acontecimiento ha dado qite los medios que el Ministerio ha rí…</t>
  </si>
  <si>
    <t>Romanzow</t>
  </si>
  <si>
    <t>44$ la punta meridional de la Mores» ante* de atacar áNápolet de po tomó á los turcos el mariscal Romanzow, entró el Arzobis Romanía, habia enviado una división de 6 á 7® hombres hácia po de Mosco w en'una almadía dispuesta á la manera de templo Maina, para subyugar á unos pueblos que se glorian de ser des é hizo la ceremonia de bendecir las aguas. Inmediatamente…</t>
  </si>
  <si>
    <t>Romeral, Josef Ramón</t>
  </si>
  <si>
    <t>Josef Ramón Romeral</t>
  </si>
  <si>
    <t>…de los bienes de, Juan Francisco Fernandez: para otra de la colegial de Talayera,:, aquel, en qué está entendiendo el comisiopjdoD. Josef María: por muerte de D. Juan Iribarren, á D. Josef Ramón Romeral:- PUza én la ciudad de Lugo, quien tes oirá yl administrará justi para una ración de la de Belmonte, por - ascenso- de D. Tomas cia; con apercibimiento de quéno lo haciendo íes parará el 'per-' Ramos á canongía de ella y renuncia de D. Antolin Antonio juicio…</t>
  </si>
  <si>
    <t>Romerosa, Angel</t>
  </si>
  <si>
    <t>Angel Romerosa</t>
  </si>
  <si>
    <t>…i D. Valentin So'rzano; cribanía de Albóniga, á evacuar un traslado que se les ha con y para una ración de la colegial de Baza, obispado de Guadíx, ferido de la demanda puesta por D. Angel Romerosa sobre per por la de D. Joaquín dé Sa'hta Olalla , y no-haber tenido efecto tenencia de un libramiento de 293381 rs. contra tesorería ge el nombramiento hecho en D. Alejandro Martínez Rubio, i neral, expedido á favor de D. Fernando Herrera, apoderado d» D. And…</t>
  </si>
  <si>
    <t>Ron, Lope</t>
  </si>
  <si>
    <t>Lope Ron</t>
  </si>
  <si>
    <t>…en A&gt;por rigorosa oposición. furias, contra el dicho como marido de Doña María Josrfi la Real junta superior gubernativa de Medicina, encargada Ron y el curador de los menores de D. Lope Ron, sobre tan de la inspección general del ramo de aguas minerales, y censora teo ¿ incorporación á la corona de la jurisdicción y demas dttúe los ejercicios, en cumplimiento de lo resuelto por el Rbt rechos de dicho concejo; con apercibimiento que déno verifica…</t>
  </si>
  <si>
    <t>Roniarowski</t>
  </si>
  <si>
    <t>…leza , oculta en el seno de la tierra, la parte escapada del gas se Petersburgo 7 de Setiembre. reemplaza con la nueva producción, y que sea copiosa Ja materia El ayudante general conde Roniarowski ha traído aqu? la de que procede. ' noticia de la coronación de S. M. I. Con este motivo el Empe Ademas de que este gas sirve para alumbrar la mina, se han rador ha dirigido el rescripto siguiente al general de caballería llenado para prueba algunos vasos de…</t>
  </si>
  <si>
    <t>Roset, Andrés Magrans y</t>
  </si>
  <si>
    <t>Andrés Magrans y Roset</t>
  </si>
  <si>
    <t>…500....... ................ .... Cádiz. tramas. „Las orillas de la tela fabricada con este nuevo telar son AVISO. mas hermosas y perfectas que las de las telas ordinarias, porque D. Andrés Magrans y Roset, natural de Barcelona, trafican el autor halló' también el medio de suprimir ia pieza que llaman te de cueros, se ausentó de Cádiz en el año de 1815 y teniendo tampio, la cual echa á perder 1» orillas con los agujeros que las que comunicársele un asunto que l…</t>
  </si>
  <si>
    <t>Rozas, Francisco</t>
  </si>
  <si>
    <t>Francisco Rozas</t>
  </si>
  <si>
    <t>…ra comprobar su identidad con los asientos dei banco; el —Doña Polonia Mateo, D. Manuel Negueruela, D. Manuel cual poder ha de venir legalizado por el Embajador, Ministro Ó Eguía, D. Francisco Rozas, D. Juan Bautista Salerni, D. An Cónsul de España mas inmediato. ~ , tonio Maimir, D. Josef AÍIer, D. Manuel Evaristo Velasco, En el acto de exhibir las acciones y entregar los poderes y D. Juan de Soria, D. Antonio Sesma, D. Andrés. Quintana, testimonios, se…</t>
  </si>
  <si>
    <t>Rubio</t>
  </si>
  <si>
    <t>…e los terreros, relaves y no de 20 días comparezcan por sí ó sus herederos , si hubiesen escoriales existentes en las Reales minas y fabricas de plomo de fallecido, al juzgado del Sr. Rubio, alcalde de'Gasa y Corte, y Linares, provincia de Jaén, se hace saber,al público,,para que los por la escribanía de Rodríguez de Moya ,á evacuar cierto tras particulares que traten de hacer proposiciones, las presenten en ía lado que les está conferido, y ded…</t>
  </si>
  <si>
    <t>…Madrid , de donde habia bastante concurren cia, se ha hablado de semejante incidente. En virtud de despacho librado por el corregidor de Taíavera de la Reina, cumplimentado por el Sr. Rubio, alcalde de corte, Se ha dicho diferentes veces á estos señores, que aunque en España, asi como en.todas partes, ocurran algunos excesos in y escribanía de Rodríguez de Moya, se cita y emplaza á todos los acreedores contra los bienes del difunto D. Pedro' Alc…</t>
  </si>
  <si>
    <t>Rubio, Alejandro Martínez</t>
  </si>
  <si>
    <t>Alejandro Martínez Rubio</t>
  </si>
  <si>
    <t>…D. Angel Romerosa sobre per por la de D. Joaquín dé Sa'hta Olalla , y no-haber tenido efecto tenencia de un libramiento de 293381 rs. contra tesorería ge el nombramiento hecho en D. Alejandro Martínez Rubio, i neral, expedido á favor de D. Fernando Herrera, apoderado d» D. Andrés. Miguel Gasquez. aquéllos, el que por su muerte cedieron á D. Josef Saavedra; con apercibimiento que pasado sin hacerlo se sustanciarán los El Rey N. Sr. ha tenido á bien admitir á Fr.…</t>
  </si>
  <si>
    <t>…cía Mellado : para una racion de la iglesia catedral de Ciudad-Rodrigo, por ascenso de D. Francis Observaciones del eclipse solar sucedido el 28 de Noviembre de 1826 co Sánchez, á D. Alejandro Martínez Rubio: para otra de la (cuenta astronómica j, en el Observatorio Real de Marina de de Mondoñedo, por el de D. Francisco Queraltó al arciprestaz- S. Fernando, por su director D. Josef Sánchez Cenjuero. go, íinica dignidad de la colegial de Vilabertran , obispado de…</t>
  </si>
  <si>
    <t>Ruesgas, Vicente Diez</t>
  </si>
  <si>
    <t>Vicente Diez Ruesgas</t>
  </si>
  <si>
    <t>…s artificiales y repique de campanas. no, que lo era de la de Pego. . bo: X ¿igualmente se ha; servido S. M. «n virtud de Real decreto .'eTíT''-' " , CVLbc a de ^Mñio- eoncetíer á D. Vicente Diez Ruesgas , alcalde mayor primero de ' -El go del mes pasada ¡se celebraron en esta ciiidad'Ioc días dé la ciudad de Barcelona, los honores de alcalde del crimen de la niéítró augusto Soberano ti Sr. D. Feknaxdo vii. Anunciaroá Real audiencia de Cataluña. deídeluegO es…</t>
  </si>
  <si>
    <t>Ruiz, Josef</t>
  </si>
  <si>
    <t>Josef Ruiz</t>
  </si>
  <si>
    <t>….................... 816 En 15 de Julio y 10 de Setiembre de id. Churriana de Málaga. Al Sr. General Abadía....................................... 2 8 460 En 10 dé Abrid de id. 'A D. Josef Ruiz para la huerta de S. FranMálaaa...........................1t. 2 gil En 21 de Julio de id. ^A las Madres de Santa Clara............................ 2 2 180 En 11 de Agosto de id. ÍEn 27 de Julio de id., inclusas cuatro ' : 29 35 3»5°° " macetas para regalar. M…</t>
  </si>
  <si>
    <t>Ruiz, Mateo</t>
  </si>
  <si>
    <t>Mateo Ruiz</t>
  </si>
  <si>
    <t>…Honorario da la Real Junta general de Co número 17, frente á las cocheras del marqués de Perales. mercio, moneda y minas, y con la de 18 de Setiembre del pre «Se cita y emplaza í D. Mateo Ruiz , D. Francisco Bermejo, sente afío los demás individuos para la formación de la Direc D. Benito Marraci, D. Manuel Pando y Doña María Josefa do ción general con arreglo ai art. 36 del expresado Real decreto, Soto , últimos tenedores que aparecen ser de siete…</t>
  </si>
  <si>
    <t>Rújula, Gregorio</t>
  </si>
  <si>
    <t>Gregorio Rújula</t>
  </si>
  <si>
    <t>…os títulos :1a persona que pueda comunicar ins OSMA. trucciones sobre este particular, tendrá la bondad de dirigirse» Para la lactancia y crianza de los niños expósitos, 88514 rt. D. Gregorio Rújula, que vive ea la calle del Oriente, núni. 18, segovia. ’ cuarto principal. En socorro de los establecimientos de beneficencia de esfe __Doña'Josefa Hidalgo, viuda de D. Diego Antonio Hernando obispado se han invertido 108500 rs., en que están inclusos 58 Llagu…</t>
  </si>
  <si>
    <t>Ruño, Cecilio</t>
  </si>
  <si>
    <t>Cecilio Ruño</t>
  </si>
  <si>
    <t>…do que allanar grandes dificultades para con en la historia natural. El dia 13- de Agosto parió una muía, pro seguir el que permaneciese mas tiempo en el Perú; y al ver las pia de D. Cecilio Ruño, labrador de esta vecindad; tiene cinco medidas que ellos indican deben ejecutarse por necesidad antes de años de edad, y siete cuartas y dos pulgadas d#estatura: cria su sit partida, no será extraño el creer que se trate de nombrarlo muleta caballar muy bien…</t>
  </si>
  <si>
    <t>Rusia, Mansueto da Fronteras de</t>
  </si>
  <si>
    <t>Mansueto da Fronteras de Rusia</t>
  </si>
  <si>
    <t>…ia que se ha diferido indefinidamente la coronación de Var- licianos voluntarios desde Manresa para que se informasen, y á sovia. los dos dias de haberse retirado levantó el grito D. Mansueto da Fronteras de Rusia to de Setiembre. Se han recibido por buen ,,viva el Rstr, y muera la constitución;” y mandando tocar á re conducto noticias relativas á las conferencias de Ackerman , cu bato unió bajo sus órdenes unos 40a hombres de los pueblos del ya conclusión había pedido…</t>
  </si>
  <si>
    <t>Russcll, Juan</t>
  </si>
  <si>
    <t>Juan Russcll</t>
  </si>
  <si>
    <t>…. G. el duque de Wellington á Ja'corte de S:. PetérsVn la sesión de la Cámara de los Comunes , del 18 presentó el burgo.; Sobre este asunto nos anticipamos i afirmar que el'Dtiqué lord Juan Russcll una solicitud de los disidentes que viven en iolo habia salido -mal en los objetos queje ¿ra imposible'' cOnse* Londres y en Westminster, por la cual reclamaban se les resti guirj estofes, en los esfuerzos que estaba encargado de hacer-par» tuyesen los derech…</t>
  </si>
  <si>
    <t>Russel</t>
  </si>
  <si>
    <t>…scripciones que se han hecho; pero los infe mueren de hambre.” (Courier.') lices que viven en el campo .aUradio de algunas millas se mueren __En la Cámara de los Comunes ha pedido lord Russel que se de hambre; no tienen mas que los socorros de la parroquia, y declarase que el estado actual de representación que tiene el pue esto es muy poco.Todos los negocios están parados, y no vemos blo ingles merecía una séria consideración de parte de la Cáma…</t>
  </si>
  <si>
    <t>Russel, Juan</t>
  </si>
  <si>
    <t>Juan Russel</t>
  </si>
  <si>
    <t>…par Y finalmente la junta aprobó un voto de gracias á Mr. tid» ántipapista había triunfado en todas partes. O’Connell, y. otro á los periodistas favorables a la causa de loa ,,E1 conde Juan Russel, después de una vigorosa defensa, har católicos. sucumbido en el Hunting doushire, como era ya de temer; pero _EI corresponsal del Atlas , en Bogotá, después de hacer un» debe este revés á la coalición de dos poderosas familias, mas bien pomposa descripción d…</t>
  </si>
  <si>
    <t>S, Nuncio de S.</t>
  </si>
  <si>
    <t>Nuncio de S. S</t>
  </si>
  <si>
    <t>…ador Nicolás. Se esperaba con impa para ganar el Jubileo del Añé Santo. Por la mañana, celebró ¿ ciencia esta noticia; y se asegura que el Emperador para mani pontifical el Excmo. Sr. Nuncio de S. S., y predicó el limo. Señor festar $11 satisfacción al general Yermoloff le ha conferido la or D.Ramoti Montero, abad electo del Real Sitio de S. Ildefon den de S. Andrés. so, habiendo asistido varios individuos del cuerpo diplomáticof _ Continúan los desórdene…</t>
  </si>
  <si>
    <t>Saavcdra, Josef</t>
  </si>
  <si>
    <t>Josef Saavcdra</t>
  </si>
  <si>
    <t>…i beneficio. pertenencia los referidos vales Reales, se han practicado muchas Coruña......................................... ................... í daño. diligencias en busca del D. Josef Saavcdra, y no ha podido ser Deuda consolidada con ínteres........................ 28 valor. habido ; por lo que ha mandado el nominado señor teniente de Vales consolidados........ ...................... ....... 25J á 16i. corregidor se le llame y emplaze, comer se ha…</t>
  </si>
  <si>
    <t>Saavedra, Josef</t>
  </si>
  <si>
    <t>Josef Saavedra</t>
  </si>
  <si>
    <t>…bramiento hecho en D. Alejandro Martínez Rubio, i neral, expedido á favor de D. Fernando Herrera, apoderado d» D. Andrés. Miguel Gasquez. aquéllos, el que por su muerte cedieron á D. Josef Saavedra; con apercibimiento que pasado sin hacerlo se sustanciarán los El Rey N. Sr. ha tenido á bien admitir á Fr. Martin Fuen autos en los estrados del tribunal en su ausencia y rebeldía, y les tes, religioso en el convento de S. Francisco, dé Borja , el dona-' par…</t>
  </si>
  <si>
    <t>Saayedra, Josef</t>
  </si>
  <si>
    <t>Josef Saayedra</t>
  </si>
  <si>
    <t>…rrespondientes, les pa teniente de infantería D.Fernando, muerto en acción de guerra. rará el perjuicio que haya lugar conforme á la fundación. CAMBIOS DEL DIA IJ. _A instancia de D. Josef Saayedra , vedfno que dice ser de esta Londres.............................................................. 3 sí- corte, se retuvieron en la oficina de Renovación los vales si París....................................................... ........... 158^9. guientes: u…</t>
  </si>
  <si>
    <t>SABADO</t>
  </si>
  <si>
    <t>NSm. 76. ( d cuarto*. ) xtJ9 GACHI A D E; M A D El D. SABADO 24 DE JUNIO DE 1826. ARTICULO DE OFICIO. En fin en el mismo día 22 corrió gran peligro un joven fran cés, tenedor de libros de la casa de comercio francesa de Miguel Xtal orden comunicada al primer Secretario dil Despacho de TíaRanchard y compañía. Sucedió pu…</t>
  </si>
  <si>
    <t>Sabanieflt</t>
  </si>
  <si>
    <t>…han he par inmediatamente cuarteles de invierno lejos de las orillas del cho paquetes, y enviádolos al palacio del Callao para embarcar Pruth, i consecuencia de haber publicado el general Sabanieflt el los. A pesar de estas apariencias hay muchos que no creen su resultado satisfactorio de las conferencias de Ackerman. No marcha; y lo que ha sucedido, ha acreditado que tienen razón. quedará sobre aquel rio, como se ha dicho ya, sino un destaca • La noche…</t>
  </si>
  <si>
    <t>SabanietF</t>
  </si>
  <si>
    <t>…de KischenelF. be presumía que el cuerpo de ejército ruso de Bepectáculo á la-verdad patético y triste ! Gcuadios, delante de los sarabia , en virtud de las órdenes de su gefe el general SabanietF,</t>
  </si>
  <si>
    <t>Sacken</t>
  </si>
  <si>
    <t>…se han puesto también en movimiento otros varios cuerpos del primer Real orden en que se declara que el batallón titulado de la Inde ejército ruso á las órdenes del feld-mariscal conde Sacken, los pendencia , creado en Cádiz en tiempo del gobierno revoluciona cuales se dirigen hacia el teatro de la guerra. Parece qué la Ru rio , no es comprendido en los Reales decretos que tratan de las sia quiere reunir una masa de tropas bastante considerable pa…</t>
  </si>
  <si>
    <t>Sacristán, Gregorio Atance y</t>
  </si>
  <si>
    <t>Gregorio Atance y Sacristán</t>
  </si>
  <si>
    <t>…instrumentos, resonaban todas aquellas vegas á'manera de Alginete, á D. Salvador Navarro y Cañete: para la de Chelba, un espantoso y continuado trueno, y quisieron huir aquellos á D. Gregorio Atance y Sacristán : para la de la villa de Jerica, animales; pero cubiertos de antemano los caminos por donde á D. Salvador de Reina Rodríguez; y para la de Pego, á Don se creyó debian pasar de un inmenso gentío, y despavoridos y Fernando Reig. amedrentados de los incesantes g…</t>
  </si>
  <si>
    <t>Saépoca, Micaela Sánchez y</t>
  </si>
  <si>
    <t>Micaela Sánchez y Saépoca</t>
  </si>
  <si>
    <t>…cándola impiedad pitán que fue del regimiento de infantería de Cantabria, que re introducid» qn la época fatal del desorden : hé aquí, Señor:, Ja sidió en la-Havana, desposado con Doña Micaela Sánchez y Saépoca feliz que espera y á que aspira la hermosa España. Nada biiion, acudirán por sí ó por poder á D. Pedro Valentín Eche mas toca.á.-Cádiz decir, pues V. M. sabe que en su opulencia ha verría y D. Gerónimo Ojió , presbíteros beneficiados de las parcorrespondido c…</t>
  </si>
  <si>
    <t>Saez, Víctor Damian</t>
  </si>
  <si>
    <t>Víctor Damian Saez</t>
  </si>
  <si>
    <t>…sde el 9 del corriente, de nueve á doce de la mañana miento y nobleza, presidiéndolo el Excmo. é limo. Sr. Obispo excepto los días feriados; en el concepto de que se repetirán leí D. Víctor Damian Saez. Por la noche dió la misma oficialidad anuncios al mismo objeto á medida que se vayan poniendo cor un baile de máscaras gratis, donde todo fue orden , y durante el rientes los vales presentados hasta el 2 del presente mes, en que día gozo purq, sin mezcla del…</t>
  </si>
  <si>
    <t>Sagrado, Josef Gil de</t>
  </si>
  <si>
    <t>Josef Gil de Sagrado</t>
  </si>
  <si>
    <t>…n las inroedlacioiies'dé Konigsbérg Santos'Sacramentos de la Penitencié y de la Eucaristía. Traducitan grande abundancia demórales blancos-,que espera Itevaf ade do nuevamente por*D. Josef Gil de Sagrado, Arcipreste de Al lánte sus ensayos bajo un plan mas dilátado. Estos morales , de iará* r un tomo en tí.®, de marca’mayor. La acepticion que han uienes nadie había.hecho caso hasta ahora, existían en el país merecido del público-las tres cdicidñes de este dev…</t>
  </si>
  <si>
    <t>Sagredo, Josef Gil de</t>
  </si>
  <si>
    <t>Josef Gil de Sagredo</t>
  </si>
  <si>
    <t>…speridad á qu: la conducen la los santos sacramentos de la Penitencia y de la Eucaristía, tra feracidad de su suelo y el genio de sus habitantes. ¡Quién pues ducido nuevamente por D. Josef Gil de Sagredo, arcipreste de habrá que sea insensible á la dichosa instalación de este Consejo la santa iglesia de Alcaráz: van añadidos en esta edición los de Estado, compuesto de sabios ilustres varones, abiertamente misterios de la misa, que por vía de notas se hallan a…</t>
  </si>
  <si>
    <t>Saiazar, Antonio</t>
  </si>
  <si>
    <t>Antonio Saiazar</t>
  </si>
  <si>
    <t>…Juan Abad D. Joaquin Cataleñas, D. Pedro Amó, D. Pió Gómez , Don para el mismo objeto................................................. ... 1,000. Joaquín Campos , D. Miguel Baona, D. Antonio Saiazar, Don Al Párroco y Ayuntamiento de la villa de Ciruelos Pablo Catalina Zaragoza, D. Juan Artaola, D. Antonio Gó para el mismo objeto................................................ . 1,000. mez, D. Juan Francisco Casasus y D. Joaquin Catalina, te Al Párroco y…</t>
  </si>
  <si>
    <t>Sala, Josef</t>
  </si>
  <si>
    <t>Josef Sala</t>
  </si>
  <si>
    <t>…e mucha gente. Un bergantín griego que primera silla de U iglesia catedral de Vich, vacante por falleci •abó de las aguas de Missolonghi trajo el 7 la .noticia de oficio miento de D. Josef Sala: y para otra canongía de la colegial de *1 lord comisario en Zante. Es difícil expresar la alegría de los Cilaf, en la diócesis de Vich, por fallecimiento de D. Mariano griegos de las Islas Jónicas. S« esperan por el paquebote los por Susanua , á D. Juan Manu…</t>
  </si>
  <si>
    <t>Salablo, Salvador</t>
  </si>
  <si>
    <t>Salvador Salablo</t>
  </si>
  <si>
    <t>…l mar Negro. metropolitana dé Granada, por muerte de D. Pedro Espinosa y _La ley de sucesión , el acta mas importante del reinddó de Pa renuncia de D. Francisco de Paula Haton , á D. Salvador Salablo 1, se publicó en 1797, después de su coronación, y fue de zar v Palomino; y para otra de la Real capilla de la mismaciu— clarada ley fundamental del Imperio. Por ella pertenece la coro dad, vacante por muerte de D. Fernando Duran , á D. Vicente na al hijo pri…</t>
  </si>
  <si>
    <t>Salamanca, Obispo de</t>
  </si>
  <si>
    <t>Obispo de Salamanca</t>
  </si>
  <si>
    <t>…nmenso interes con que se mira á este Al socorro de algunas necesidades muy urgentes bajo héroe gigantesco (por decirlo asi) en todos sus hechos, caracte el conocimiento del limo. Sr. Obispo de Salamanca, rizados por dos prendas rara vez unidas, la humanidad y el va ademas de todo el rendimiento de la gracia del In lor: estos dos rasgos componen el fondo de esta obrita, sembra dulto de aquella diócesis, aplicado ¿ la casa de mi da dé anécdotas interesantes ,…</t>
  </si>
  <si>
    <t>Salas, Francisco Gregorio de</t>
  </si>
  <si>
    <t>Francisco Gregorio de Salas</t>
  </si>
  <si>
    <t>…animado de.ellos no. elevase respe la Semana Santa, y Pascua de^Resurrección, parafraseados en tuosamente su voz al Trono de V. M. para tributarle el justo verso- castellano, por D. Francisco Gregorio de Salas, capellán homenage de la mas profunda gratitud , y felicitarlo por la gene mayor de la Real casa de Recogidas de Madrid, académico da rosa resolución .con que ha sabido adaptar una medida tan im honor de la Real Academia; de S. Fernando: cuarta edición, porta…</t>
  </si>
  <si>
    <t>…riptores á la Historia re la Iglesia y Obispos dé Pam D. Francisco Gutiérrez Vigil, D. Vicente María Santibañez, 7 plona acudirán á recoger el tercero y último tomo en la librería D. Francisco Gregorio de Salas. de Escamiíla , calle de Carretas; en ramplona, en la de LongaV, Año de 1787. Oración del Exento. Sr. Duque de Almodovar, Valladolid, en la de Santander-; Salamanca, en la de Barco; Se r varias poésías da jos Señóres Marques de Ureña , D. Juan Me* endez Valdé…</t>
  </si>
  <si>
    <t>Salazar, Antonio</t>
  </si>
  <si>
    <t>Antonio Salazar</t>
  </si>
  <si>
    <t>…aminante. 1 de proveer.1 — Por el presente se cita y emplaza á D. Antonio Gilman, Don ESPAÑA. Joaquín Cataleñas, D. Pedro Arino, D. Pió Gómez, D. Joa quín Campos, D. Miguel Baona, D. Antonio Salazar¿ D, Pa S. Lorenzo 26 de Noviembre, blo Catalina Zaragoza, D. Juan Artaola, D. Antonio Gómez, Los facultativos de Cámara, considerando ya enteramente D. Juan Francisco Casasus y D. Joaquín Catalina, tenedores que restablecida á la Reina Ntra. Sra., suspendiero…</t>
  </si>
  <si>
    <t>Salazar, Luis María</t>
  </si>
  <si>
    <t>Luis María Salazar</t>
  </si>
  <si>
    <t>…ándose de ser mas feliz comunicareis á quien corresponda.erRubricado de la Rea! mano. que Mahomet, marchó con todas las fuerzas del imperio á com erPalacío 19 de Agosto de 1826.=A D. Luis María Salazar. batir contra aquel corto número de caballeros cristianos; y quedó solo en medio de las ruinas de la plaza Villiers-de 1’ Isle- A las tres de la mañana de hoy han salido SS. MM. con to Adam , quien no la entregó al Sultán sino después de haberla da la augusta…</t>
  </si>
  <si>
    <t>Salazar, Salvador</t>
  </si>
  <si>
    <t>Salvador Salazar</t>
  </si>
  <si>
    <t>…gle Bilbao.......................................................... . 4. sia colegial dé la misma ciudad.de Granada, por promoción de Coruña................................... .1 D. Salvador Salazar á otra de número de su metropolitana, á Deuda consolidada con Ínteres.............. 29 valor. D. Antonio Josef Guerrero:.y-Moya: para seis raciones de la-. Vales .consolidados...... ................................ ...... 2 ó- a 2 y. iglesia cole'gial de Cova…</t>
  </si>
  <si>
    <t>Sale</t>
  </si>
  <si>
    <t>…se comparan estas palabras con los hechos; cuando se dueños de la plaza. recuerda el tiempo de que se habla, y que se sabe abraza el perio Salieron gravemente heridos el valiente coronel Sale y el ma- . do en que á consecuencia del trastorno del Estado que habia du yor Frith; pero no pasan de 20 los muertos y heridos que tu rado tanto tiempo, se hallaban lasiideas, morales en la mayor vimos. confusión y abatimiento, y en el que el culto exterior r…</t>
  </si>
  <si>
    <t>Salerni, Juan Bautista</t>
  </si>
  <si>
    <t>Juan Bautista Salerni</t>
  </si>
  <si>
    <t>…tidad con los asientos dei banco; el —Doña Polonia Mateo, D. Manuel Negueruela, D. Manuel cual poder ha de venir legalizado por el Embajador, Ministro Ó Eguía, D. Francisco Rozas, D. Juan Bautista Salerni, D. An Cónsul de España mas inmediato. ~ , tonio Maimir, D. Josef AÍIer, D. Manuel Evaristo Velasco, En el acto de exhibir las acciones y entregar los poderes y D. Juan de Soria, D. Antonio Sesma, D. Andrés. Quintana, testimonios, se dará á cada vocal una esq…</t>
  </si>
  <si>
    <t>Salicatanto, Martin Donati</t>
  </si>
  <si>
    <t>Martin Donati Salicatanto</t>
  </si>
  <si>
    <t>…gefes revolucionarios. __La persona que tenga noticia de la existencia de algunos in La Colombia, cuyo poder y consistencia nos han decantado dividuos de la distinguida familia de D. Martin Donati Salicatanto, es presa de la guerra civil, y sus costas, están amenazadas t¡, que con motivo de la revolución francesa emigraron de la por una escuadra que ha salido de esa isla de Cuba, en cuya con ciudad de Amberes, en el Bravante, en el año de 1799 ó 1800, quista había…</t>
  </si>
  <si>
    <t>Salinas, Antonio</t>
  </si>
  <si>
    <t>Antonio Salinas</t>
  </si>
  <si>
    <t>…doe durante la noche. Advertidos del peligro los voluntarios Realistas de la villa inme* diata de Rosales y los de todos aquellos alrededores por el gobernador militar de Orihuela D. Antonio Salinas, que al mismo tiempo pidió auxilio al Comandante de armas de Murcia, acorrieron con una celeridad y decisión admirable en número de z9 hombres, los cuales unidos al batallón de Realistas y compañía de caballería de los mismos de la mencionada ciudad , mandado…</t>
  </si>
  <si>
    <t>…edades, que llegarás la intrepidez de los voluntarios Realistas y tropa, á las órdenes con el tiempo á reducirse á la nada; y que los pequeños propie del Gobernador de Orihuela el coronel D. Antonio Salinas; y tarios desean semejante ley, en la que hallarán lo necesario para enterado S. M. me manda manifieste á V. E., como con mucha asegurar la existencia de sus descendientes. complacencia mía lo ejecuto, lo satisfecho que está de las enér _ $e sabe por la via d…</t>
  </si>
  <si>
    <t>Salmón, Manuel González</t>
  </si>
  <si>
    <t>Manuel González Salmón</t>
  </si>
  <si>
    <t>…para que le sustitu Aubusson se inmortalizase por una de las mejores defensas de ya interinamente en dicho encargo, a! Consejero de Estado hono que hace mención la historia. rario D. Manuel González Salmón. Tendreisio entendido, y lo Después de esto Solimán 11, lisonjeándose de ser mas feliz comunicareis á quien corresponda.erRubricado de la Rea! mano. que Mahomet, marchó con todas las fuerzas del imperio á com erPalacío 19 de Agosto de 1826.=A D. Luis María Sa…</t>
  </si>
  <si>
    <t>Salomé, Francisco</t>
  </si>
  <si>
    <t>Francisco Salomé</t>
  </si>
  <si>
    <t>…los bienes del fisco, concedién en efecto el mes de Octubre siguiente la goleta española Palma, dolos al mas dante, y sobre las acusaciones anónimas. dt la matrícula de Palma, su capitán Francisco Salomé , entró baviera. en este puerto con un cargamento de café y azafran, que no pagó mas que el 3 por too de introducción estipulado, como sucederá Munich ¡j de Febrero. de aqui adelante con las demás embarcaciones que vengan de la Grandes acontecimientos han ocu…</t>
  </si>
  <si>
    <t>Salvador, Cristóbal</t>
  </si>
  <si>
    <t>Cristóbal Salvador</t>
  </si>
  <si>
    <t>…nes la satisfacción de que una canongía dé la catedral de Teruel, vacante por fallecimiento habia-didfrutadóí añadiendo que siempre-tendría la misma con de D. Antonio Parfrondi, á D. Cristóbal Salvador. fianza al verse rodeado por la guardia nacional; que se acordaría También se ha servido S. M. nombrar á consulta de dicho y apreciaría en cualesquiera circunstancias los importantes ser tribunal para dos plazas dé oidor de la Real audiencia de Ma vicios que…</t>
  </si>
  <si>
    <t>Samanicgo, Félix María</t>
  </si>
  <si>
    <t>Félix María Samanicgo</t>
  </si>
  <si>
    <t>…nes políticas que por tan largo tiempo J. Fábulas en verso .castellano para el uso del Real seminario han tenido sin acción la máquina del Estado y obstruido todos vascongado, por D. Félix María Samanicgo, adornada cada fá los conductos de prosperidad y de grandeza, va á dictarnos con bula con una cstampa , y son todas 157, arregladas por el pintor tanto acierto el medio seguró de&gt; recobrarlos, volviendo^ res Rodríguez, y grabadas por los Vázquez, Marti, Albue…</t>
  </si>
  <si>
    <t>Samas</t>
  </si>
  <si>
    <t>…ó el dia 15, ha confirmado esta á la suspensión de este número. noticia; pero .asegura que el capitán baja no intentaba atacar a El 8 se reunieron los franceses en casa del cónsul general Samas antes que le llegaran refuerzos de víveres y municiones. para decidir sobre el destino de los 1 20O franco» que el Gobier El dia ió se supo aquí que Romelio Valerio se había apode no francés ha concedido para ¡a construcción de un hospital. rado de Atenas, y…</t>
  </si>
  <si>
    <t>Sampeie, Rafael</t>
  </si>
  <si>
    <t>Rafael Sampeie</t>
  </si>
  <si>
    <t>…mandan* Idem no consolidados....-................................ 10 Ídem. ,te general de la provincia de Tuy; y para comandante general da Ja provincia de Tuyal mariscal de Campo D. Rafael Sampeie. \ ANUNCIOS. F.1 dia 5 del corriente se dignó el Rey N. S. admitir en au diencia particular al consejero de guerra jubilado D. Martin Está vacante la plaza de médico de la villa de Miranda d,i Fernandez de Navarrete, director interino del Depósito hidro -Cast…</t>
  </si>
  <si>
    <t>San</t>
  </si>
  <si>
    <t>…olid en la de Rodríguez) y en Salamanca en la de Blanco. Los D. Quijotes del siglo xtJcfí, sea historia de las revoluciones la persona que en su poder pare se servirá remitirla ¿1 D. San _ de los filosofas modernos en Éipastax poema en cinco cantos en tiago , en Oñate , ó al D. Gabriel en esta corte. _En virtud de providencia del Sr. Arizmendi, alcalde de Cas* que ae refieren todos los sucetQSque han intervenido para plan tificar la llamada c…</t>
  </si>
  <si>
    <t>San, Domingo de</t>
  </si>
  <si>
    <t>Domingo de San</t>
  </si>
  <si>
    <t>…iosa, á fin de Febrero próximo anterior con respecto al expediente promo de implorar la bendición Divina sobre estas promesas ,"y se anun vido por la viuda de Martínez, é hijos, y D. Domingo de San ció para últimos de semana la partida para ia Georgia. ta Cruz, del comercio de Logroño, pretendiendo que las lanas Los regimientos de Moscow. y granaderos de la Guardia, li que lleguen á aquella ciudad para extraerse , adeuden los derechos bres de este modo…</t>
  </si>
  <si>
    <t>Sán, Vicente</t>
  </si>
  <si>
    <t>Vicente Sán</t>
  </si>
  <si>
    <t>…aguar conocimiento, situación y sonda de-los-Cabezns, que de Real or diente fuerte de cada quintal de moras, sin contar con una por den ha practicado en 1815 el teniente de navio D. Vicente Sán ción de fiema ó aguardiente flojo.' chez Cerquero: su precio 20 rs. vn r Memoria en que se mani En su elaboración observan en aquel país el siguiente mé fiestan las operaciones practicadas para levantar fundamental todo. Recogen .las moras, valiéndose de much…</t>
  </si>
  <si>
    <t>Sánchez</t>
  </si>
  <si>
    <t>…r Alejandro, y para felicitar al de fidelidad: no quiso hacerlo, y salió) de la ciudad de Santiago mismo tiempo al Emperador Nicolás por su advenimiento al con toda su guardia. El coronel Sánchez fue nombrado en lugar Trono. del director Freire, quien después volvió) cou una fuerza respeta —Mientras que los perióidicos ingleses y franceses Hacen caminar ble , y se restableció en el mando. en este momento a¡ cx-Rey de Suecia (el corone! Gustalfson) i —…</t>
  </si>
  <si>
    <t>Sánchez, Antonio</t>
  </si>
  <si>
    <t>Antonio Sánchez</t>
  </si>
  <si>
    <t>…j* 12000............................. Cádiz. examinan algunos puntos relativos á esta gracia , y sobre U¡ asis 3000.................. , Zaragoza. tencia á la misa parroquial:: por D. Antonio Sánchez, présbite' 16,807.... 1000........................ . Madrid. ,, ro, año de 1792: un tomo,en 8.° rústica. Se vende á 4 rs. en.la 16,094 1000....................... Granada. librería de Perez, calle 4c las Carretas. EN LA IMPRENTA REAL,</t>
  </si>
  <si>
    <t>…s, con la obligación de El Emperador les concedió venir ¿ comerciar á la China una asistir gratis á ios pobres, y sin perjuicio del aumento hasta 6Sb reales, que gozaba el difunto D. Antonio Sánchez que la obte (1) El li de los chinos, según Pingré, Descripción de Pekín, nía, por concesión particular del supremo Consejo, y el ayunta equivale á 2Q064 pies castellanos, ó á poco mas de la décima miento solicitará. Hay ademas de muchas familias decentes tres…</t>
  </si>
  <si>
    <t>Sánchez, Francisco</t>
  </si>
  <si>
    <t>Francisco Sánchez</t>
  </si>
  <si>
    <t>…niente de corregidor 'de canongía subdiaconal de la , catedral de Ciudad-Rodrigo, por esta villa, y por Ja cscríbaqíade Vázquez,,sé, ha señalado para" muerte de D. Andrés Jerez, á D. Francisco Sánchez: para otra, junta general de acreedores, a, la testamént^jrí^ del Sr. í). Pedro de la de Cartagena, por la de D. Josef Lledó, á D. Manuel Ma-:. Alcántara de Chaves, condé que fue de ,N.oblejas , él dia x i de' jada: para una media ración de la de Córdoba ,: p…</t>
  </si>
  <si>
    <t>Sánchez, Francisco Vicente</t>
  </si>
  <si>
    <t>Francisco Vicente Sánchez</t>
  </si>
  <si>
    <t>…cano de la Real audiencia, dé,Sevilla. „E1 segundo contendría lo que juzgase ser probablemente. - Para la «ara de alcalde mayor de la. villa de Belchite,- en Verdadero. Aragón , á D. Francisco Vicente Sánchez:-para la de Cataro,,El tercero y el cuarto setvirian para los lectores qua pre ja, en Valencia, á D. Juan Antonio Zanon; y para la de las fieren las mentiras.” villas de Elda, Petrel y Salinas, á D. Antonio Josef de Val ¡No es.admirable oír á un republicano,…</t>
  </si>
  <si>
    <t>Sánchez, Juan</t>
  </si>
  <si>
    <t>Juan Sánchez</t>
  </si>
  <si>
    <t>…por las al ra. Obra importante para el uso de los generales, y muy útil á mas de los que murieron defendiendo los sagrados derechos del los gefes y oficiales del ejército, por el general D. Juan Sánchez trono y del altar, á que asistieron la oficialidad y cuantos estu Cisneros, individuo de mérito de varios cuerpos científicos d« vieron convidados á la función del dia anterior. Europa, y gobernador de la Real ciudadela de Barcelona, hl ob jeto de esta obra e…</t>
  </si>
  <si>
    <t>Sánchez, Justo de</t>
  </si>
  <si>
    <t>Justo de Sánchez</t>
  </si>
  <si>
    <t>…particular de Maxwel, según se puede ver en corregidor de esta villa, refrendada del escribano de número de las investigaciones y dudas sobre el magnetismo animal por Mr. la misma D. Justo de Sánchez, se pública por término de diez Touret. (Se concluirá') dias, para pago de un acreedor, la venta á subasta de una cnsa ESPAÑA. fábrica de rubia, sita en la calle de la Arganzuela, de esta corte, núm. 2 , manz. 98 , con sus molinos , cuadras y demas oficinas,…</t>
  </si>
  <si>
    <t>Sánchez, Zacarías Jimeno y</t>
  </si>
  <si>
    <t>Zacarías Jimeno y Sánchez</t>
  </si>
  <si>
    <t>…Burgo zos , ó con engastes de cornerinas, amatistas, jaspes, lapislázu de Osroa á D. Pedro Cano: para la del despoblado de Higares á lis, ágata, hematites ó prasmos de esmeralda. D. Zacarías Jimeno y Sánchez *, y para la de Navalmorat de Pusa, Cierto número de objetos de lujo hechos con las mismas ma S. Martin de Pusa, Santa Ana de Bienvenida y Maipica á Don terias , y unos mil escarabajos ó figurillas completan otra parte Agustín Pelaez. de la colección, no meno…</t>
  </si>
  <si>
    <t>Sandode, Josefa</t>
  </si>
  <si>
    <t>Josefa Sandode</t>
  </si>
  <si>
    <t>…á S. M. „Señor: Si desde el venturoso dia en que libre V. M. de la ANUNCIOS. Opresión constitucional fue gloriosamente restablecido al Trono Se cita y emplaza á Doña Joaquina y á Doña Josefa Sandode sus mayores con todo el lleno de «tis prerogativas, no han .val o á sus hijos, herederos ó representantes legítimos, que se cesado de emanar de él decretos sabios -y benéficos, debe singu conceptúan residentes en el reino de Méjico, para- que dentro del larme…</t>
  </si>
  <si>
    <t>Sandóval, Bartolomé-</t>
  </si>
  <si>
    <t>Bartolomé- Sandóval</t>
  </si>
  <si>
    <t>…ctiva presenta á vuestros: fieles vasallos las puesta por Doña Josefa López dePariza, sobre Ja herencia de mas consoladoras esperanzas. Vivamente lisonjeado con ellas el su marido D. Bartolomé- Sandóval, brigadier que fue de los cabildo de vuestra iglesia metropolitana de Tarragona, ve aso Reales ejércitos; apercibidos que de no hacerlo, sin mas citarlos mar la época dichosa que pondrá un felicísimo término á los ni emplazarlos se sustanciará dicha demanda c…</t>
  </si>
  <si>
    <t>Sandoval, María</t>
  </si>
  <si>
    <t>María Sandoval</t>
  </si>
  <si>
    <t>…á fjavor de Martin de Avila. 15. Otro de 178647 pués de haberlos lavado con agua del mar los colgaron para co rs, 2 mrs., y 529 14 mrs. de rédito á favor de D. Francisco y merlos. Doña María Sandoval. 16. Otro de 78168 rs. 28 mrs., y 215 2 ,,E1 25 echaron otro cadáver al agua, habiendo comido antes mrs. de rédito á favor del capitán Luis de Avila. 17 Otro de el higado y el corazón. Cuando murió uno de los pasageros que 888235 rs. 10 mrs., y 28647 2 mrs. d…</t>
  </si>
  <si>
    <t>Santa, Marques de</t>
  </si>
  <si>
    <t>Marques de Santa</t>
  </si>
  <si>
    <t>…de cirujanodel hospital de S;Julián, de Iriarte y D. Francisco'Preciado de la Vega. • la ciudad de Búrgos, qué provee aquelcabildo metropolitano: Año de 1763. Oración del Excmo. -Sr. Marques de Santa au dotacion es la de 500 ducados, con la obligación de asistir ál Cruz, y varias poesías-de D. Vicente García'de la Huerta,de hospital y sus dependientes; á 'lós individuos-déFc'abildp con los D. AguStin de Montiano y de D. Juan de Triarte. siete racioneros l…</t>
  </si>
  <si>
    <t>Santamaría, Francisco</t>
  </si>
  <si>
    <t>Francisco Santamaría</t>
  </si>
  <si>
    <t>…a dia aumentan esta detestable colección. La revolu- dignidad de capiscol de la colegial de Bribiesca, por muerte d« tion política debió tener término en todos sus excesos, porque D. Francisco Santamaría, á D. Pedro Evaristo Gutiérrez: para *Ua misma por el horror que inspiraba estaba indicando el re dos canongías de la propia iglesia colegial, por renuncia de Don medio de los males que podia causar; pero respecto al desorden Juan Manuel Diez y fallecimiento…</t>
  </si>
  <si>
    <t>Santander</t>
  </si>
  <si>
    <t>…........................................... i daño. para Colombia; añadiendo que pues su producto habia sido ma Deuda consolidada con ínteres............ , 27 valor. nejado por el general Santander y otros, debian ellos solos ser Vales consolidados..........«............................. . . 2gf á 26if los únicos responsables. Idem no consolidados..................................... . 5&gt; á oé. En esta acta se dice ademas ,, que habiendo sido excitada l…</t>
  </si>
  <si>
    <t>Santaolalla, Manuel</t>
  </si>
  <si>
    <t>Manuel Santaolalla</t>
  </si>
  <si>
    <t>…salió otra división de buques para Algeciras, «compuesta de la corbeta de guerra Descubierta al mando del te ANUNCIOS. niente de navio D. Manuel Quesada; la ídem Diana al de ídem D. Manuel Santaolalla; bergantín-goleta la Encantadora al de Se vende una completa yeguada con su parada y una muletada, ídem D. Josef Morales, y la goleta Nueva María, al del alférez junto ó separado, que pasta en la provincia de la Mancha y ri de navio D. Rafael Delgado. beras d…</t>
  </si>
  <si>
    <t>Santia</t>
  </si>
  <si>
    <t>…o censos y un efecto contra esta villa; cuyos bienes pertenecen á dos los regimientos, estamos autorizados para desmentir igual las vinculaciones de D- Pedro Santiago de Villota y D. Santia mente al Courrier, diciéndole que ese mismo que cita de Ciudad- go Bernardo de Villota: resultan de dicha denuncia que última Real , acaba de llegar á la capital de este nombre animado de ex mente las tuvo y poseyó D. Ramón Santamaría Hoyos, vecino celente es…</t>
  </si>
  <si>
    <t>Santiago</t>
  </si>
  <si>
    <t>…cestos de juncos , ó de Ei Rey, á consulta de la Cámara, se ha servido nombrar hojas de palma, que contienen frutas del país, trenzas de pelo, para'el corregimiento de Bribiesca á D. Santiago de los Ríos pelotas para jugar, pan, colores en pasta y en polvo , y cinco Muñoz: para el de Viüanueva de los Infantes á D. Carlos Fer pares de calzados. También hay zapatos de cuero, chinelas de ta nandez de Loaisa: para el de Cambados á D. Sebastian Rodrí f…</t>
  </si>
  <si>
    <t>Santiago, Pedro</t>
  </si>
  <si>
    <t>Pedro Santiago</t>
  </si>
  <si>
    <t>…e harán renacer su prosperidad y y ün efecto contra esta villa, cuyos bienes pertenecen á las vin felicidad, derrocando en un todo las fatales reliquias del espíritu culaciones de D. Pedro Santiago deVtllota, y D. Santiago Ber innovador. Y con tan plausible objeto suplica á los 1L. P. de nardo de Villota: resultan de dicha denuncia que últimamente los V. M. se digne acoger benignamente esta humilde exposicioti, y tuvo y poseyó D. Ramón Sta. María Hoyos,…</t>
  </si>
  <si>
    <t>Santibañez, Vicente María</t>
  </si>
  <si>
    <t>Vicente María Santibañez</t>
  </si>
  <si>
    <t>…Dos en 35 de Marzo próximo. Juan Melendez Valdés, D. Ignacio Ayala ,- D. Diego Rejos, s. Lossuscriptores á la Historia re la Iglesia y Obispos dé Pam D. Francisco Gutiérrez Vigil, D. Vicente María Santibañez, 7 plona acudirán á recoger el tercero y último tomo en la librería D. Francisco Gregorio de Salas. de Escamiíla , calle de Carretas; en ramplona, en la de LongaV, Año de 1787. Oración del Exento. Sr. Duque de Almodovar, Valladolid, en la de Santander-; Salam…</t>
  </si>
  <si>
    <t>Santos</t>
  </si>
  <si>
    <t>…nido por las descargas de fusile ra de una finca correspondiente al monasterio por otras de la ría. Mas algunos cañones que luego pusimos nosotros en batería; pertenencia de dicho D. Santos, no se les exija el 25 por 100 hicieron callar á breve;rato el fuego del enemigo: donde mayor para la Real Caja , sino ipor solo el exceso del valor que pueda estrago hicieron fue en Tas filas‘de la caballería, la cual tardó resultaren la adquisición que hace…</t>
  </si>
  <si>
    <t>Santos, Ramón</t>
  </si>
  <si>
    <t>Ramón Santos</t>
  </si>
  <si>
    <t>….............................. 3los referidos Yañez y Verea. En geografía el mismo Yañez, Vales consolidados........................ ............. 13 á 2 6. D.. Ventura Rodríguez, D. Ramón Santos y D. Manuel Mo Idem no consolidados.................................. 9 ¿Sírado ; y en navegación los cuatro mencionados, y D. Manuel Verea y Agúiar; habiendo merecido la aplicación dé todos y sus ANUNCIOS. adelantamientos, no solo en las materias sobre que fueron exa E! nuevo R…</t>
  </si>
  <si>
    <t>Sanz, Clauaio</t>
  </si>
  <si>
    <t>Clauaio Sanz</t>
  </si>
  <si>
    <t>…............................... ii á ri ídem. regidor D. Esteban Diez de Prado, y escribanía de número de Barcelona á pesos fuertes............. ............. &gt;...... i beneficio. D. Clauaio Sanz, á pedimento de Doña María Josefa de Goiri, Zaragoza....................................... . 1 á lídaño. viuda, en razón de que se levante dicha retención , por ser de suí Bilbao................................................................. i beneficio. p…</t>
  </si>
  <si>
    <t>Sanzr, Bonifacio Isidro</t>
  </si>
  <si>
    <t>Bonifacio Isidro Sanzr</t>
  </si>
  <si>
    <t>…importe de las pérdidas que los griegos de Montalvan á D. Josef Carrillo y Arroyo: para la de la Pue causaron á las naves mercantes de su nación; que habia entra bla de Cazalla á D. Bonifacio Isidro Sanzr para la del Carpió de ndo en la rada de Hydra con cuatro goletas griegas que habia de Montalvan á D. Mariano Paiau: para !a de Montijo á D. Agus tenido en el mar, y las puso en libertad luego que se efectuó tín josef Corchero: para la de Huercal-obera á D. Ma…</t>
  </si>
  <si>
    <t>Saplana, Josef</t>
  </si>
  <si>
    <t>Josef Saplana</t>
  </si>
  <si>
    <t>…uertes........... i beneficio. poll: para la vacante por promoción de D. Juan Vila á canon- Zaragoza..................................... . ii daño. gía de la catedral de Huesca á D. Josef Saplana; y para la va -Bilbao............................ .............. i. cante por fallecimiento de D. Francisco Mas á D. Francisco Coruña......................................... 1*. Gonsalvez. Deuda consolidada con ínteres. 00 Asimismo se ha dignado S. M. presen…</t>
  </si>
  <si>
    <t>Sarmiento, Pedro de Silva Bazan y</t>
  </si>
  <si>
    <t>Pedro de Silva Bazan y Sarmiento</t>
  </si>
  <si>
    <t>…amados antigüé» y‘sus familias, y al colegio ‘de Año de 1766. Oración di Fr. D. Vicente Pignateli, y una los niños decoro y sus dependiente*.-Los que quisieren pretender égloga de D. Pedro de Silva Bazan y Sarmiento. esta plaza dirigirán susmemórialesí al presidente ó secretario"del Año de 1769. Oración de D. Josef Vela, y una oda de Doa cabildo en el término de 30 dias. ' i ' J Luis de Loreñ zana. _Se halla vacante el partido de cirujano latino ó de estuché dé Año de 17…</t>
  </si>
  <si>
    <t>Sarria, Francisco Javier de</t>
  </si>
  <si>
    <t>Francisco Javier de Sarria</t>
  </si>
  <si>
    <t>…dados que gusten tenerlo—Su coste, después, de en minas , y del beneficio de los frutos minerales de la plata; por cajonado es el de 2 20 rs. vn., cantidad que no llega á la mitad D. Francisco Javier de Sarria, director que fue de la Real lote del que tuvo la suscripción en París; y las personas que gusten ría de Méjico, con un suplemento á dicho ensayo de.Metalurgia recibirlo podrán dirigirse, franqueando la carta, al maestro car por el mismo autor, que contiene e…</t>
  </si>
  <si>
    <t>Saudon</t>
  </si>
  <si>
    <t>…sangrienta lucha entre la Puerta y Alí-bajá. „Los barcado para Calés, desde donde irá á Ginebra á ver á su hijo el tiranos, dice el autor, llegaron á las manos en nuestras fronte lord Saudon. ras , ^habíamos de esperar el resultado de la lucha en una cobar —.En una carta de Corfú del 30 de Junio, inserta en el Diario de de inacción! Fuese quien se quisiera el vencedor, la suerte de la Roma, se lee que Ibrahim-bajá se halla acampado frente á Ar Gr…</t>
  </si>
  <si>
    <t>Scaltza</t>
  </si>
  <si>
    <t>…áti Petersburgoáj de Julio. cos. Al entrar en esta provincia encontró en Varnacova una he El Dr. Etholz, que ha hecho, dos viages alrededor del mun roica resistencia por parte del capitán Scaltza, que ocupaba una do con el capitán Kotzebue, está actualmente en Londres, don pequeña fortaleza con una corta guarnición. Después de haberse de se propone publicar su último viage en dos volúmenes, con resistido hasta la noche., estaba ya para sucumbir, cuand…</t>
  </si>
  <si>
    <t>Schakhouskaí</t>
  </si>
  <si>
    <t>…omunicaciones en hacia de enemigo lo mandaba Sv E. e! ayudante general de cam tre Bagdad y Mozoul. po barón de Rosen , y el que defendia á Moscou el. teniente ge AtlR MANIA. neral príncipe Schakhouskaí» S&lt; M. el Emperador y S. A. I. el Francfort 18 de Setiembre. Gran Duque .Constantino.asistieron á etlas, yS.M. I. manifes tó á las tropas una entera satisfacción por su brillante disciplina. Escriben de Leipsik que han llegado ya á esta ciudad varios oriental…</t>
  </si>
  <si>
    <t>SchisclikofE</t>
  </si>
  <si>
    <t>…no se han de pasar con 230 artículos. La dirección suprema de ella corresponde al in tiempo alguno en las universidades por de medicina. Lo que Ministro de instrucción pública, el almirante SchisclikofE. En de Real orden participo á V. S. para que disponga lo correspon Moscou, Dorpart y Wilna se establecerán comisiones para el diente á su cumplimiento, en la inteligencia de que con esta fe- mismo objeto. dia lo traslado á la junta de medicina para el propio…</t>
  </si>
  <si>
    <t>Schitsmiseria</t>
  </si>
  <si>
    <t>…pla extraordinario y Ministro plenipotenciario de las Dos-Sicilias; za se hallaba afligida &amp; un*tiempo mismo por este azote y por la el general de infantería conde de Langeron; el almirante Schitsmiseria mas horrorosa. chakow; Mr.. Grabowski, secretario de Estado del reino de Po Se dice que parte de la escuadra del lord Cochrane fue vista lonia; y SS. AA. los Príncipes Alejandro y Ernesto de Wurel 3 de Julio en las aguas de Cérigo, que es el punto donde de te…</t>
  </si>
  <si>
    <t>Se, Gumersindo</t>
  </si>
  <si>
    <t>Gumersindo Se</t>
  </si>
  <si>
    <t>…de E&gt;. Pedro Contreras, á D. Josef Delgado yQuirós: para el deaANUNCIOS. nato, primera silla dé la iglesia catedral dé Cuencapor falleci miento de D. Josef Vicent? Mier y Teran, á D. Gumersindo Se cita y'emplaza á D. Francisco Perez, D. Santos Quiñones, Requejo y Aguado: pata- una canongía de la catedral de Tene D. Blas Siiaréz y D. Bernardino Delgado, acreedores á la señora rife, por promoción de' Isidoro Rivero, á D. Pedro Miguel' marquesa de Cutiera…</t>
  </si>
  <si>
    <t>Sebastian</t>
  </si>
  <si>
    <t>…e está dotado de mucho enten fante D. Carlos con su augusta Esposa é hijos y la Serma. Prin dimiento,,, :&gt;egun asegura su intréprete, ha compuesto un libro cesa de Beira é Infante D. Sebastian se habian trasladado la vís de oraciones, cuya dedicatoria, escrita-, en francés por.el misio- pera á ésta capital. Btto,.esi* dirigida á Mr, .de Chateaubriand. Se ¿cuerda muchas Todo el dia anduvieron discurriendo de arriba abajo una in i veces de algunas fr…</t>
  </si>
  <si>
    <t>Secre</t>
  </si>
  <si>
    <t>…) el presenta./o, expedirme la correspondiente certificación, ciación. El capitan-baj i, furioso con la respuesta de los grie y entregarme el correspondiente oficio para el Excmo. Sr. Secre gos, se presentó delante de la plaza; pero fue derrotado por tario de Estado y del Despacho de Hacienda, á fin de pasarlo Miaulís. todo á sus manos, conforme está prevenido. (Aquí se pondrá el Aguas de Missolonghi á bordo de la corbeta de S. M. S. Rosa nombre…</t>
  </si>
  <si>
    <t>Secretario</t>
  </si>
  <si>
    <t>…que deben ser de á V. E. muchos años. Valencia 25 de Febrero de i826.=fcxceentidad , cuatro proclamas manuscritas iguales como la que Jentísimo Sr.=Josef María de Carvajal."Excmo. Sr. Secretario acompaño. Daré á V. E. un detalle circunstanciado de toda la de Estado y del Despacho de la Guerra expedición y operaciones tan luego como me reponga de mis fa tigas i expresando las personas que fon mas ardor han contribui REALES LOTERÍAS. do á destruir esta…</t>
  </si>
  <si>
    <t>…antc cultivo: v en Josef Benito García y Miranda, á D. Joaquín de Vargas Ma terado S. M. muy por menor de ello, se ha sei-vído mandar de chuca. cir al consulado por medio de dicho Sr. Secretario de 'Hacienda que se ha complacido mucho de los proert-sos del* criadero de Habiendo dado cuenta á S. M. el Sr. Secretario del Despacho granas; que se ofrezca al consulado toda la protección que pue de la Guerra de una exposición de D. Juan Antonio Garay, da d…</t>
  </si>
  <si>
    <t>…1826. ARTICULO DE OFICIO. Reglamento que ha de servir para el pago de trasporte a los Ofi ciales y demas indhituo; de! ejército y ar ■uida que han te Ufa! orden comunicada por el Sr. Secretario universal de la Guer nido que emigrar desde ¡os diferentes puntos de ambas Amérira al de Hacienda, prescribiendo las formalidades con que debe cas 4 otros sujetos al Gobierno de S. M. abonarse el pasage á los militares procedentes de América, en Desde los Des…</t>
  </si>
  <si>
    <t>Segovia</t>
  </si>
  <si>
    <t>…s una entrega gratis gulares distinciones con que se dignó honrarlos S. M. y el retrato de Rossini. Antes de ayer al mudar la parada , tuviéronos. MM. la bon _ Por providencia del Sr. Segovia, alcalde de casa y corte, ssdad de presenciar este acto desde un balcón de palacio. ha mandado sacar á pública subasta una casa huerta, llamada de Apenas llegó la columna al Escorial bajo, cuando S. M. se Casani, tila extramuros de la puerta de Atocha, i las…</t>
  </si>
  <si>
    <t>…l Sr. Galindo, teniente corregidor, por la escribanía yor; en Sevilla D- Miguel de Urbina, del comercio, y en Cádiz de Ordofíez. D. Leandro Josef de Viniegra. —Por providencia del Sr. Segovia, alcalde de Casa y Corte, y por la escribanía de Herrera, se cita y emplaza por término de CAMBIOS DEL. DIA 27. 30 días, contados desde el de este anuncio á D. Juan Eguilaz, ó Lóndres................................................................ 35. a tu le…</t>
  </si>
  <si>
    <t>…....................................... ■£ beneficio. del citado Pratosi. Coruña..................................................................... ídafio. — Por providencia del Sr. Segovia, alcalde de casa y corre &amp;c. Deuda consolidada con interés........................... 27 valor. y escribanía de provincia de Herrera, se cita y emplaza por tér Intereses de vales.................................................... 4. mino de 30 dias, contados…</t>
  </si>
  <si>
    <t>Segovia, Saturnino de</t>
  </si>
  <si>
    <t>Saturnino de Segovia</t>
  </si>
  <si>
    <t>…e 47^562 rs. ofrendas que se le presentaron*, mandando que con pasaporte y 9 mrs., bajo diferentes condiciones, de que se enterará en dicho del Ministerio se remitiese el ganado á D. Saturnino de Segovia, juagado. Se admiten proposiciones hasta el día 15 del próximo administrador de su Real sitio y casa de Campo, encargando la mes de Octubre; en concepto de que pasado dicho término se' ejecución de todo al mismo alcalde D. Inocencio de Angel, citará á junta g…</t>
  </si>
  <si>
    <t>Según</t>
  </si>
  <si>
    <t>…media anual en el resto de la Península de Soria, por muerte de D. Diego Moreno Alvarcz , á D. To- es de 26 á 28 pulgadas. **s Martin: para la canongía de la misma, por muerte de Don Según las observaciones hechas en el Real observatorio de Fdix Baltasar González, á D. Felipe Ramón Catatan : para las S. Fernando en estos últimos años la cantidad media de lluvia Mpellanía» primera y tercera del santuario de nuestra Señora de que ha caldo en dich…</t>
  </si>
  <si>
    <t>Seid-Alí</t>
  </si>
  <si>
    <t>…ea sino una reforma que ecta #»fc.-?uarAra y értTrutAr* el por la manaría &lt;»n fí de Su*» asegure á los pobres y á los ricos la conservación de sus dere da. Están á las órdenes del capitán Seid-Alí, quien va encarga chos. do dé escoltar hasta Navarino el convoy que los vientos con trarios y la escuadra griega habían obligado á refugiarse al puer TURQUIA. to de Suda. Smima ig de Junio. Metelin p de Junio. Según los últimos partes recibidos de la Mores, p…</t>
  </si>
  <si>
    <t>Seijas, Antonio Sánchez y</t>
  </si>
  <si>
    <t>Antonio Sánchez y Seijas</t>
  </si>
  <si>
    <t>…onocer que lo era; pues según se deduce de vanos pasa Sár , extiamuros de la ciudad de Santiago, por promoción de ges de Plinio, asi este célebre naturalista como el vulgo, creian D. Antonio Sánchez y Seijas, y renuncia de D. Andrés Benito que el kermes, que se sacaba de España, de Portugal, de Fran Maqucira , á D. Baltasar Abollo y Cajide: para una media ra cia , de Cerdeña, del Asia, de las islas del Archipiélago &amp;c. Síc., ción de la iglesia catedral de Badajoz…</t>
  </si>
  <si>
    <t>Selles, Josef</t>
  </si>
  <si>
    <t>Josef Selles</t>
  </si>
  <si>
    <t>…n cuarto de hora del punto donde escapó , y en de voluntarios de Elche al perverso teniente coronel constitucional que tiene multitud de amigos y cómplices en su envejecido oficio D. Josef Selles, que marchaba á caballo á cierta distancia de la contrabandista. El indicado coronel revolucionario Bazan fue facción, á quien dada la voz del quién vive, contestó la libertad, herido de un balazo en un brazo , media legua antes del punto no hallándosele otra…</t>
  </si>
  <si>
    <t>…l mayor) gra lO) 2 Osfr ••• IOOO..................... ...... Cádiz. vemente herido; y por el de Orihuela que el titulado teniente 1.203.... IOOO..................... ..... Madrid. coronel D. Josef Selles quedó muerto en el campo, y apresa 11,329.... 1000........................... Idem. dos 5 , entre españoles y franceses, todos los cuales habrán sido 1 Oj ZÓ^sti* 1000.................... . ya fusilados, con arreglo al artículo 4.0 de la Real cédula de ij * 5…</t>
  </si>
  <si>
    <t>Selles-, Josef</t>
  </si>
  <si>
    <t>Josef Selles-</t>
  </si>
  <si>
    <t>…, cuando le sorprendió la noche en las quebradas de la mencionada tierra; en cuyas inmediaciones una partida de los voluntarios Realistas de Elche había muerto al llamado teniente coronel D. Josef Selles-, que era uno de los cabe cillas, y en cuyo poder se encontraron varios documentos, que prueban los demen tes y perversos planes de sus secuaces. Cinco de los que con ¿1 venían, y entre ellos un oficial, fueron hechos prisioneros. Entre tanto, y por disposició…</t>
  </si>
  <si>
    <t>Sem-, Rafael</t>
  </si>
  <si>
    <t>Rafael Sem-</t>
  </si>
  <si>
    <t>…ás del minación general, fuegos artificiales, misa solemne con Te Deunt, cuerpo se le destinase otra cuarta parle, estando dispuesta á prac y un convite dado por el Sr. comandante general D. Rafael Sem- ticar lo mismo en cuanto se le facilitasen, y que siempre que pere á las autoridades civiles, militares y eclesiásticas, y ¿ al hubiese alguna baja quedase en ella todo el equipo y armamento; gunas otras personas de representación y carácter, en el cual se ac…</t>
  </si>
  <si>
    <t>Serviño, Tomas</t>
  </si>
  <si>
    <t>Tomas Serviño</t>
  </si>
  <si>
    <t>…20 de Abril de id. A itranf?........ ............... 4*9 1A D. Baltasar Payan , Director dé las fábri- Murcia............................... - ;■ 4 4 334 En 28 de Julio de id. ¡A D. Tomas Serviño, Secretario'de la Capí- Cartagena.................... [ tañía genera!......;..................................................... 1 2 120 En id. id. [A D. Juan Bautista. Berenge! y Ronda, en- Valencia............................ 816 En 15 de Julio y 10 de Set…</t>
  </si>
  <si>
    <t>Sesma, Antonio</t>
  </si>
  <si>
    <t>Antonio Sesma</t>
  </si>
  <si>
    <t>…, D. An Cónsul de España mas inmediato. ~ , tonio Maimir, D. Josef AÍIer, D. Manuel Evaristo Velasco, En el acto de exhibir las acciones y entregar los poderes y D. Juan de Soria, D. Antonio Sesma, D. Andrés. Quintana, testimonios, se dará á cada vocal una esquela rubricada por «1 D- Tomas Cuento , D. Antonio Lerin, E&gt;. Josef Mugaburu, Secretario, que deberá presentar al tiempo de entrar ért la junta, D. Manuel Moreno y D. Ramón Láfarga, acreedores al…</t>
  </si>
  <si>
    <t>Seves</t>
  </si>
  <si>
    <t>…s caudales que Poma 28 de Noviembre. esperaba de Egipto. Hacia cinco meses que estaba en esta última El duque de Laval Montmorency, Embajador extraordinario ciudad Soliman-Bey (el coronel Seves); y este era cabalmente el de S. M. Cristianísima , ha llegado á esta pocos dias bá; y ade tiempo que habia dejado de ver á Ibrahim bajá. mas de las consideraciones debidas á su rango, ha recibido las En Ñapóles todo estaba en el mismo desorden que antes. El…</t>
  </si>
  <si>
    <t>Sevilla</t>
  </si>
  <si>
    <t>…....... . 15 &gt;3 4 14* 1 cipal. Cádiz..................................... ......................... . i por loobentfi. — Discurso sol/re la langosta, y medios de exterminarla: por Don Sevilla.................................................................. 4 á i daño. ■Ignacio de Aso, cónsuf de S. M. en Holanda. El nombre de es Málaga.................................................................. r. te sabio naturalista, la cortedad de este vo…</t>
  </si>
  <si>
    <t>Sevilla, Juan de</t>
  </si>
  <si>
    <t>Juan de Sevilla</t>
  </si>
  <si>
    <t>…oberanas y religiosas intenciones del mejor y mas amado jardo: para otra de alcalde del crimen de dicha chancillería á de los Reyes, á quien rendidamente suplica este ayuntamiento D. Juan de Sevilla: para una plaza de oidor de la audiencia de con su presidente, se digne recibir este corto obsequio en testi Sevilla á D. Ignacio Gusenie: para otra de alcalde de la cuadra monio de su verdadera lealtad. Ecija 23 de Febrero de 1826.” déla misma audiencia á D.…</t>
  </si>
  <si>
    <t>Shah, Desbasiains de</t>
  </si>
  <si>
    <t>Desbasiains de Shah</t>
  </si>
  <si>
    <t>…nico del Bey en nias estaban cubiertas de pedrería fina,.y en la parte superior del escudo habia una esmeralda de extraordinaria magnitud. El • PotíSíchery, compañero de viage del vizconde Desbasiains de Shah tenia unos brazaletes, en cuyo medio brillaban los dos dia ’ Richemont, en ¡a'India ', adonde se dirigió por tierra. mantes mas gruesos que se conocen. A uno y otro lado de la „Despues de un viage de casi 1600 leguas, nos hallamos por sala se hallaban colocad…</t>
  </si>
  <si>
    <t>Sheffieed</t>
  </si>
  <si>
    <t>…or de los al Rey contestando al discurso del Trono. rayas. En la Cámara de los Lores hizo la propuesta el lord Veru— De Lataquia escriben á fines de Noviembre: ■lam, y la apoyó el lord Sheffieed. Estos dos nobles individuos „ El mutsellem de Lataquia está haciendo una guerra impla- manifestaron que el discurso era muy satisfactorio; que el estado cthle á los ansaries de las montañas. El desgraciado Moitaddem- de la Inglaterra no daba que temer pbr su…</t>
  </si>
  <si>
    <t>Shepilow</t>
  </si>
  <si>
    <t>…n, cupo en suerte del primer extrac (cerca de 6o9 pesos) solo para el tiempo que esté en aquella ciu to de la de este dia á Dona Josefa María Rodríguez, hija de dad el palacio del general Shepilow, el mayor y mas bello edifi D- Pedro, capitán que fue del regimiento de caballería de San cio de Moscow, situado cerca del puente de Jausa. tiago, muerto en el campo del honor. ESPAÑA. CAMBIOS DEL DIA 4. Lóndres................................................…</t>
  </si>
  <si>
    <t>Sicard</t>
  </si>
  <si>
    <t>…flamar el fanatismo po trucción del proceso de Ouvrard, y hoy se ha ocupado de la acu pular? Un ejercito ,dc ministros protestantes ha salido á campa sación relativa al intendente general Sicard. La Cámara ha de ña predicando, arengando, componiendo folletos, sermones j clarado que había lugar á la formación de causa contra este in aun romances. La preocupación ha llegado hasta esparcir la voz tendente. de que S. S. debía venir al palacio de ivlr. Br…</t>
  </si>
  <si>
    <t>Siiaréz, Blas</t>
  </si>
  <si>
    <t>Blas Siiaréz</t>
  </si>
  <si>
    <t>…ci miento de D. Josef Vicent? Mier y Teran, á D. Gumersindo Se cita y'emplaza á D. Francisco Perez, D. Santos Quiñones, Requejo y Aguado: pata- una canongía de la catedral de Tene D. Blas Siiaréz y D. Bernardino Delgado, acreedores á la señora rife, por promoción de' Isidoro Rivero, á D. Pedro Miguel' marquesa de Cutiera, para que dentro de 30 días siguientes á Guades. para una media ración de la^santa iglesia metropolita esta publicación, que por primero, segundo y último t…</t>
  </si>
  <si>
    <t>Silva, Pedro de</t>
  </si>
  <si>
    <t>Pedro de Silva</t>
  </si>
  <si>
    <t>…Josef Vela, y una oda de Doa cabildo en el término de 30 dias. ' i ' J Luis de Loreñ zana. _Se halla vacante el partido de cirujano latino ó de estuché dé Año de 177a. Oración -de D. Pedro de Silva. la ciudad de Estella, á quien ‘ toca su provisión i Está dotado en Aña de 1778. Oración de D. Ramón de Pignateli, y va tí3 rs¿ vn; abálales, pagados pór mesés, tercios ó ¿ fin de áño¿ rias poesías1 de los Siñotes D. Vicente García de la Huert», según acomode…</t>
  </si>
  <si>
    <t>Simeón</t>
  </si>
  <si>
    <t>…guntó ál acusado si tenia que decir alguna co de Vitrolles, el marques de Lally Tolendai, el conde de Vausa, ó presentar .testigos juramentados; habiendo contestado que blanc , el conde Simeón , y los consejeros Portalis, Jacquinot f no, los abrigados Mr. Scarlett y Mr.- Broúgham pidieron qué Pampeóme. fuese rigorosamente castigado. En su consecuencia! el tribunal —Queriendo S. M. dar una prueba de su aprecio y protección condenó a) reo á una multa…</t>
  </si>
  <si>
    <t>Sin</t>
  </si>
  <si>
    <t>…utiendo la ley so que los nobles lores prestarán tanta atención á este asunto como bre indemnizaciones, á otro cualquiera. —Escriben de St. Petersburgo con fecha 4 de Marzo que el duque Sin embargo tro puede dejar de manifestar que aquellos mis de Wellington habia llegado á aquella ciudad el dia í , y visita mos que hacen mas instancias al Parlamento para que decida la do el siguiente al Emperador y Emperatrices. Aun no se sabe si cuestión de la…</t>
  </si>
  <si>
    <t>Sirera, Pablo</t>
  </si>
  <si>
    <t>Pablo Sirera</t>
  </si>
  <si>
    <t>lloras que una jicara de chocolate , sucediendo lo mismo al te te observadas, y como conocen estas provincias ,-ni falta activi. niente coronel D. Pablo Sirera y su hermano D. Honorio , que dad ni disposición para escarmentar al que osare alterar el orden, me han seguido constantes, y también se hallan rendidos; pe cuyo ejemplo tienen en los Bazanes, Selles y.otros. Dios guarde ro aunque por cima, he hallado entre o…</t>
  </si>
  <si>
    <t>Smith, Juan</t>
  </si>
  <si>
    <t>Juan Smith</t>
  </si>
  <si>
    <t>…en aquella villa....'.................. 1,500. ^.Principios de Economía política , por Herrenschwand, tradu Al hermano obregon encargado del hospital de Valde cidos al español por D. Juan Smith , brigadier de la Rea! Anu i peñas para auxiliar la curación de los pobres enfer da: un tomo en 4.0 Se vende en la librería de Pérez, calle de mos que están á su cuidado)......................................... 1,500. Carretas, á 10 rs. en rústica. Al Prior…</t>
  </si>
  <si>
    <t>So'rzano, Valentin</t>
  </si>
  <si>
    <t>Valentin So'rzano</t>
  </si>
  <si>
    <t>…de procurador es D. Pedró González Hidalgo: para otra de la catedral de Carta el juzgado del Sr. de Arizmendi, alcalde de Casa y Corte, y es gena, por la de D. Demetrio Morales, i D. Valentin So'rzano; cribanía de Albóniga, á evacuar un traslado que se les ha con y para una ración de la colegial de Baza, obispado de Guadíx, ferido de la demanda puesta por D. Angel Romerosa sobre per por la de D. Joaquín dé Sa'hta Olalla , y no-haber tenido efecto tenencia…</t>
  </si>
  <si>
    <t>Soft', Yermo</t>
  </si>
  <si>
    <t>Yermo Soft'</t>
  </si>
  <si>
    <t>…rechos al reco en l.i capital una gran fuerza militar. El ejercito ruso consta de nocimiento de todos los franceses, dirigiendo tan gloriosamente 8o9 hombres, bajo las órdenes del general Yermo Soft', uno de los y con una celeridad hasta ahora desconocida en los fastos de tnas valientes y mejores generales rusos. Nos persuadimos que nuestra historia, una guerra en que se desplegaron todas las est i fuerza es suficiente para colocar en pocos meses los esta…</t>
  </si>
  <si>
    <t>Sokol</t>
  </si>
  <si>
    <t>…d de un déficit en su.caja, y de haber sustraído por el valor de 750 rublos en papel sellado; condenamos á los indi noticias extrangeras. viduos de dicho consejo, á saber: al vice-gobernador Sokol , al EGIPTO. consejero Polu-Tojarinow, al tesorero Michailow y al secreta Alejandría 29 de Setiembre. rio Antonocv, á que indemnicen de sus propios sueldos al expre No se conoce en Egipto el menor vestigio de contagio. El sado Neaonoavsky de los atrasos que h…</t>
  </si>
  <si>
    <t>Solar</t>
  </si>
  <si>
    <t>…mente lo habrá de Señoras á las seis de la tarde. ¡intario, manifestó su amor al Rey alistándose por voluntarios -«alistas desde el principio mas de la tercera parte de sus 300 El conde Solar de la Marguerete tuvo el honor de presentar vecinos, tuvo un dia de placer el 16 de Diciembre próximo par al RevN. Sr. el domingo 12 del corriente en el Real Sitio del ado, en el que determinaron su ayuntamiento y capitán coman Pardo la carta que le acredita…</t>
  </si>
  <si>
    <t>Soler, Josef</t>
  </si>
  <si>
    <t>Josef Soler</t>
  </si>
  <si>
    <t>…ejército; pero en lugar de S. Juan de las Abadesas: para otra diaconil, por fallecimiento dé aceptarlos le dió MehcnVet la comisión de descubrir minas de D. Alfonso Cao-Nuftez, á D. Josef Soler, beneficiado de la par carbón de piedra. Estuvo bastante tiempo sujeto á esta prueba, roquial de Santa María del Mar de la ciudad' de Barcelona; y basta que por último le dió el bajá una comandancia. para-otra también diaconil, por fallecimiento de Don JosefC…</t>
  </si>
  <si>
    <t>Somerset, Carlos</t>
  </si>
  <si>
    <t>Carlos Somerset</t>
  </si>
  <si>
    <t>…vía Con mas amplitud á los ruegos de V. A. y de los fie se al Gobierno británico de la conducta violenta y extorsiya del les Estados, prometemos con toda benevolencia convocar una lord Carlos Somerset. Se cree que este último no tardará en pre nueva Dieta antes que espiren los tres años , caso que al finaT la sentarse personalmente en Londres á fin.de dar sus descargos. presente no estuviesen enteramente arreglados los negocios, que FRANCIA, en virtud del…</t>
  </si>
  <si>
    <t>Soria, Josef María de</t>
  </si>
  <si>
    <t>Josef María de Soria</t>
  </si>
  <si>
    <t>….... va par á i dan?. . que haya lugar ¿ los que no asistan. . derecho á los bienes que á su muerte | beneficio*___ __Los, que se crean con ^Talcncta#» ••*•»•••••♦••• (par. , dejó D. Josef María de Soria, vecino y del comercio que fue,d&lt; esta córte, lo deducirán pór sí ó por medio de apoderado legíti Barcelona i peso* fuertes;..'.! if beneficio. ; j mo , dientro de treinta (fias, que finarán en go de Diciembre, en Zaragoza.................. par. el juzgado de…</t>
  </si>
  <si>
    <t>Soria, Juan de</t>
  </si>
  <si>
    <t>Juan de Soria</t>
  </si>
  <si>
    <t>…n Bautista Salerni, D. An Cónsul de España mas inmediato. ~ , tonio Maimir, D. Josef AÍIer, D. Manuel Evaristo Velasco, En el acto de exhibir las acciones y entregar los poderes y D. Juan de Soria, D. Antonio Sesma, D. Andrés. Quintana, testimonios, se dará á cada vocal una esquela rubricada por «1 D- Tomas Cuento , D. Antonio Lerin, E&gt;. Josef Mugaburu, Secretario, que deberá presentar al tiempo de entrar ért la junta, D. Manuel Moreno y D. Ramón Láfar…</t>
  </si>
  <si>
    <t>Soriano, Vicente</t>
  </si>
  <si>
    <t>Vicente Soriano</t>
  </si>
  <si>
    <t>…n la Real Calcografía, nomía, en el Real establecimiento de clínica de esta corte. Leerá de Madrid. Las bellezas de la Colección que se ofrece las irá vien un discurso facultativo D. Vicente Soriano, médico honorario do el público al paso que se publiquen las estampas y la desr •de Real familia, y catedrático de dicha ciencia. Hasta fin de cripcion que acompaña á cada una de ellas. Entre tanto puede de Jumq'.se darán las lecciones siguiendo el método nat…</t>
  </si>
  <si>
    <t>Sórs, Fetñiáñdó</t>
  </si>
  <si>
    <t>Fetñiáñdó Sórs</t>
  </si>
  <si>
    <t>…ñ¿eTnetrti suizos 1 arreglada para 'piano y para, guitarra^' 4 i rs. cada con sus oraciones , influjos y exhortaciones; y la fue'rza’ ¡trihá'daj variaciones pira guitarra.'sola de D. Fetñiáñdó Sórs á J i}-á prevención bien dirigida, del cuerpo de voluntarios Realistas Amistad, .Pot-Pourri^ para piano solo, sij¿|idó'de Jas operar é4 y tropas de continuo servicio, no ha tenido necesidad de des Rossíni, a 11 rs.: sé Yiallarán'eñ las librerías &lt;j¿ Hermoió,…</t>
  </si>
  <si>
    <t>Sorzano, Valentin</t>
  </si>
  <si>
    <t>Valentin Sorzano</t>
  </si>
  <si>
    <t>…ol, ó distancias de los limbos para'otra de la colegial de Jerez de la Frontera, arzobispado de del Sol y Luna, observadas en las proximidades al medio del Sevilla, por ascenso de D. Valentin Sorzano á media ración de eclipse con una ecuatorial pequeña de Dollond de objetivo tri Cartagena, á D. Sebastian Herrero,y Moris; y para una media ple, 2 pulgadas de abertura y 16 de foco; y unido á ella un heración de la catedral de Málaga , por muerte de D. Franci…</t>
  </si>
  <si>
    <t>Sostiene</t>
  </si>
  <si>
    <t>…vado ia cuarentena prescrita. En ca Mr. Canning contestando á algunas observaciones de Buxtori to contrario se estará al decreto que dice no se admitan las mer dijo: „El honorable diputado Sostiene que la esclavitud no se r caderías, y que los viageros y sus vestidos deben quedar sujetos puede.conciliar ni con la constitución británica ni con ia religión Alas medidas de purificación qüe están mandadas. cristiana; pero no es fundada esta aserción. La rel…</t>
  </si>
  <si>
    <t>Soto, Bernardo</t>
  </si>
  <si>
    <t>Bernardo Soto</t>
  </si>
  <si>
    <t>…admitir con su acostumbrada bondad esra res, el modo de vivir y conducta de un eclesiástico de esta ciu sencilla expresión de los sentimientos de gratitud que animan á dad llamado D. Bernardo Soto. los diputados que suscriben, y que por el conocimiento que tie Este benéfico capellán , enemigo de amontonar dinero, que nen de la innata fidelidad de los pueblos de sus respectivas pro no sirviendo mientras viva de nada á la sociedad, aumente los vincias, y…</t>
  </si>
  <si>
    <t>Southey</t>
  </si>
  <si>
    <t>…isiera que ea nes, por cuyo motivo el.lord Althorp retiró-su proposición. lugar He las palabras niveladores y jacobinos se sustituyesen es EJ presidente leyó después una carta del doctor Southey, en tas: hombres de bien y buenos reformadores.” £ Movimientos dt la que decía que habia sido elegido diputado sin saberlo él, y que alegría.') ...... no posee la renta de 300 libras £18:353.* **•) necesaria para te Se adoptó ia mocion, y después de haber vot…</t>
  </si>
  <si>
    <t>Spencer</t>
  </si>
  <si>
    <t>…rico Adam, que había llegado el con su hija la Archiduquesa Henriqusta, está gravemente enfer 13 á las aguas de Missolonghi i bordo déla fragata Nayade, su ma y de mucho cuidado.' capitán Spencer, llegó á Cefalonia -desde aquella en la nocheante _ Hé aquí los tristes pormenores de la toma de Missolonghi, cu nor , y esta tarde (el 20) ha salido para-Corfú- Después- de.su ya defensa ha sido tan valerosa, tan heróica como la de la inmor llegada corrió la…</t>
  </si>
  <si>
    <t>Spincer</t>
  </si>
  <si>
    <t>…acar á los turcos el coronel Fabvier, fue derrotado completa (Gaceta de Augsburgo.) mente en la isla de Negropónto. Aun se asegura que el mismo Fabvier murió en la acción; peto el capitán Spincer no ha afir Idem 6 de Junio. mado esto último como cierto. Aun no se han puesto en camino los comisionados turcos; *1*1 se asegura que saldrán pasado mañana. (Se sabe que el 14 ALEMANIA. so habían llegado todavía á Bucharest.) Hamburgo st de Junio. Después de…</t>
  </si>
  <si>
    <t>Sta, Ramón</t>
  </si>
  <si>
    <t>Ramón Sta</t>
  </si>
  <si>
    <t>…usible objeto suplica á los 1L. P. de nardo de Villota: resultan de dicha denuncia que últimamente los V. M. se digne acoger benignamente esta humilde exposicioti, y tuvo y poseyó D. Ramón Sta. María Hoyos, vecino de la ciu recibir los nuevos votos de esta ciudad por este precioso rasgo dad deiSantiago, capital del reino de Chile, mediante'posesión de bondad de V. M., cuya importante vida conserve el Altísimo judicialde 17 de Noviembre de 1804; paf…</t>
  </si>
  <si>
    <t>Stacedía</t>
  </si>
  <si>
    <t>…bastante seria en s! norte de la India, porque ei general en geíc ducirse de aquí que ia baja que huvo en ios dias anteriores pro de las armas británicas en Asia, lord Combermere (general Stacedía de otras causas distintas. pleton Cotton), que fue enviado últimamente de Inglaterra, __ Para conformarse S. M., y poner en ejecución el deseo que parti ó para las provincias septentrionales inmediatamente qqe animaba á Luis xviu , de gloriosa memoria , acaba…</t>
  </si>
  <si>
    <t>Stanhope</t>
  </si>
  <si>
    <t>•6i» , Tenorio'para Oñi cafwrngla de Málaga, pflf fiO lii^f tenido efecto . Uoii etuntas el tu del libro del coronel Stanhope ierv¡rin (ti nombramiento hecho cb D. Juan de DiotBuines, canónigo .para ilustrar lo que acabo de exponer. En la carta ixv se lee: dc Ovicdo t. para otra de la. catedral de Cuenca,, por muerte.de Los capiures son generalmente opuestos al empréstito, porque, X…</t>
  </si>
  <si>
    <t>Stc-</t>
  </si>
  <si>
    <t>…Octubre. Está para salir de un día á otro el barco de vapor Foerenm~ Observador deT^cSy Contiene algunos éxttóctos de los periógen para recibir á su bordo en Abo al feld-majtiscal;conde Stc- - / El dicos.; de T riest*, en donde |&gt;e lee que ya tsejhabria rendido aldingk, que debe llegar de Moscou i tpediados de éste mes. La casa de comento Michlelsñn y Benedicks hareVibido de L " Scraskier la ciudadela de Atenas. La carta que refiere esta noti Nue…</t>
  </si>
  <si>
    <t>Stein</t>
  </si>
  <si>
    <t>…ban bajó süsf órdenes-la música mas bella que se puede oir en literaria, sin que primero haya merecido la aprobación en la Europa, bajó la dirección de un profesor distinguido, el Sr. Stein. parte religiosa del Obispo católico de la diócesis. El teatro francés debe mucho al Emperador Nicolás y á su 5.0 Declaramos que como tal vez seria impracticable enageesposa Alejandrina , pues lo ha sostenido á pesar del empeño de nar el derecho de propiedad…</t>
  </si>
  <si>
    <t>Sterler</t>
  </si>
  <si>
    <t>…nte a que la co ambos imperios se aproximasen de un modo semejante.” secha de este año ha sido tan corta, que apenas bastará para la __Los periódicos alemanes han anunciado que el doctor Sterler sementera después de lo que necesita el consumo. Si un comer lia descubierto en. Munich una sustancia capaz de alimentar los ciante envía desde luego á Londres los productos de la última gusanos de seda , distinta de las hojas de la morera. Hoy nos cosecha, s…</t>
  </si>
  <si>
    <t>Stiarez</t>
  </si>
  <si>
    <t>…o del corriente año; se ha seña Para socorro de varias personas particulares del mismo lado el dia 6 da Abril próximo venidero á las doce de su mañaru 30349 «• en lá audiencia del Sr. Stiarez, alcalde dé Casa y Corte, y escriVAtlAUOUD. banía de López de Castro ; advirtiéndosé se halla hecha postura í Para la conservación y fomento de la casa hospicio de aque dichas tierras en 4628220 rs. metálicos, dos terceras partes de lla ciudad, 58623 rs. tasa…</t>
  </si>
  <si>
    <t>Stiffe</t>
  </si>
  <si>
    <t>…s para esperar.queMis. acompañándola.el rescripto autógrafo siguiente: ■solorghi todavía resista después de la loma de Vassiladi y de ,,Señor Consejero de Estado y de conferencias barón Stiffe. •Anatólico, ó que su heroica guarnición haya sido socorrida á ,,Habéis conseguido prolongar los dias del Emperador; mérito .tiempo. Las únicas noticias ciertas que se tienen son las del 23, que nadie puede apreciar mas que yo. Al mismo tiempo que doy cuyo co…</t>
  </si>
  <si>
    <t>Stjnhope</t>
  </si>
  <si>
    <t>…v¡7?do t: iisirít¡ixxi:K i.S papeles públicos, ni &lt;scue|a*cde.Knseiianaaíi|iútua, ni museos, y, ' Lo- mismo ha sucedidoien'el segundo entpréstito , pues &gt;do ■ * según,expwtiqndel coronel Stjnhope. fl m^t.esftúpidkj feqd#lis- mUlopeSidomterlinas oo s®ka!zccibido en.Gracia mas qué'1759 mo donsmaba en toda la Grec.a^ Mas nada «»porta st Ja* copf en esta focma. ' -¡-¿jl )*obfc¿¡5v-'■ • an.vpi» atí&amp;~¡ ...i/:ou on iban; bien :;loaicaud¡llcM griego*, npp enm…</t>
  </si>
  <si>
    <t>StoffreI</t>
  </si>
  <si>
    <t>…ia de Jaén, de cuya Contaduría de Rentas Petersburgo 17 de Enero. acompaña el cese, acreditando quedar satisfecha hasta fin de Fc- Según el parte que dirigió el 24 de Diciembre el doctor StoffreI brero de 1825; y observando que en su expedición se ha faltado gen á S. M. I. la Emperatriz madre, continúa bien la salud de j al art. 10 de la Real cédula de 12 de Febrero de 1816, que pre- S. M. la Emperatriz Isabel; y todos los dias va á la iglesia, ex | v…</t>
  </si>
  <si>
    <t>Stope</t>
  </si>
  <si>
    <t>…de sus padres, pues que lo recibieron.* ue el graduado contestó: „crear es hacer alguna cosa de na— de Dios; pero sí veo en estas formas una nueva prueba de que 3 a.” Entonces el doctor Stope, que presidia los ejercicios, le re el hombre ha abandonado los caminos de Dios. Este no dijo 4 plicó inmediatamente: ,,bajo este supuesto le creamos doctor.**, Adan que reuniese á sus hijos y les preguntase por qué género de — Parece que ya no está de peligr…</t>
  </si>
  <si>
    <t>Strangford</t>
  </si>
  <si>
    <t>…y de cuyas resultas ha venido la Puerta en ac tualmenteen la Valaquia y la Moldavia, con menosprecio de las ceder á las pretensiones de la Jiusia. promesas dadas por la Puerta al lord Strangford, contra la au toridad y modo de nombrar ¡os baschbe.chü-agás , contra la „El ínfrae5crito ha recibido del Emperador su amo la orden permanencia de las tropas que dominan en los principados, con de comunicar á la Sublime Puerta la siguiente nota: .Habiendo el…</t>
  </si>
  <si>
    <t>…os mares, en que los corte de Petersburga.y pon motivo de la dilatada inejecución de piratas no respetan ninguna bandera. (Gaceta de Genova.') las promesas que se hablan hecho, al vizconde Strangford, enviará INGLATERRA. la Puerta plenipotenciarios á la frontera .rusa, autorizados para entrar inmediatamente en negociaciones con las ¡de S. M. I., so Ldndres 21 de Junio. bre todos los puntos que de 1816 á 1811 han sido expuestos, f Fondqt públicos. Tres por…</t>
  </si>
  <si>
    <t>…e había ido á Atenas, y después marchar juntos sobre Tripdlitza. El Príncipe Maurocor- Peter.sburgo 24 de Junio. dato ha vuelto á servir en calidad de secretario general del Go El lord Strangford, Ministro plenipotenciario de S. M. Bri bierno. * : tánica, se ha despedido de SS. MM. II., y ha salido para Ingla El dia 8 hicieron un desembarco cerca de Alejándrela una terra. porción'de buques griegos; pero después.de un vivo tiroteo de ._E1 2i de Mayo, r…</t>
  </si>
  <si>
    <t>Strauch</t>
  </si>
  <si>
    <t>…iene meditada de pu- su persecución fue el encono del partido revolucionario , suma •blicar una edición completa de sus escritos!. mente irritado por el empeño que habia tomado el Sr. Strauch _. El baile de máscaras teñido en Lóndres á beneficio de los po en defender la justa causa , con la publicación de su Semanario bres trabajadores de SpitaUield, llenó todo el salón del teatro de político-cristiano para contener el torrente de doctrinas impías…</t>
  </si>
  <si>
    <t>Sttja', Miguel</t>
  </si>
  <si>
    <t>Miguel Sttja'</t>
  </si>
  <si>
    <t>…l, ocurrida en esta, plaza el día 14 de Mayo de 1820, Para toiléat'la correspondiente providencia en instancia''dé se han formado autos de testamentaría en. el juzgado de Castilla D. Miguel Sttja', natural de Fuente Ovejuna , reinó deCórdoba1, la Nueva, en los cuales se manda citar y, emplazar álos acreedo vecino-y hnáéstró ebanista-de esta corte, se ¿ita y llama a Doña res y demás interesados que no se han mostrado parte , para qui Marta Luisa Serrado…</t>
  </si>
  <si>
    <t>Stutier</t>
  </si>
  <si>
    <t>…hazy , el Principe de Mettér$ó batallas,-}»*. perecido al hierio de unasesino.~No fue este el nich y otras varias personas distinguidas-del cuerpo diplomático. único homicidio: el coronel Stutier , comandante del regimiento — El viérnes 20 se tuvo en Leicester una junta con el ob de granaderos de la guardia . asesinado también, el mayor gene-, jeto de examinar si era conveniente dirigir- ai Parlamento una ral Schenschine, el deJgüal clase"Friedrichs y…</t>
  </si>
  <si>
    <t>Suarez</t>
  </si>
  <si>
    <t>…persona, ni so pretexto quiera hacer postura en metálico acudirá dentro de 30 días, alguno sean desconocidos ó menoscabados; y lejos de toda per contados desde hoy, al juzgado del Sr. Suarez, alcalde de Corte, sonalidad y espíritu de partido1, abundando en la calma, pruden por la escribanía de López de Castro. cia y estricta imparcialidad qüe exigen sus altas funciones, ten — Para celebrar junta general de acreedores á los bienes de Don drán la d…</t>
  </si>
  <si>
    <t>Suarez, Blas</t>
  </si>
  <si>
    <t>Blas Suarez</t>
  </si>
  <si>
    <t>…sueldo asignado á este empleo en el reglamento vigente es de i Por el presente se cita y emplaza á D. Francisco Perez, Doti árs. vn. con habitación en el colegio. Santos Quiñones, D. Blas Suarez y D. Bernardino Delgado, acreedores de la marquesa de Cultera , para que dentro de 15 Continúan las cantidades libradas por ti timo. Sr. Comisario ¿tntm dias siguientes á esta publicación se personen por sí ó- por apo ral de Cruzada. derado ¿'reconocer cierto papel de cesión de un l…</t>
  </si>
  <si>
    <t>Suarez, Josef</t>
  </si>
  <si>
    <t>Josef Suarez</t>
  </si>
  <si>
    <t>…par de patas, se compone de un tubo ó trompa carnosa, N. Sr. presentar á D. Pedro Manuel Martínez, D. Domingo de donde sale un aguijoncito largo que introduce en la corteza Presa, D. Josef Suarez y D. Raimundo Díaz de Tejada para de las plantas para chupar el alimento necesario ; el cuerpo cons cuatro raciones vacantes en la iglesia colegial de Briviesca, ar ta al principio de cinco anillos c3si ovalados, tomando después zobispado de Burgos, por renuncia de D. Pedro de los Ríos,…</t>
  </si>
  <si>
    <t>Suarez, Manuel Perez</t>
  </si>
  <si>
    <t>Manuel Perez Suarez</t>
  </si>
  <si>
    <t>…los que han afligido á la sociedad humana, corrompe el ción de D. Joaquín Vicente López Bravo á canongía de Jaén, á •otendimiento y el corazón de los pueblos sin chocar mas nunca D. Manuel Perez Suarez, canónigo magistral de la Puebla de los con sus intereses ni con sus inclinaciones. Angeles; y para tres canongías de la iglesia colegial de Eaeza, Ascienden á cerca de tres millones los volúmenes de impie- obispado de Jaén, vacantes por promoción de D. ¡sant…</t>
  </si>
  <si>
    <t>…a...,...-................... 1 S i4. capellanía Real de Granada;;por promoción, de D. Joaquín Vi- . Barcelona á pesos fuertes...... 4 beneficio. ‘ cente López Bravo, y renuncia de D. Manuel Perez Suarez, á Zaragoza............. .......... .................................,'rldaño. I&gt;. Cristóbal-'Rodríguez: para, una capellanía de coro de la igle Bilbao.......................................................... . 4. sia colegial dé la misma ciudad.de Granada,…</t>
  </si>
  <si>
    <t>Subiza, Mariano</t>
  </si>
  <si>
    <t>Mariano Subiza</t>
  </si>
  <si>
    <t>…, en cuyo expediente por el fiscal de ¡aReal Haden? mayor de los Reales ejércitos,presidente de la expresada junta. da se ha solicitado que hallándose inculcados en dicho extravió D. Mariano Subiza, D. Pedro Caamano y D, Alfonso García CAMBIOS DB1 DIA 2 4. Tejero, depositario de fondos públicos, tesorero de Granada I/mdres........................................................... 3&lt;5§. el segundó , y de la Mancha el tercero en tiempo del abolido sis Pa…</t>
  </si>
  <si>
    <t>Sueasti, Gregorio</t>
  </si>
  <si>
    <t>Gregorio Sueasti</t>
  </si>
  <si>
    <t>…por el de D. Francisco Queraltó al arciprestaz- S. Fernando, por su director D. Josef Sánchez Cenjuero. go, íinica dignidad de la colegial de Vilabertran , obispado de Gerona ,'á D. Gregorio Sueasti: para otra de la de Palencia, Tiempo del péndulo. por muerte de D. Manuel Rodriguez, á D. Francisco de Paula Principio del eclipse ó primera imRodríguez: para una capellanía de honor de la Real capilla de presión de la Luna sobre el Sol... ioh ... 45'... 187G…</t>
  </si>
  <si>
    <t>SUECIA</t>
  </si>
  <si>
    <t>…de Octubre de 1824, y a S. Al. el Emperador Constantino 1. 16 de Febrero de 1823 las universidades del reino y las escuelas de primeras letras, solo restaba para completar el plan general SUECIA. de instrucción pública en todos mis dominios, arreglar sobre Stockolmo 25 de Noviembre. bases análogas la enseñanza del latín y de las humanidades. A es Se ha tallado en las minas de pórfido de Elfdahl un magnífi te fin encargué á la comisión que habia exten…</t>
  </si>
  <si>
    <t>Súnico, Josef Manuel</t>
  </si>
  <si>
    <t>Josef Manuel Súnico</t>
  </si>
  <si>
    <t>…querir otro aparato que una piedra brado en los buque» de la Real compañía de Filipinas. La des y lápiz, excusa la intervención de segutida mano, que quizá al pacha «n dicha.plaza D. Josef Manuel Súnico, á quien se acudirá tere ó desfigure el original; y por este medió se obtienen esta m-7 eu la;calle del .Camino., núm. 84; y en esta corte darán razoa pas qué son repeticiones fieles de los' dibujos, y contribuye asi del sugetq con quién-haya de tratarse en l…</t>
  </si>
  <si>
    <t>Surga, Pedro</t>
  </si>
  <si>
    <t>Pedro Surga</t>
  </si>
  <si>
    <t>…curso. ; tuarios y desleales ,'.empezaron á experimentar los frutos de Madrid a6 de Junio- - ( aquella dulce paz de que se habían visto despojados, y pudieron, Elmariscal de campo D. Pedro Surga y.Cortés,ten corjse-, tomar de nuevo cl camino de la obediénciá á las antiguas leye*. cuencía de la nota puesta en la Gaceta de 4 de Marzo último, de 1,a.monarquía, á las autoridades legítimas y á los soberanos relativa á que uno de los revolucionarios de la…</t>
  </si>
  <si>
    <t>Sydmouth</t>
  </si>
  <si>
    <t>…llegar á tratarse de la contestación; con este instrumento legal cogía el cadáver para llevárselo. Mr. de consiguiente no ha tomado la palabra mas que para declarar, Canning y el lord Sydmouth, que se hallaban con otros persoque aunque no se opone al discurso de contestación, se reserva nages.alrededor del féretro, se retiraron con el ministro ds sin embargo el derecho de ventilar las materias de que trata. justicia, y pagaron de su bolsillo Ja deu…</t>
  </si>
  <si>
    <t>T, E. de</t>
  </si>
  <si>
    <t>E. de T</t>
  </si>
  <si>
    <t>…....... ........... Corana. Faulí; Sevilla en la de Berard; Málaga en la de Martínez de. Aguilar. CAMBIOS BB£ HA I/. __ Guia de la Infancia, 6 Lecciones amenas é instructivas: por D. E. de T.: un tomo en 8-° á 8 rs. en rústica, 9 en pergamino Lóndre»........................................................ 37!. y 10 en pasta. Se dará un ejemplar de balde por cada docena que París............ ................................................... 1518,…</t>
  </si>
  <si>
    <t>Tabares, Lorenzo</t>
  </si>
  <si>
    <t>Lorenzo Tabares</t>
  </si>
  <si>
    <t>…a descar tribución de los réditos ó dividendos de las accipnes del banco tado-cuanto le ha parecido irregular é inverosímil, sin variar el nacional de S Carlos, correspondientes á D. Lorenzo Tabares, Asunto, dándolas un orden mas adecuado y propio al estado ac coronel que fue de los Reales ejércitos, y falleció en esta corte tual de nuestro teatro, que si se ha de decir la verdad , no pro en 7 de Noviembre del año 1787; á fin de que dentro del tér gresa…</t>
  </si>
  <si>
    <t>Tabeada, Josef Ramón de Armesto y</t>
  </si>
  <si>
    <t>Josef Ramón de Armesto y Tabeada</t>
  </si>
  <si>
    <t>…15'; pero este hecho necesita confirmación. cería propuesto y reproducido últimamente por retardado, á ins Adais refiere en su Historia de los indios de América-, que un tancia de D. Josef Ramón de Armesto y Tabeada, en razón de guerrero llamado Chikkasal anduvo 300 millas inglesas (86 le renta en dinero que reclama sobre una casa subastada por conse guas españolas legales, ó de 2o9 pies) en dia y medio y dos no cuencia de los bienes embargados á D. Juan Francisco Ruiz I…</t>
  </si>
  <si>
    <t>Tarda, Isidro</t>
  </si>
  <si>
    <t>Isidro Tarda</t>
  </si>
  <si>
    <t>…, pastos para la caballería y precedida de una enérgica plática análoga á las circunstancias, y demas provechos como un vecino, y libre de toda contribu que predicó el beneficiado D. Isidro Tarda. Por la tarde se can ción. Si el pretendiente fuese cirujano latino se esforzará el pue tó solemnemente el santo rosario con la música del batallón , y blo á dotarle competentemente. Se dirigirán los memoriales á los por la noche se repitió el repique de camp…</t>
  </si>
  <si>
    <t>Tarreña</t>
  </si>
  <si>
    <t>…racto blin; y otra tercera por la que manifestaba la asociación su re de una de estas cartas, que confirma lo que dijimos otra vez en conocimiento por el discurso que pronunció el coronel Tarreña contestación al Diario de los Debates y al Correo /ranees, que «n favor de los católicos. por dar gusto á sus amigos de ultramar, aseguraban que el par Y finalmente la junta aprobó un voto de gracias á Mr. tid» ántipapista había triunfado en todas partes. O’C…</t>
  </si>
  <si>
    <t>Tatis-</t>
  </si>
  <si>
    <t>…ad como por otros vínculos que unen estrechamente á los dos cial para-que entendiese en la sumaria , compuesta de S. A. 1. el Estados. Grín Duque Miguel, del Minstro de la Guerra, general Tatis- _ Los despojos mortales del Emperador Alejandro debieron sa éheff, presidente^ del consejero privado actual príncipe Gallit- lir de Tangarog el 7 de Enero. Según el itinerario no andará la aine;del ayudante decampo generai Golenist-Cheff-Koutousoff, comitiva…</t>
  </si>
  <si>
    <t>Tatischeff</t>
  </si>
  <si>
    <t>…que será de los pobres, y aun délos ricos. (Devizes Paper.) bre la abertura del Jubileo, el cual durará seis meses. —.En los periódicos americanos vemos algunos pasages que in _E1 general Tatischeff, embajador de Rusia cerca del Empera dican acontecimientos de mucha importancia en la América dor de Austria, llegó el a/ á Nuremberg, después de haber vi meridional. Nuestra atención se dirige particularmente á Vene sitado al Príncipe de Metternich en Johann…</t>
  </si>
  <si>
    <t>…. La Dieta de Vallés ha sancionado la capitulación de un ba Petenburgo 12 de Setiembre. tallón para Ja corte de Nápoles. De un día á otro se aguarda al El Emperador ha nombrado al general Tatischeff, Embaja duque de Calvciio para proceder á la elección de los oficiales de dor extraordinario y Ministro plenipotenciario en la corte de este cuerpo. yiena. . .... _o, ■ .Es estos últimos dias Mr. Carlos;Luis de Halter, de Berna, í '¿.Nuestro diario traed artí…</t>
  </si>
  <si>
    <t>Te, Director del Real</t>
  </si>
  <si>
    <t>Director del Real Te</t>
  </si>
  <si>
    <t>…estado. las Contadurías deben dirigirlos á las respectivas intervenciones, Por libranzas que en virtud de Ejército y Marina para que hagan cargo a quien corresponda: de orden del Señor Director del Real Te y para qué conste y obre los efectos necesarios lo firmo en ro han dado á cargo de esta Tesorería los á de de 1826. Tesoreros de Distribución de las Provin V.° B.° N. N. cias de ...y.de que se han El Intendente satisfecho en dicho mes.........................…</t>
  </si>
  <si>
    <t>Teinham</t>
  </si>
  <si>
    <t>…tenían fun Cinco volúmenes de viages que contienen el Viage á la Amé dadas en las minas de la América meridional. rica, sacado de los Natchez (inédito): el Viage por Francia é El lord Teinham, uno de los directores de la compañías.de Italia en un volumen (idsm); y tres que comprenden el Itine Chile, dijo en la junta de accionistas que se ha celebrado- últi rario desde París á Jerusalen. mamente para disolver la compañía, que había obrado cota so D…</t>
  </si>
  <si>
    <t>Tejada, Diego Criépo de</t>
  </si>
  <si>
    <t>Diego Criépo de Tejada</t>
  </si>
  <si>
    <t>…a: tercera impresión. Se ven de á 60 rs. en papel, y 78 en pósta ért la librería [de Martínez, experiencia; mas esto quizá 110 era tan fácil: la existencia de.es y en la tienda de D. Diego Criépo de Tejada/frentéá $ta.‘£ruz. ta roanna al lado de la militar del Soberano, al paso que estaba diciendo í los insulares, que bajo el gobierno turco habían adqui- —La Gramática latina del P. Carrillo/ adoptada por S. M. en el nuevb plan de estudios, que estaba venal en v…</t>
  </si>
  <si>
    <t>Tejada, Romualdo Pascual de</t>
  </si>
  <si>
    <t>Romualdo Pascual de Tejada</t>
  </si>
  <si>
    <t>…ue tuvo Napoleón Bonaparte con dicho Judío errante, —Por disposición de los síndicos de la cata concursada del di cuando este pasó á la isla de Sta. Elena en el año de 1817, funto D. Romualdo Pascual de Tejada, del comercio de Cádiz, tomo en 8.° Véndense estas seis obras, escritas por el mismo ae venden las siguientes fincas: Una casa en esta ciudad, calle de autor, y relativas todas al trastorno general que ha habido en la Cobos, núm. 257, esquina á la de la Palme…</t>
  </si>
  <si>
    <t>Tejedor, Salvador</t>
  </si>
  <si>
    <t>Salvador Tejedor</t>
  </si>
  <si>
    <t>…y corte, por la escribanía Cortés Merino: para otra ración de la iglesia catedral de Zamo de Albóniga, donde se admitirán las que se hicieren ,siendo ar ra, vacante por muerte de D. Salvador Tejedor, á D. Melchor regladas* -%yj Moreno: para dos raciones de S. Marcelo de la iglesia catedral —Para celebrar junta general de acreedores á los bienel det di de León, vacantes por fallecimiento de D. Melchor Suu Botija funto conde de Galvez, ha señalado el Sr* A…</t>
  </si>
  <si>
    <t>Telléría, Juan Manuel de</t>
  </si>
  <si>
    <t>Juan Manuel de Telléría</t>
  </si>
  <si>
    <t>…hí cánongía de la Vales consolidados.......... ....... 24't “ 25I. santa iglesia primada de Toledo, por traslación de D. Ramón Idem no consolidados............... 9 » 9*Montero, á D. Juan Manuel de Telléría: para,una ración de la1 colegial dé Antequéra , obispado de Málaga , por promoción de E&gt;. Pedro Contreras, á D. Josef Delgado yQuirós: para el deaANUNCIOS. nato, primera silla dé la iglesia catedral dé Cuencapor falleci miento de D. Josef Vicent? Mier y Teran…</t>
  </si>
  <si>
    <t>Tenorio, Ignacio María</t>
  </si>
  <si>
    <t>Ignacio María Tenorio</t>
  </si>
  <si>
    <t>…demostrativo de los adelantamientos ^ D. Juan de Dios Bulnes, canónigo electo déla de Oviedo: para del establecimiento de aclimatación del insecto dé la cochinilla, esta resulta á D. Ignacio María Tenorio; y para una canongía su estado actual, y ¡as lisonjeras esperanzas que justamente se de 1* iglesia catedral de Jaén , vacante por fallecimiento de Don tienen de la feliz propagación de tan ¡ntere'antc cultivo: v en Josef Benito García y Miranda, á D. Joaquín…</t>
  </si>
  <si>
    <t>Tercero, Casimiro</t>
  </si>
  <si>
    <t>Casimiro Tercero</t>
  </si>
  <si>
    <t>…lesia y huerta del mismo convento (pro-ra una capellanía de SS. Reyes nuevos de la ciudad de Toledo, pió por su localidad para hacer una.de las mejores posadas de la por muerte de D. Casimiro Tercero, á D. Pedro Alcántara - carrera de Madrid á Francia), que hoy se, halla reunido al de Sanz: para la mayor de la Real capilla de S. Fernando de la Sta. Clara de. la ciudad de Valladolid, y todo, sé vende," coi» la ciudad de Sevilla, por la de D. Manuel María R…</t>
  </si>
  <si>
    <t>Tesoro, Director del Real</t>
  </si>
  <si>
    <t>Director del Real Tesoro</t>
  </si>
  <si>
    <t>…El Intendente satisfecho en dicho mes.......................... 214,100 N. N. Por remesas que ha hecho esta Tesore ría y Depositarías 'subalternas al citado NOTICIAS EXTRANGERAS. Sr. Director del Real Tesoro.............. . 10,3 ¿O. RUSIA. Por remesas hechas de orden del mis 370,080. Petersburgo 3 de Diciembre. mo Sr. Director á los Tesoreros de Dis Ayer llegó el Enviado extraordinario de Baviera, Príncipe de tribución de las Provincias de. y lowenstein, con la n…</t>
  </si>
  <si>
    <t>TH, Pa'</t>
  </si>
  <si>
    <t>Pa' TH</t>
  </si>
  <si>
    <t>…saber: ,,súbditos” y pid.ó que se volviese á otra co pia de un tratado ajustado en la primavera última entre los Es misión. , ¡ , tados-Unidos y ia i&gt;, na marca por Mr. Clay y e! caballero Pa' TH reverendo Mr.,O’Donell exclamó: Si los católicos no son derson. Sus,principilca disposiciones parecen fundadas en princi súbditos,'jque serán ? pios justos de recíproca con veniencia , y son : A esto se oyó una voz que salió de en medio de la asamblea t.° ,¡I…</t>
  </si>
  <si>
    <t>Tí, Eugenio de</t>
  </si>
  <si>
    <t>Eugenio de Tí</t>
  </si>
  <si>
    <t>…eresante. — Cartas á Sojia en prosa y verso sobre la jtsica, la química í María Alvarez , de estado viuda , mi feligresa , cumplió 100 historia natural, traducidas del francés por D. Eugenio de Tí* años el día de esta fecha, pues que de la partida de su bautismo pía: cuatro tomos en 8.° adornados con cuatro láminas finas, resulta haber nacido el dia 26 de Febrero del año de 1726. que representan las estaciones del afio. En esta obra ha recopila ,,No es…</t>
  </si>
  <si>
    <t>TiBarcelona</t>
  </si>
  <si>
    <t>…’ •■* ' ■;** - - s " -* ‘ • -*'■ Valencia .......................'.■Ón«ni¿.HÍMtll&lt;S».S,*|,-lllÍ»» | IriarteJ-i-’* ....... ■ i a í Año de 1754. Discurso: pronunciad* por- «I citado D. TiBarcelona í peso* -par. , 1 burcio de:Aguirre , vicépfOteétor dé hAcádemiC; y'vUrias poe sías en latín y castellanó pér el padré Gerónimo de Bénavtntt, JBllbaO**. ••«■•■■■•••••••■■••••bvéaaaáv • • *•••■•■ ÍV«»»e^ ^ * jl A de la compañía de Jesúst .de. jC&gt;.; ^gusti^» de…</t>
  </si>
  <si>
    <t>Tiberi</t>
  </si>
  <si>
    <t>…dos últimamen gusta familia. te por S. S., y admitidos por las cortes respectivas. Monseñor ' Petersburgo ra de Setiembre. Spínola paraViena; Monseñor Lambruschini para París; Mon señor Tiberi para -Madrid; Monseñor Giustiniani par* Lisboa; El Emperador expidió el día de su coronación un manifiesto Monseñor Arganteau para Munich, y-Monseñor Ostini (Inter indultando á todos los reos procesados, á excepción de los ase nuncio en Viena) para -Lucerna.…</t>
  </si>
  <si>
    <t>Tíburcio</t>
  </si>
  <si>
    <t>…el'orbe literario pot sus doctas é ingeniosas obras. '’J djfia* Aguirre, viceprotector de laRealAcadetniküftat estanciasCádiz*.^Hamburgo i Año de*. 1733, Discurso pronunciado por D. Tíburcio di .......... -t. * ij del conde de TorrepalÉna : uña cáncióñ ; Cbnéto y epigrama dt Alalaga**.............................••«■•••■••**......ri ^ 1 i dicho D. Ignacio Luían; y otros- epíérinifca latinos de D. Jüu ■ ’ •■* ' ■;** - - s " -* ‘ • -*'■ Valencia ..…</t>
  </si>
  <si>
    <t>Tirado, Josef</t>
  </si>
  <si>
    <t>Josef Tirado</t>
  </si>
  <si>
    <t>…cpro msterdam.00 de la santa iglesia primada de Toledo, vacante por - muerte de Hamburgo. • »•»••• *»*•***•»•***•***•*»»••••«••*•*«#»•*►•*••*. 00 D. Manuel Palacios, al presbítero D. Josef Tirado; y para la Cádiz........... par. dignidad de tesorero de-la iglesia catedral de Oviedo, por pro Sevilla.....'.............. ...................................... i ¿i daño. moción de D. Antonio Cidrou al deanato de la de Lugo, á Don M ílagai.................…</t>
  </si>
  <si>
    <t>TitianotF</t>
  </si>
  <si>
    <t>…ia es in vía. La instigadora, y el apoyo de los descontentos, era enton concebible para los que no han estudiado los caprichos y velei ces la Reina María , viuda del Rey Jorge. El general TitianotF dades de las cortes orientales. Ha habido en la India una por recibió orden del Gobierno ruso de hacerla trasladar á Moscou; ción de pequeños potentados tan incapaces de luchar contra la mas queriendo dulcificar en parte el rigor de esta orden , encargó .Gran…</t>
  </si>
  <si>
    <t>To-</t>
  </si>
  <si>
    <t>…ás Stndez, á D. Diego Mosquera: para la chantría de da oolegial provincias, la cantidad media anual en el resto de la Península de Soria, por muerte de D. Diego Moreno Alvarcz , á D. To- es de 26 á 28 pulgadas. **s Martin: para la canongía de la misma, por muerte de Don Según las observaciones hechas en el Real observatorio de Fdix Baltasar González, á D. Felipe Ramón Catatan : para las S. Fernando en estos últimos años la cantidad media de l…</t>
  </si>
  <si>
    <t>Todo</t>
  </si>
  <si>
    <t>…s juntamente con kw densas'-de la Monarquía están prontos, están CaYretas, y en Barcelona en la de Verdaguer. En esta Historia subordinados, y están dispuestos á la voz del Rbt N. Sr. Todo eclesiástica á diferencia délas otras traducidas del francés ó ita lo que somos e* do vuéstra augusta Persona, sacrificando gusto liano , se habla con mas extensión de lo perteneciente á nuestra sos las fortunas, los hijos, y hasta la propia existencia en dig…</t>
  </si>
  <si>
    <t>Todopoderoso, Dios</t>
  </si>
  <si>
    <t>Dios Todopoderoso</t>
  </si>
  <si>
    <t>…nente* finos en papel á 50 rs. El ánimo del autor al escribir esta obra tienen .el honor de representar. .■ no. ha sido' añadir á tantas como existcn.una retóricay una poé ,: ¿,E1 Señor Dios Todopoderoso prospere la vida de V. R, M. tica mas, repitiendo: bien ó mal lo.que otros han dicho,-haci en ambas felicidades' los dilatados años que para remedio de loa nando sin discernimiento fruslerías escolásticas que nada ehsemales y bien de esta Monarquía ha meneste…</t>
  </si>
  <si>
    <t>Toledano, Martínez</t>
  </si>
  <si>
    <t>Martínez Toledano</t>
  </si>
  <si>
    <t>…blos donde han cabido los premios mayores cia que de, asi no hacerlo, les parará el perjuicio, que haya lugar. de la Real lotería moderna en el sorteo del dia _Por providencia del Sr. Martínez Toledano, corregidor, y co mo tal isubdelegado de Pósjtos, de Alcalá de Henaresy su parti Números. Premios. Administraciones. do, y Ante el (escribano Martin, se vende; á pública subasta.una casa y un huerto en la villa de Drusco, para pagó de cierta can 7,296.... JOO…</t>
  </si>
  <si>
    <t>Toledo, Cardenal Arzobispo da</t>
  </si>
  <si>
    <t>Cardenal Arzobispo da Toledo</t>
  </si>
  <si>
    <t>…........................................... 1. Su Santidad para ganar el jubileo, asi como las demas señala^ Barcelona á pesos fuertes........................... par. por el Euro. Sr. Cardenal Arzobispo da Toledo. EN LA IMPRENTA REAL.</t>
  </si>
  <si>
    <t>Toledo, Cardenal Arzobispo de</t>
  </si>
  <si>
    <t>Cardenal Arzobispo de Toledo</t>
  </si>
  <si>
    <t>…tesoro, la milicia toda, y finalmen—, sias que se han.de visitar .para ello en esta corte, señaladas p°r te, todos los ramos y dependencias ¡no recibirán tan útil y be- , el Enio. Sr. Cardenal Arzobispo de Toledo , y oraciones qué se néfico influjo? Siempre, Señor, solícito V. M. por la gloria de han de rezar en ellas. Se hallará á 12 cuartos en la librería de sus vasallos, nada dejará de hacer, que no. ceda en, y por aque Cuesta, frente á las Covachuelas, y en la de…</t>
  </si>
  <si>
    <t>Toledo, Joaquín de</t>
  </si>
  <si>
    <t>Joaquín de Toledo</t>
  </si>
  <si>
    <t>…sustituciones está subordinada necesariamente d la legis modo que el dia i.° de Noviembre de 182 5 presentó el múrcto lación sóbrelos mayorazgos: que no puede tener lugar sino en D. Joaquín de Toledo á la sociedad Real económica de Murcia la cantidad disponible y con las reservas legales, á las cuales no una hoja de gusanos hilando criados á la temperatura natural, se puede atacar, porque todo cuanto directamente se da por la que proporcionaba una habitac…</t>
  </si>
  <si>
    <t>…en el dia se practica en algunas provincias, Entre las diferentes producciones del Africa y América qué y vuestros pueblos descansen tranquilos bajo la benéfica sombra el zelo de D. Joaquín de Toledo se propone con asiduo trabajó del Gobierno amoroso de V. M.: hé aquí, Señor, una parte de aclimatar en Murcia, merece hacerse mención dé la grana ó co las ventajas favorables que presenta la magnánima resolución chinilla de América, y de cuya llegada á esta p…</t>
  </si>
  <si>
    <t>Tolstoy</t>
  </si>
  <si>
    <t>…encia remitirán dentro de 30 diasa con los Príncipes sus hijos, del feld-mariscal Duque de We~ esta Subdelegacion general , por mano de D. Manuel Mejía , es llington , del general conde Tolstoy y del teniente general Emcribano principal de ella y de cámara de la Junta suprema de manuel: detras venia el £efe 'del estado mayor general del Empe■Correos, testimonio expresivo de Ios-autos-ó expedientes cor- , radot con toda la casa militar. SS. MM. la Em…</t>
  </si>
  <si>
    <t>…e Real, se ha negado también á acompañarlo; y mo Criados, incluso el médico y su asistente; en términos que Abbas-Mirza no tendrá mas europeos en su ejército" que á un el teniente conde Tolstoy se ha visto en la necesidad de hacer de italiano llamado Bernardi, que sirvió en clase de sargento en la enfermero, y de aprender á sangrar, á fin de poder dar socorro artillería francesa, y á quien los cien dias hicieron ascender al á losíenfermos. grado de…</t>
  </si>
  <si>
    <t>Tomas</t>
  </si>
  <si>
    <t>…a: por muerte de D. Juan Iribarren, á D. Josef Ramón Romeral:- PUza én la ciudad de Lugo, quien tes oirá yl administrará justi para una ración de la de Belmonte, por - ascenso- de D. Tomas cia; con apercibimiento de quéno lo haciendo íes parará el 'per-' Ramos á canongía de ella y renuncia de D. Antolin Antonio juicio que haya Jugar. González, á D. Josef Antonio Montero: para otra de la de Ta-: —Quien quisiere hacer postura al sitio solar dónde…</t>
  </si>
  <si>
    <t>Toral, Mariano</t>
  </si>
  <si>
    <t>Mariano Toral</t>
  </si>
  <si>
    <t>…en cartulina, 1&gt;. Alejo de Una certificación de crédito; y la venta de ella; ha 10 cuartos.sEl mismo , en papel, ocho cuartos.=(;l mismo en acordado se llame por edictos al citado D. Mariano Toral, para 8.“encuadernado i la holandesa, 4 rs.: en pasta, 5 rs.: en ptque en el término de 30 dias comparezca en dicho supremo tri peí, 3 rs.nEl catecismo de Fleuri á la holandesa, 5 rs.: en pasta, bunal por medió de procurador á usar de su derecho en la cita ó…</t>
  </si>
  <si>
    <t>Toron, Juan</t>
  </si>
  <si>
    <t>Juan Toron</t>
  </si>
  <si>
    <t>…tores lo recojan en sus respectivos Vitoria............. ........ D. Fermín de Eieizalde. despachos de Novillo, Rodríguez y Barco, donde se hallarán &lt;¡» Zaragoza.................. D. Juan Toron. venta los poquísimos ejemplares que han quedado, á 24 rs. el to Lo que se hace saber al público para su gobierno» f con el mo. Al anunciar este clásico poema en la Gaceta de ó de Octu fin de que los tenedores de Vales de provincias, en las cuales se bre últi…</t>
  </si>
  <si>
    <t>…refrendada por el escribano del nú Vitoria....................... D. Fermín de Éleizalde. mero Santin, y á solicitud del actual poseedor del vínculo fun Zaragoza.................. D. Juan Toron. dado por D. Juan de Villanueva Palacio, en el año de 1650, se llama y emplaza á las personas que se consideren con derecho i El sorteo de vales no consolidados que han de reemplazarse suceder en él, para que dentro del término de 30 dias primeros, por los co…</t>
  </si>
  <si>
    <t>…diligencia que corre desde Leeds á Manchester ha Vitoria............. D.‘Fermín de Eleizalde. principiado á servirse del gas portátil para que alumbre por la no Zaragoza......... D. Juan Toron. che. El gas va metido en cilindros colocados bajo el asiento del m o ^ cochero conductor. El efecto es muy satisfactorio, y se dice que todos los carruages de camino de la Gran Bretaña van á adop ANUNCIO. tar este uso. A virtud de Real facultad cometida al j…</t>
  </si>
  <si>
    <t>Torre, Rosalía Artacho y</t>
  </si>
  <si>
    <t>Rosalía Artacho y Torre</t>
  </si>
  <si>
    <t>…, y, fue,administrador de la Sal: cual leal ayuntamiento. Giceres ao de Enero de 1826.” (Siguen las quiera de ellos que se crea con derecho á su herencia, se-dirigirá Jirmas.') -a Doña Rosalía Artacho y Torre, en, la ciudad deJLogroóo. ¡ __Está'vacante el partido de médico de la villa.deiAldeanucva, Al principio del tomo 14 de la Colección eclesiástica se inser dé la Verá de Plasenci»,-tiet*a¡ deliciosa, dotado en. 3300 rs., y tó un Breve de Pío vit, dirigido en 1…</t>
  </si>
  <si>
    <t>Torrea, Antonio</t>
  </si>
  <si>
    <t>Antonio Torrea</t>
  </si>
  <si>
    <t>…cuando los progresos de nuestra adorable Re que se verificará el remate. 7.ligión aparecerán afirmando con su santa doctrina los indestruc _ El que tuviere derecho á los bienes de D. Antonio Torrea, ca tibles cimientos del Altar,y del Trono y derrocándola impiedad pitán que fue del regimiento de infantería de Cantabria, que re introducid» qn la época fatal del desorden : hé aquí, Señor:, Ja sidió en la-Havana, desposado con Doña Micaela Sánchez y Saépoc…</t>
  </si>
  <si>
    <t>Tórrens</t>
  </si>
  <si>
    <t>…abusaba de la facultad que tiene pira éxeor terrupción de nuestras comunicaciones coa Bogotá; En el discurmulgar. so de los dos me sis últimosno halkgadoqan correo á esta, capi El coronel Tórrens dijo que mientras fuese individuo de la tal ; situación álaverdacf tan perjudicial á; los ihreteses públicos Cámara refutaría la opinión que el honorable diputado (Mr. como privadas. Estas circunstancias', reunidas á La falta.de los Moore) quería sostener ace…</t>
  </si>
  <si>
    <t>Torres, Josef de</t>
  </si>
  <si>
    <t>Josef de Torres</t>
  </si>
  <si>
    <t>…ducciones del kermes en las costas para la dignidad de tesorero, primera silla de la colegial de Bac marítimas y en los climas calidos. ía, obispado de Jaén , por fallecimiento de D. Josef de Torres, Por mucho tiempo se usó de esta hermosa producción ani á D. Gaspar de Villena : para una canongía de Sta. Mari» del mal sin conocer que lo era; pues según se deduce de vanos pasa Sár , extiamuros de la ciudad de Santiago, por promoción de ges de Plinio, asi…</t>
  </si>
  <si>
    <t>Torres, Josef Martínez</t>
  </si>
  <si>
    <t>Josef Martínez Torres</t>
  </si>
  <si>
    <t>…y viuda de Cruz, y en las da Tales han sido en Málaga los progresos de este ramo puesto Sanz y Novillo continúa abierta la suscripción á la Enticlopedia al cuidado y dirección de D. Josef Martínez Torres, quien con déla juventud (que comprende dichos compendios de Historia su inteligencia y laboriosidad ha realizado siete cosechas en el, de E,paña y de Mitología') hasta fin del presente mes de No corto espacio de dos años, habiendo sido abundantísima la: viem…</t>
  </si>
  <si>
    <t>Toscana, Leopoldo de</t>
  </si>
  <si>
    <t>Leopoldo de Toscana</t>
  </si>
  <si>
    <t>…le. Ibrahitn-bajá se halla parado en todas sus em presas por falta de tropas y víveres. (Gaceta ¡universal de Augs- AUSTRIA. burgoi) Viente 27 de Agosto. RUSIA. El Archiduque gran duque Leopoldo de Toscana ha llegado á Petersburgo 16 de Agosto. esta después de un corto viage que hizo á Florencia; pero antes Cuando entró el Emperador en Moscow hacia un tiempo ex habia ido á Weinrierl á ver á S. M. el Emperador. Esperamos celente. La comitiva, que habia partido á…</t>
  </si>
  <si>
    <t>Tosía, Miguel de</t>
  </si>
  <si>
    <t>Miguel de Tosía</t>
  </si>
  <si>
    <t>…ves, condé que fue de ,N.oblejas , él dia x i de' jada: para una media ración de la de Córdoba ,: por ascenso;.de . Junio,próximo, á las nueve ae la mañana.’eq la posada d'c S; S. D. Miguel de Tosía á la tesorería de la de Sigüenza , á D, Ma Lo que se avisa á dichos acreedores par su concurrencia; por de-‘ nuel de Lavena: para otra de la de Málaga, por muerte de Don' fecto de la cual les parará el perjuicio que haya lugar. Juan Buzo, á D. Francisco Cipri…</t>
  </si>
  <si>
    <t>Total, Mariano</t>
  </si>
  <si>
    <t>Mariano Total</t>
  </si>
  <si>
    <t>…de Scgovia ,casa llamada de Partearroyos , enfren El Consejo Supremo de la Querrá en la causa que se sigue con» te de la del Duque de Osuna, cuarto principal. Sus precios por tra D. Mariano Total y D. Antonio Alabedre, oficiales del menor son los siguientes: el del silabario cubierto de papel de Cuerpo administrativo de la Real Armada del departamento del color, tres cuarlos-=EI método de exámenes con igual cubierta, Ferrol, sobre la extracción-que hizo el primero á su her…</t>
  </si>
  <si>
    <t>Traque</t>
  </si>
  <si>
    <t>…,j, una, que distribuye entre los hijos del general Mo’üton-Duver‘ Ademas, añade el Giobe , si es cierto, como asegura el Times, net , los de Labedoycre, del general Girard y del general Traque el Conde haya'sido llamado, ;seha seguido la etiqueta que vptíjos conde» de Lascazes, de Lavalétte, Vignaly y Real; los •n semejantes ocasiones se acostumbra, c$ decir, ha presentado generales Brayer, Lefevrc-Dssnouettes,- Drouot, Cambrone, Laal Embajador á S…</t>
  </si>
  <si>
    <t>Tres</t>
  </si>
  <si>
    <t>…Plasencia y los pueblos de Shisianika y Politraroo, donde volvió á princi Alcántara. , ‘ piar el combate con los habitantes. i _Medicina práctica moderna, escrita en ingles por el doctor Tres horas después llegó Salafatiño con 230 espartanos', y Roberto Tomas, traducida al español:, dos tomos en 4.? Esta mas tarde Mauromichal ai frente de 1300 hombres, quienes obli obra ha merecido tal aceptación, que en pocoriempo.se han he garon á los egipcios á…</t>
  </si>
  <si>
    <t>Triarte, Juan de</t>
  </si>
  <si>
    <t>Juan de Triarte</t>
  </si>
  <si>
    <t>…obligación de asistir ál Cruz, y varias poesías-de D. Vicente García'de la Huerta,de hospital y sus dependientes; á 'lós individuos-déFc'abildp con los D. AguStin de Montiano y de D. Juan de Triarte. siete racioneros llamados antigüé» y‘sus familias, y al colegio ‘de Año de 1766. Oración di Fr. D. Vicente Pignateli, y una los niños decoro y sus dependiente*.-Los que quisieren pretender égloga de D. Pedro de Silva Bazan y Sarmiento. esta plaza dirigirán s…</t>
  </si>
  <si>
    <t>Trieste, Juan Rozas Ri-</t>
  </si>
  <si>
    <t>Juan Rozas Ri- Trieste</t>
  </si>
  <si>
    <t>…cas. Manuel Orge: para el de Verin á D. Joscf Enjuto y Cano: para ITALIA. •1 de las cuatro villas de la Hoya de Málaga, su capital Cohin, a D. Agustín Lozano: para el de Requena a D. Juan Rozas Ri- Trieste 8 de Jumo. doccs: para el de Cuenca á D. Basilio García Manrique: pan Una cirta de Constantinopla que trajó el último correo re la vara de alcalde mayor de Valdepeñas á D. Mariano García fiere que se ha vuelto á Hydra el vicealmirante francés Mr. de Bajo: par…</t>
  </si>
  <si>
    <t>Trigoyn, Manuel Antonio de</t>
  </si>
  <si>
    <t>Manuel Antonio de Trigoyn</t>
  </si>
  <si>
    <t>…los tenedores. OH f tCS* D. Antonio Molina, 4 de 100 pesos, creación de i.°de ESPAÑA. Enero de 1824, consolidados , señalados con los números desde el 31,515 al 31,518 inclusive. D. Manuel Antonio de Trigoyn, Madrid 39 de Setiembre. % id. id., números 30,647 y 30,648; y otros 1 de 200 pesor, SS. MM. y A A. continúan sin novedad en su importante sa creación id., no consolidados, números 34,007 y 34,008. Doña lud en el Real sitio de S. Lorenzo. Josefa Joaquín Buend…</t>
  </si>
  <si>
    <t>Trip</t>
  </si>
  <si>
    <t>…o atravesarse antes de r En seguida se leyó la petición, en que se exponía el estado emplear este medio. lastimoso á que se halla reducido en el dia un gran número de —El teniente general Trip será enviado á Petersburgo en cali ohrejrss., á consecuencia de lo dispuesto por el Gobierno; y se dad de Minjstro extraordinario , para felicitar ó S. M. Nicolás r, disolvió ja junta. por parte del Rey de los Paises-Bajos. — La- i.jera reacción de baja que s…</t>
  </si>
  <si>
    <t>Trist-ani, Benito</t>
  </si>
  <si>
    <t>Benito Trist-ani</t>
  </si>
  <si>
    <t>…asta que por último le dió el bajá una comandancia. para-otra también diaconil, por fallecimiento de Don JosefCam—Las cartas de Corfú del 8 de Marzo anuncian que el dia i piilo, á D. Benito Trist-ani, canónigo de la colegial de Guisona. babia mandado Ibrahiin dar un asalto general por nvar y por tier Asimismo se ha servido S. M. presentar á D. Jacinto Costa, na a la plaza de Missolonghi, en el cual fue completamente re canónigo de la catedral de Barcelona…</t>
  </si>
  <si>
    <t>Tro, Juan</t>
  </si>
  <si>
    <t>Juan Tro</t>
  </si>
  <si>
    <t>…gual hora de la tardé del mismo, sistían en medallas de plata, fueron obtenidos por D-^Matias día. En los anteriores í6 y 28 de junio hubo otros dos bas Alonso, D. Fernando Meras, D. Juan Tro, D. Manuel Gartante fuertes; y puede decirse qué desde eí 31 dé Abril que co cía, D. Isaac Nuñez ; D. Joaquín Comoto, D. Leonardo Carre-menzaron á notarse se están reproduciendo cotí mas ó menos días ño, D. Pedro Espina, D. Cayetano Barrera, D. Juan Casarna-d…</t>
  </si>
  <si>
    <t>Troubetzkoy</t>
  </si>
  <si>
    <t>…do exasperaron SUECIA. ai pueblo contra ellos, que fue menester doblar las guardias para que no los matasen. Entre los que se portaron peor , fue-uno el Stoekolmo 8 de Set iembre. príncipe Troubetzkoy. Acaba de imprimirse y publicarse e! proyecto de ua nuevo __Con motivo de la coronación acaba el Emperador por una código civil para éste reino: la comisión de. legislación lo-ba re visado por la última vez, y solo falta la.aprobación de S. M, orden al ejérci…</t>
  </si>
  <si>
    <t>Tudela, Joaquín</t>
  </si>
  <si>
    <t>Joaquín Tudela</t>
  </si>
  <si>
    <t>…para las reglas precedentes, lo queda por consecuencia y sin efecto la sospechar de tu sinceridad. Real orden de 7 de Marzo último, de que se ha hecho referen cia, á solicitud de D. Joaquín Tudela; y que para mayor clari INGLATERRA. dad ha de tenerse entendido que por lo que respecta í l s emplea Lóndres 1.“ de Abril. dos impurificados én ambas,instancias que no han estado en ejer El Rey comienza ya á dar audiencia', y i ocuparte de los cicio de destin…</t>
  </si>
  <si>
    <t>Turnpr, Cirios</t>
  </si>
  <si>
    <t>Cirios Turnpr</t>
  </si>
  <si>
    <t>…nadores de la colonia de hierra Leona, en nombre y como íindra 2íj de Diciembre. representante de S. M. Británica , conviene en admitir la cesión Convenio ajusfado entre el Excmo. Sr. Cirios Turnpr, caba de los nombrados territorios y dominios de Banka, Rey de</t>
  </si>
  <si>
    <t>Ualis, Obispo de</t>
  </si>
  <si>
    <t>Obispo de Ualis</t>
  </si>
  <si>
    <t>…ue se hallaba auto jas acompañan ofrecen no menos piedad que exactitud, y las re rizada en nuestro código. Su influencia no puede ser de entidad, comienda mucho á los católicos el Sr. Obispo de Ualis, que ce y tan lejos de producir mal es la mas á propósito para acarrear el vicario apostólico d« Lóndres. el bien. Conozco que puede llevarse otra opinión contraria: nada me extraña el que se impugnen con energía las razones en que se FXANCIA. funda la comisi…</t>
  </si>
  <si>
    <t>Ugalde, Catalina Germán y</t>
  </si>
  <si>
    <t>Catalina Germán y Ugalde</t>
  </si>
  <si>
    <t>…Juan Francisco Barrié. el mismo ceremonial y pompa que los años precedentes en la Mallorca.......... D. Martin Mayoll, en Palma. sala de Henrique iv en el Louvre. Menorca......... Doña Catalina Germán y Ugalde, en Mahon. — Escriben de Petersburgo.que el Emperador ha inspeccionado Pamplona........ Viuda de Ribed é hijo mayor. los arsenales de la marina imperial, y que para acelerar la cons Santiago.......... D. Manuel de la Riva Moreno. trucción de tres navios de lí…</t>
  </si>
  <si>
    <t>Ulioa, Luis de</t>
  </si>
  <si>
    <t>Luis de Ulioa</t>
  </si>
  <si>
    <t>…icia mada de Tajormiéntos, sita en el pueblo de este nombre , y de de sus trabajos ¿ ni ellos del tniio, hasta que el barón dcZach dió más bienes que quedaron por fallecimiento de D. Luis de Ulioa i conocer unos y otros, y por consiguiente la observación de y Pereira , vecino y. regidor: perpetuo que fue de. la ciudad de este nuevo eclipse nada produciría de nuevo sobre la longitud de Toro; en el cual, y por providencia de 14 del mes último, se h* Madr…</t>
  </si>
  <si>
    <t>Umerez, Josefa de</t>
  </si>
  <si>
    <t>Josefa de Umerez</t>
  </si>
  <si>
    <t>…osa la memoria de su destrucción ; mas el Rby N. Sr. , la villa de Oñate, hijo legitimo de D. Juan de Madinabeitia y Ocupado-siempre en mejorar la suerte de sus vasallos, mandó re Doña Josefa de Umerez,. difuntos; y debiendo recaer los mismos edificarlo., y estos habitantes han tenido el placer de ver en esta bienes libremente en las personas que haya lugar en derecho, dia celebrar su abertura por el cuerpo de la Real marina encarar llama á los que lo tenga…</t>
  </si>
  <si>
    <t>Uncela, Bernardo</t>
  </si>
  <si>
    <t>Bernardo Uncela</t>
  </si>
  <si>
    <t>…í Red de S. Luis, núm. 27: en la de mercería de Rodrisuez, pla la obra. zuela de Santo Domingo: en el almacén de papel de~D. Pablo —El Viajador sensible, ó mi paseo á Iberdum: por D. Bernardo Uncela, calle de Toledo, número 14, al lado del cuartel de ca-, María de Calzada. Esta novelita , que siempre ha sido tan apre bailcría; y en la lonja de chocolate de López, plazuela de An ciada de todos , tanto por su moralidad , como por su estilo sen tón Martin.…</t>
  </si>
  <si>
    <t>Unzueta, Pedro Perez de</t>
  </si>
  <si>
    <t>Pedro Perez de Unzueta</t>
  </si>
  <si>
    <t>…sponden al Excmo. Sr. duque curso alguno.” del Infantado, se llama y emplaza á cuantos se crean tener dereGranada 19 dt Julio. chq á los bienes del vínculo ó mayorazgo fundado por D. Pedro Perez de Unzueta, consistentes en una casa y varias heredades' El dia 16 del corriente y hora de las tres de la tarde, con situadas en el lugar de Ariflez , para que en el término de dos pocos minutos de diferencia, se sintió en esta ciudad un fuerte meses se presenten :á dic…</t>
  </si>
  <si>
    <t>Uralde, Diego María López de</t>
  </si>
  <si>
    <t>Diego María López de Uralde</t>
  </si>
  <si>
    <t>…403 rs. por dicho solar. de chantre de la iglesia colegial de Vitoria, por muerte de Don —Ensayo político sobre el reinodeNuevá-Espáñ.a, extractado del Marcos Josef de Sandoval, á D. Diego María López de Uralde; que escribió en francés Alejandro de Humbóldt: dos tomos en 8.“ y para una capellanía de coro de la iglesia catedral de Osma, grande prolongado, á 48 rs. Este viage, tan curioso como ins por ascenso de D. Lorenzo Arroyo á ración de la misma , á tructivo, pre…</t>
  </si>
  <si>
    <t>Va</t>
  </si>
  <si>
    <t>…ol*rieto,.al&lt;3alde tedral de Lima: para una canongía de la colegial de Jerez de la de Casa y Cortepor Ja escribanía -de Rincón.. Frontera i por muerte de D. Marcos Josef Gandon, á D. Va __Se halla vacante'la cátedra de latinidad de la. catedral , dé Can lentín Sorzano, sacristán mayor de lea , en el arzobispado dé lahorra, cuya provisión corresponde al. cabildo de la misma:: sil Lima': para la dignidad de tesorero, primera silla de Ja colegi…</t>
  </si>
  <si>
    <t>Val, Antonio Josef de</t>
  </si>
  <si>
    <t>Antonio Josef de Val</t>
  </si>
  <si>
    <t>…ro,,El tercero y el cuarto setvirian para los lectores qua pre ja, en Valencia, á D. Juan Antonio Zanon; y para la de las fieren las mentiras.” villas de Elda, Petrel y Salinas, á D. Antonio Josef de Val ¡No es.admirable oír á un republicano, á un presidente de divieso. los Estados-Unidos juzgar de los periódicos liberales del mismq modo que nosotros! Mr. Jefferson hablaba como hombre prac tico de negocios, y acostumbrado á las falsedades de los perio ANUNCIO…</t>
  </si>
  <si>
    <t>Val, Gabriel Cirilo del</t>
  </si>
  <si>
    <t>Gabriel Cirilo del Val</t>
  </si>
  <si>
    <t>…or el correo It mala, fecha 27 de Julio último, remitió Cádiz en la dé Hbrtal; Sevilla en. la de Hidalgo; Granada en la deGabaldon; Valencia en.la, de.Cabrerizo; Zaragoza en la de D. Gabriel Cirilo del Val, del comercio en e;ta corte, á Don Polo; Barcelona en la de Éíferrér; Burgos en la de Villanueva; Santiago Galdos, vecino de Oñate, una letra de 4$. rs. , á cargo Bilbao en ¡a de García; en Santiago en la de Rey Romero; en y aceptada por el mismo D. Gabriel,…</t>
  </si>
  <si>
    <t>Valarino, Angel</t>
  </si>
  <si>
    <t>Angel Valarino</t>
  </si>
  <si>
    <t>…te D. Juan de Lacarte. Esta Por Real orden de 3 de Junio último se ha servido S. M. obra , que ha dado á su autor una fama europea , merece fijar la conceder á la viuda é hijos de D. Angel Valarino , del comercio atención de los militares españoles aplicados. Un sistema tan de Cartagena , y D. Agustín Juan y Poveda , privilegio exclusi completo de organización, posiciones, campamentos, atrinche vo de introducción por cinco años del invento para la elabo…</t>
  </si>
  <si>
    <t>Valdeavellano, Manuel Vicente García</t>
  </si>
  <si>
    <t>Manuel Vicente García Valdeavellano</t>
  </si>
  <si>
    <t>…ne vuestra alma sensible y generosa para confusión y Juan Francisco de la Iglesia; y para una ración de la de Avila, espanto de los enemigos del altar V el trono. por promoción de D. Manuel Vicente García Valdeavellano , y Dios guarde á V. R. M. muchos años. Iniesta Febrero 14 renuncia de D. Juan Josef de Inda, á D. Alejandro Martínez de 1826. las Jirmas.') Kubio. Asimismo se ha servido S. M. presentar para la dignidad de Habieüdo el Excmo. Sr. Secretario del Despacho de Ha…</t>
  </si>
  <si>
    <t>Valdeaveltahb, Manuel Vicente García</t>
  </si>
  <si>
    <t>Manuel Vicente García Valdeaveltahb</t>
  </si>
  <si>
    <t>…no.consolidados..i,.y iz.it.¿í. 91 áiof. -’v de Toledo , por fallecimiento de D. Cirilo S. Román, á Don Pedro Nolasco Galindo: para otra de la catedral de Avila, por promoción de D. Manuel Vicente García Valdeaveltahb al :Arcedíanato de Cádiz,. áD. Juan Josef de Inda, racionero de la ANUNCIOS. catedral de Montereyen Nueva-España: para otra de la de Ca Por término de 10 días sé cita* y empííza á los parientes mas lahorra, por ascenso de D. Juan Miguel Echavarríá á canongía…</t>
  </si>
  <si>
    <t>Vale, Mariano</t>
  </si>
  <si>
    <t>Mariano Vale</t>
  </si>
  <si>
    <t>…pol dos de Enero se sigue un endoso, que es el último de estos, coa villo gris, y encogiendo su cuerpecillo , parece que forma unaca- fecha en Madrid á 19 de Julio de 1813, por el D. Mariano Vale jita ó concha pequeña llena por su interior de un licor ó polvi ro y Arteta á D. Juan Regidor: se cita y emplaza á las personas llo rojo muy ¿preciable. últimos tenedores de los expresados seis vales derecho habientes Tal es el método que debe seguirse en la…</t>
  </si>
  <si>
    <t>Valencia, Josef</t>
  </si>
  <si>
    <t>Josef Valencia</t>
  </si>
  <si>
    <t>…omedias tituladas: Cuantas veo tantas quiero, Ir Málaga............................................................. i i ídem. contra el tiento, y la danta duende•, refundidas por D. Josef Valencia.......................................................... f ídem. Fernandez Guerra, la primera de la que con el mismo titulo es Murcia.......................................................... . 1 i ídem. cribieron Villa viciosa y Avellaneda, la segunda de la…</t>
  </si>
  <si>
    <t>Valentín</t>
  </si>
  <si>
    <t>…Gátali. Toda la Provincias; y qué'para su puntual cumplimiento se circule este 'ciudad y sus contornos lo han sentido igualmente: se teme que acuerdo &amp;c. Madrid 9de Marzo de 1826—,D. Valentín dePiailla- hava causado grandes desgracias en el interior del Asia. Los úl timos partes de Aleño participan que hablan principiado allí lo* NOTICIAS EXTRANGERAS. ’ terremotos. Mr. Lesseps, cónsul general de Francia en esta ciu TURQUIA. dad, la había abandonad…</t>
  </si>
  <si>
    <t>Valiejo, Isidora</t>
  </si>
  <si>
    <t>Isidora Valiejo</t>
  </si>
  <si>
    <t>…as y beneficios.que proporcionaba á los tortosinos este hizo á uua vinculación D. Alejandro de Madinabeitia , viudo d&lt; establecimiento, en que-trabajaban muchos individuos, hacían Doña Isidora Valiejo, vecino que fue de esta corte, y natural d* muy dolorosa la memoria de su destrucción ; mas el Rby N. Sr. , la villa de Oñate, hijo legitimo de D. Juan de Madinabeitia y Ocupado-siempre en mejorar la suerte de sus vasallos, mandó re Doña Josefa de Umerez,. di…</t>
  </si>
  <si>
    <t>Vallejo, Josef Mariano</t>
  </si>
  <si>
    <t>Josef Mariano Vallejo</t>
  </si>
  <si>
    <t>…¿Extremadura; dos se ocultaron en Antequera, f mitad del tiempo que por los mejores métodos conocidos hasta los otros dos que últimamente quedaban, llamados Centeno y él dia: por D. Josef Mariano Vallejo, con arreglo A las princiRosales, el primero fue muerto por la 7.* colqinna, y el segun píos establecidos en su Teoría de la lectura.. Se hallará en las li do desapareció sin que se sepa su existencia. brerías de Sojo, Gómez, Orea y viuda de Paz; en Cádiz en…</t>
  </si>
  <si>
    <t>Valonga, Josef</t>
  </si>
  <si>
    <t>Josef Valonga</t>
  </si>
  <si>
    <t>…er por aquel dose por consiguiente firma alguna que deje lugar blanco para departamento, en la época de 1808 á los empleados del mismo dicho endoso. ya difuntos, D. Eugenio Jerez, D. Josef Valonga, D. Pedro Los que ya hubieren presentado sus poderes en los años an Alyarez., D. Antonio Coste, Josef Asenjo, Pascual Scoguamiteriores , siempre que por ellos se Ies conceda la facultad indica Jio, Plácido López, Juan Antonio Maluero, Josef Fayas, yá da de vo…</t>
  </si>
  <si>
    <t>Van-Green</t>
  </si>
  <si>
    <t>…ción de Pisangrangl Manchester se temen nuevas bancarrotas de las casas mas sobre- pero como los insurgentes hacían algunas incursiones se adelanta' ba poco en las obras. El mayor general Van-Green ha destaca" (1) Lo mismo podemos decir de la mayor parte de los perio dó al mayor Vanderwyck con orden de desalojarlos de Dess» distas éxirarigeros , cuando hablan de cosas de nuestra España. No Keboang; y en efecto, habiéndolos alcanzado á una milla deB*' ha…</t>
  </si>
  <si>
    <t>Vantgento</t>
  </si>
  <si>
    <t>…man dilatado campo en que les es dado sembrar la semilla de su polí rang, que estaba indefensa. tica y de su moral, les parece todavía muy estrecho para satis Al fin ha llegado el general Vantgento con los restos del des facer su infatigable actividad. Miradlos cómo se apoderan de lo graciado ejército de Macassar,yse encuentra ya aquella plaza en primero que les viene á la mano para pintar con el mas negro estado de poderse defender. Se ha descubierto u…</t>
  </si>
  <si>
    <t>Varela, Cipriano Sánchez</t>
  </si>
  <si>
    <t>Cipriano Sánchez Varela</t>
  </si>
  <si>
    <t>…n el instante son decapitados: el 16 Diez, de la orden de Agustinos calzados: para el obispado de lo fueron mas de too. Todas las puertas de Constantinopla me Plasencia en España, D. Cipriano Sánchez Varela; y para la dió nos una están cerradas, jr guardadas por paisanos y topchis. Loa cesis de Cervia en los Estados Pontificios, Monseñor Ignacio Juan rebeldes pedian las cabezas del gran Visir, del agí-bajá, del agí Cadolino, que hasta ahora ha sido secretario en…</t>
  </si>
  <si>
    <t>Varela, Manuel Fernandez</t>
  </si>
  <si>
    <t>Manuel Fernandez Varela</t>
  </si>
  <si>
    <t>…s colegios de Farmacia, y exhibirse en el acto dt sexos y familias menesterosas del Reino, se han librado por el visita en todas las boticas del reino. El autor ha aumentado limo. Sr. D. Manuel Fernandez Varela , comisario general de esta nueva edición con la descripción botánica de las plantas ofi cruzada , go9 duros del fondo del indulto cuadragesimal: cuya cinales, con arreglo á la doctrina de la Flora española del sabio distribución por menor, salva la considera…</t>
  </si>
  <si>
    <t>Vareta, Félix Pablo Portal y</t>
  </si>
  <si>
    <t>Félix Pablo Portal y Vareta</t>
  </si>
  <si>
    <t>…ancia y amor á V. M. no ceden á nadie; cuya.s prue Agreda: para una plaza de ministro de la audiencia de Asturias bas nada equívocas tienen dadas, de que se halla bien penetrada á D. Félix Pablo Portal y Vareta : para dos plazas de oidor de la nación toda: esto supuesto, Señor, y mediante ser notorios iachancill r'a de Valladolid á D. Fermín Fernandez de la Cues sus sublimes talentos, integridad y máximas cristianas, es la ra ta y D. Ni.olas Gómez Villaboa: para otr…</t>
  </si>
  <si>
    <t>VARIEDADES.y</t>
  </si>
  <si>
    <t>…abuelos. Gijon si de Marzo de 1826. (Si diaReal, con otras varias personas de distinción, brindando to guen las firmas.) dos con el mayor júbilo y entusiasmo á la salud del Rey N. Sr. VARIEDADES.y de su virtuosa Esposa la Reina, á la de SS. AA.jRR. los Se renísimos Sres. Infantes'é Infantas de España, y á la de S. M. Cálculo de la cantidad de lluiia que cae en diferentes países. Gistúinísima, Cabo francés (Sto. Domingo) anualmente. 132 pulgadas. Granad…</t>
  </si>
  <si>
    <t>Vatdacspina, Santiago</t>
  </si>
  <si>
    <t>Santiago Vatdacspina</t>
  </si>
  <si>
    <t>…ía que'ha pubücado con que había hecho de ellos la persona á quien los habia confiado; al título de ,j Carta» á u£. caballero ruso sobra 1» inquisición es y seguidos en el dia por D. Santiago Vatdacspina, vecino déla pañola;” .... ' villa de Pasages. ^ . INJLA IMPRENTA real.</t>
  </si>
  <si>
    <t>Váz, Elena</t>
  </si>
  <si>
    <t>Elena Váz</t>
  </si>
  <si>
    <t>…e un page de es favor de Doña Catalina de la Fuente. 22. Otro de 208588 rs. 8 coba. La joven pasagera fue la que conservó mas ánimo que to mrs., y 617 22 mrs. de rédito á favor de Doña Elena Váz dos , y era ella la que ejercia el horrible cargo de despedazar los quez. 23. Otro de 198442 rs. 22 mrs., y 583 9 mrs. de rédito cadáveres y lavar los pedazos. Para el efecto tenia dos cuchillos; a favor de la capellanía de Mayor Alvarez. 24. Otro de 25873} y…</t>
  </si>
  <si>
    <t>Vázquez, Juan</t>
  </si>
  <si>
    <t>Juan Vázquez</t>
  </si>
  <si>
    <t>…en dral de Orense, y de D. Alonso de Castro á canongía de la mis lá iglesia catedral.- Dc alli se dirigió á la■ casa de tu alojamiento, ma catedral, á D, Andrés Benito Maquieira y D. Juan Vázquez donde dio audiencia al Gobernador civil Narischlcine y al Co Catrofe: para una ración de ia iglesia catedral de CKma , por as mandante de -la divitioa 10 de infantería! Ei 7, después de haber censo de L_). Manuel Ramírez de la Piscina á canongía de la de asis…</t>
  </si>
  <si>
    <t>Vázquez.s, Helena</t>
  </si>
  <si>
    <t>Helena Vázquez.s</t>
  </si>
  <si>
    <t>…2o3so8 rs., 8 mrs. y 617 22 mrs. de rédito » sucede con los periódicos: asi es que de cuando en cuando vemos en el de nuestro antiguo hermano ultra-realista el JSnv-Timts favor de Doña Helena Vázquez.s 23. Otro de ip3442 ^ ir mrs., y 583 9 mrs: de rédito á favor de la capellanía de Mayor trozos jacobínicos, que hubieran horrorizado algunos años há á Alvarezr:34. Otro de 25373$ rs. 10 mrs., y 772 2 mrs. de ré los mas exaltados partidarios de un periódico de…</t>
  </si>
  <si>
    <t>Vazquez.zrOtrode, Helena</t>
  </si>
  <si>
    <t>Helena Vazquez.zrOtrode</t>
  </si>
  <si>
    <t>…ña Catalina de la 7.999— 5o°............... — Idem. &lt; • Fuente.=Otro de.2o85&amp;8 rs. 8 mrs., y 617 12 mrs. de rédito á 8,447.... 500........................... . Aran juez. favor.de Doña Helena Vazquez.zrOtrode 198442 rs. 22 mrs., 18,313.... 500............................ Barcelona. Y 583 9 mrs. de rédito á favor de la capellanía de Mayor. Aiva12,084.... 500............................. Sevilla. rez.=rOtro de 258735.M. 10 mrs.. y 77* 2 mrs. de rédito á fa ■i 19.593…</t>
  </si>
  <si>
    <t>Vedia, Lorenzo Antonio de</t>
  </si>
  <si>
    <t>Lorenzo Antonio de Vedia</t>
  </si>
  <si>
    <t>…o sido demandado vasallos de su imperio. ante el corregidor del señorío de Vizcaya el teniente coronel gra „Nos Nicolás 1, por la gracia de Dios, Emperador &amp;c. duado de infantería D. Lorenzo Antonio de Vedia, capitán reti- ,.Desde que á nuestro advenimiento al trono tomamos las radoen clase de disperso en la villa de Valmaseda, y gefe político riendas del gobierno de los diferentes Estados sujetos á nuestro que fue del mismo señorío en la época pasada,por los per…</t>
  </si>
  <si>
    <t>Vela, Josef</t>
  </si>
  <si>
    <t>Josef Vela</t>
  </si>
  <si>
    <t>…dependiente*.-Los que quisieren pretender égloga de D. Pedro de Silva Bazan y Sarmiento. esta plaza dirigirán susmemórialesí al presidente ó secretario"del Año de 1769. Oración de D. Josef Vela, y una oda de Doa cabildo en el término de 30 dias. ' i ' J Luis de Loreñ zana. _Se halla vacante el partido de cirujano latino ó de estuché dé Año de 177a. Oración -de D. Pedro de Silva. la ciudad de Estella, á quien ‘ toca su provisión i Está dotado en Aña…</t>
  </si>
  <si>
    <t>Vela, Manuel</t>
  </si>
  <si>
    <t>Manuel Vela</t>
  </si>
  <si>
    <t>…que por efecto de las re sucristo, y hallando al pie de la cruz el consuelo de sus penas: voluciones recientemente pasadas se experimenta, y ponerlos en traducido del francés por D. Manuel Vela, abogado de esta cor un estado de total seguridad, no menos que de tranquilidad y te: cuarta edición. Se hallará en la librería de Novillo, calle de reposo? El ayuntamiento de la ciudad deMontilIa, reino deCór- la Concepción Gerónima. Dos tomos en 8.°: su pre…</t>
  </si>
  <si>
    <t>Velasco, Josef Valdés de</t>
  </si>
  <si>
    <t>Josef Valdés de Velasco</t>
  </si>
  <si>
    <t>…aris. Nadase sabe aun de quiénes se compondrá el estado mayor. Por resolución á consulta de la Cámara se ha servido el Rht De la cristiandad y del cristianismo. N. Sr. presentar á D. Josef Valdés de Velasco, canónigo da Espantoso es el desorden que se ha introducido, y aun con Arequipa, para una canongía de la iglesia catedral de Plasencia, tinúa después de la revolución francesa con la reimpresión de vacante por promoción de D. Tomas González á la maestrcscotin…</t>
  </si>
  <si>
    <t>Velasco, Juan</t>
  </si>
  <si>
    <t>Juan Velasco</t>
  </si>
  <si>
    <t>…es y la salvó. Salinas referidas, por la expedición que dispuso de la falúa da Apenas habían trascurrido seis años, cuando la Orden vea- aquel resguardo con el teniente del muelle D. Juan Velasco , el</t>
  </si>
  <si>
    <t>Velasco, Manuel Evaristo</t>
  </si>
  <si>
    <t>Manuel Evaristo Velasco</t>
  </si>
  <si>
    <t>…er ha de venir legalizado por el Embajador, Ministro Ó Eguía, D. Francisco Rozas, D. Juan Bautista Salerni, D. An Cónsul de España mas inmediato. ~ , tonio Maimir, D. Josef AÍIer, D. Manuel Evaristo Velasco, En el acto de exhibir las acciones y entregar los poderes y D. Juan de Soria, D. Antonio Sesma, D. Andrés. Quintana, testimonios, se dará á cada vocal una esquela rubricada por «1 D- Tomas Cuento , D. Antonio Lerin, E&gt;. Josef Mugaburu, Secretario, que deberá…</t>
  </si>
  <si>
    <t>Velaunde, F. Grimaud de</t>
  </si>
  <si>
    <t>F. Grimaud de Velaunde</t>
  </si>
  <si>
    <t>…ltima revolución. Exposición dirigida al Ruy nuestro Señor. _Método práctico para aprender la lengua francesa, escrito por ..Señor: El ayuntamiento de vuestra muy noble y leal ciu D. F. Grimaud de Velaunde: Obra muy útil para aprender este dad de Cuenca, poseído del amor mas sincero hermanado con la idioma, y también para perfeccionarse en el; dividida en dos mas acrisolada fidelidad, se dirige á V. M. para manifestar con partes: la primera comprende las reglas…</t>
  </si>
  <si>
    <t>Velaunde, Francisco Grimaud de</t>
  </si>
  <si>
    <t>Francisco Grimaud de Velaunde</t>
  </si>
  <si>
    <t>…eza de sus beneficios, y el recuerdo de sus virtudes, decreto de 22 de Febrero de1817, y traducida al español por Y. M. obliga á sus vasallos en este dia á que le tributen una gra D. Francisco Grimaud de Velaunde. El nombre de Biot es bien titud sin limites, al verlo rodear su trono con toda la fuerza dé conocido ert Europa por su Tratado elemental de astronomía jisi Un acontecimiento el mas importante. ca , y por sus vastos conocimientos y progresos que ha hecho asi…</t>
  </si>
  <si>
    <t>Venecia</t>
  </si>
  <si>
    <t>…, r hallaban reunidos á las 7, y se finalizó á las 8$. No se han dan Aquí escasean mucho las noticias do Levante. Las cartas da zado mas que polacas, que vienen á ser un paseo. El mariscal Venecia anuncian que el departamento de la Marina había re duque de Ragusa ha tenido el honor de bailar una polaca con cibido aviso de Zante de la llegada del lord Cochrane á Ñapóles la Emperatriz, y otra con la gran Duquesa Miguel. En una tri-^* de Romanía con algun…</t>
  </si>
  <si>
    <t>Ventura, Josef</t>
  </si>
  <si>
    <t>Josef Ventura</t>
  </si>
  <si>
    <t>…alguna, cado del que escribió Mr. Poissonier , Lamote, Petit, Ilaller f se manifiestan dominantes en su bellísima é interesantísima fiso las memorias de la academia de Parts: por D. Josef Ventura nomía Su ojo fijo sobre el fiero enemigo le hace adivinar el peli Pastor, cirujano del hospital general de la Pasión de esta corte. gro inminente, y con un grito imponente trata de evitar el mo- Se vende en las librerías de Escribano, calle de las Carretas; d…</t>
  </si>
  <si>
    <t>Ventura-Pastor, Josef</t>
  </si>
  <si>
    <t>Josef Ventura-Pastor</t>
  </si>
  <si>
    <t>…estro-augusto carácter.. oficios de lá Semana Santa, pasiones &amp;'c.: devocionario útil rara ,,Dígnese V. M. aceptar la sumisión de unos fielés vasallos, lós que no saben latín. Pot D. Josef Ventura-Pastor, tercer* que no aspiramsino al horror de V. M. y á la prosperidad dé la-' edición: un tomo en' 8.° con mas de 700 páginas. Se vende á 10 Monarquía para.honra y gloria de Dios ydequientienesusve- reales en las librerías de Quirq^a y Rodríguez, calle de Carreta…</t>
  </si>
  <si>
    <t>Verneuil, Alfonso de</t>
  </si>
  <si>
    <t>Alfonso de Verneuil</t>
  </si>
  <si>
    <t>…sa;, el cuerpo se enfla do negocios Eclesiásticos y de Instrucción pública-.en Francia; quece y extenúa, proporcionalmente á,la mayor- ó menor, activi traducida al castellano, pOf D. Alfonso de Verneuil, individuo de dad que toma. Les ,t rabí ¡adores del campo no podrían, aguantar las Reales academias Española y derla Historia &amp;c.; acudirán á ios vehementes y excesivos calores del£g!&gt;t|o-á no ser.por Jo mu- las librarías eti que se hayan suscritorecoger el t…</t>
  </si>
  <si>
    <t>Veru</t>
  </si>
  <si>
    <t>…tar la exposición te ha trabajado el Sultán,una serie de principios en favor de los al Rey contestando al discurso del Trono. rayas. En la Cámara de los Lores hizo la propuesta el lord Veru— De Lataquia escriben á fines de Noviembre: ■lam, y la apoyó el lord Sheffieed. Estos dos nobles individuos „ El mutsellem de Lataquia está haciendo una guerra impla- manifestaron que el discurso era muy satisfactorio; que el estado cthle á los ansaries de la…</t>
  </si>
  <si>
    <t>Vi, Pedro</t>
  </si>
  <si>
    <t>Pedro Vi</t>
  </si>
  <si>
    <t>…oticias de Akerman del 11 de Agosto anuncian que los de 6 del corriente, acompañado de la instancia documentada del comisionados rusos han entregado á los agentes turcos las propo doctor D. Pedro Vi nuesa IUera, en solicitud de que se- declare siciones de su corte. Estas contienen 82 párrafos, que pueden que el beneficio simple servidero de patronato particular que dis reducirse á tres puntos principales; á saber: i.° La cuestión re fruta .titulado Santa…</t>
  </si>
  <si>
    <t>Vi-, Joaquín</t>
  </si>
  <si>
    <t>Joaquín Vi-</t>
  </si>
  <si>
    <t>…............... .......... 1. ; nandez de Córdoba, á D. Santiago Alaría Arguello: para una: Murcia...,...-................... 1 S i4. capellanía Real de Granada;;por promoción, de D. Joaquín Vi- . Barcelona á pesos fuertes...... 4 beneficio. ‘ cente López Bravo, y renuncia de D. Manuel Perez Suarez, á Zaragoza............. .......... .................................,'rldaño. I&gt;. Cristóbal-'Rodríguez: para, una capellanía de coro de la igle Bilbao...…</t>
  </si>
  <si>
    <t>Vi-, Tomas</t>
  </si>
  <si>
    <t>Tomas Vi-</t>
  </si>
  <si>
    <t>…ición dos los martes, jueves y sábados de cada semana que no sean tan florido, que convence el entendimiento, é inspira amor á la festivos, por el profesor de dicha ciencia el.Dr. D. Tomas Vi- doctrina evangélica , haciendo como palpable aquelcélebre dicho llanova, médico de -cámara-de S. M. de Bacon, „que si la,poca ciencia suele hacer incrédulos, la muy chahace verdaderos creyentes.” CAMatos D1L DIA lj. En un ,tiempo;en que.se persigueíá. la Reli…</t>
  </si>
  <si>
    <t>Viale, Manuel</t>
  </si>
  <si>
    <t>Manuel Viale</t>
  </si>
  <si>
    <t>…de voluntarios Realistas de infante misma de otro no consolidado, creación id., de 200 pesos, nú ría de esta capital para el Real Sitio de S. Lorenzo, con dos piezas mero 21,561. D. Manuel Viale, de 4 de 100 pesos, consolida de artillería', á fin de dar la guardia en el Real Palacio el dia i° dos, creación id , número 22,415 al 22,418 inclusive, y Don de Octubr», aniversario de la libertad de SS. MM. y AA., era- Marcelo Spinóla , de uno de 100 pesos,…</t>
  </si>
  <si>
    <t>Vicent, Josef</t>
  </si>
  <si>
    <t>Josef Vicent</t>
  </si>
  <si>
    <t>…ispado de Málaga , por promoción de E&gt;. Pedro Contreras, á D. Josef Delgado yQuirós: para el deaANUNCIOS. nato, primera silla dé la iglesia catedral dé Cuencapor falleci miento de D. Josef Vicent? Mier y Teran, á D. Gumersindo Se cita y'emplaza á D. Francisco Perez, D. Santos Quiñones, Requejo y Aguado: pata- una canongía de la catedral de Tene D. Blas Siiaréz y D. Bernardino Delgado, acreedores á la señora rife, por promoción de' Isidoro Rivero, á D.…</t>
  </si>
  <si>
    <t>Vicente</t>
  </si>
  <si>
    <t>…de zar v Palomino; y para otra de la Real capilla de la mismaciu— clarada ley fundamental del Imperio. Por ella pertenece la coro dad, vacante por muerte de D. Fernando Duran , á D. Vicente na al hijo primogénito ó mavor del Emperador,"y1 á' toda sil de Afanda y Mario. descendencia masculina. En defecto de este es.llamado aV tróUó el hijo segundo , con la .misma sucesión; y en falta de varones - En atención a! mérito; servicios y circunstancias…</t>
  </si>
  <si>
    <t>…o fríos espectadores dp Talavera de la Reina, ó donde;pudiese, á las tropas españolas, los desembarcos que han hecho los turcos en la Morea, ó no se servirá avisarlo á.su hetmsno, D. Vicente, que vive calle deí obrando sino con demasiada flojedad, aun cuando les pagaban Soldado, esquina á la de S, Míreos, casa dé la fuente, núm. jo, sus sueldos anticipados. Pero en el dia han tomado ya las cosas cuarto bajo de la izquierda. un aspecto tan triste…</t>
  </si>
  <si>
    <t>…re ella , y creemos haber expuesto las y emplaza á los acreedores ignorados que pueda haber del con indicaciones que nos han parecido mas regulares, y mas acomo curso de bienes de D. Vicente y D. Bernardo Baldace, herma dadas para demostrar que el hacer puerto de mar á Paris no exi nos, el primero del comercio de Cádiz, y el segundo de la Hagirá obras tan gigantescas y tan ruinosas como se habia ima vana, para que en el término de 30 dias, contados desde el de ginado.…</t>
  </si>
  <si>
    <t>…Dios el espíritu de de él, se servirá comunicarla en la Vicaría.eclesiástica de esta sabiduría y de consejo oyendo nuestros votos: reciba la Reli corte y oficio del notario mayor D. Vicente de la Llave, que se gión , la moral, el orden y la justicia su resorte, y sea k pros le agradecerá, procurando sea dentro del término de 30 dias. peridad y la gloria el resultado de las medidas benéficas en que _Se vende á metálico un oficio de regidor perpet…</t>
  </si>
  <si>
    <t>…del Concejo -Real de.las-Ordenes, á D.. Joaquin Polo, alcalde £ este Sr. Obispo y ayuntamiento les ean párgadór^c¡|bado esté del crimen mas antiguó desella; y.pasa esta resulta á D. Vicente nubp un ^buadanu, refresco en la cáta£cqnsistorial. ipfrii los ofi García &lt;Qiez: para ¡1* vara de alcalde mayor de la villa de Caciales y ayuntaraiejtoy terminando estj: aj^re .íi* con .ilujnin»- Heta.de Segura, en el reino de Valencia *4 D. Antonio Galiacion…</t>
  </si>
  <si>
    <t>…que nidad de la iglesia cate.dral.de Segnrve; y para una canóngíj, nada sabe está mas próximo á la yerdadque aquel cuyo espíritu vacante en esta misma iglesia por fallecimiento de D. Vicente está lleno de mentiras y de errores. Ruiz Valiejo, á D. Josef Moya y Alegre,, % „Podria un redactor principiar la. reforma, de la imprenta Asimismo se ha servido S. M. nombrar, á consulta del pro dividiendo, s.u periódico en cuatro capítulos, con loa títuloss…</t>
  </si>
  <si>
    <t>VicentijPereda</t>
  </si>
  <si>
    <t>…y 6 ó 7 yeguas: so total cabida es de 600 fanegas. Quien quisiere hacer postura, Ó tratar de su ajuste, acu tranquilidad, que hacen la felicidad de las monarquías, y poner dirá á D. VicentijPereda, del comercio de la calle de Postas, quienen el mejor orden el gobierno y administración de todos los ra mos dpi Estado, en enmienda de los trastornos que ha sufrido dará las demas noticias que se deseen. —Por el presente se cita y emplaza á todos los acreedo…</t>
  </si>
  <si>
    <t>Vich, Obispo de</t>
  </si>
  <si>
    <t>Obispo de Vich</t>
  </si>
  <si>
    <t>…° de Enero de i8o4'hasta fin del á su lado un religioso lego que le acompañaba. Tan trágico fue año 20, debiendo ptesfcntár les de dotes las fees de muerte de los al fin del limo. Sr. Obispo de Vich, acaecido en 16 de Abril de padres, y,de casamiento ó de religión de las agraciadas, junto i8aa , entre las cuatro y, cinco de la tarde. con el .nombramiento ,y el poder, si están ausentes: y las S. M. incansable en recompensar los servicios de sus fieles ser…</t>
  </si>
  <si>
    <t>Victoria</t>
  </si>
  <si>
    <t>…te' la Caldas, que se hallan á inedia legua de S;: Felices. Los preten reorganización social que tan de cerca inñuye en todos los vasa dientes dirigirán sus memoriales, al regidor general D. Victoria llos de la Monarquía. Nada nías tenemos , Señor, que expresar no López,.hasta el 30 de Junio inclusive. sino el rogarle con el ínteres mas cordial ocupe nuestras bayo __El rejnate de la cabaña lanar fina trashumante, titulada de Bes netas, si necesario fuese,…</t>
  </si>
  <si>
    <t>Vigil, Francisco Gutiérrez</t>
  </si>
  <si>
    <t>Francisco Gutiérrez Vigil</t>
  </si>
  <si>
    <t>…cente García de la Huerta, de Dos en 35 de Marzo próximo. Juan Melendez Valdés, D. Ignacio Ayala ,- D. Diego Rejos, s. Lossuscriptores á la Historia re la Iglesia y Obispos dé Pam D. Francisco Gutiérrez Vigil, D. Vicente María Santibañez, 7 plona acudirán á recoger el tercero y último tomo en la librería D. Francisco Gregorio de Salas. de Escamiíla , calle de Carretas; en ramplona, en la de LongaV, Año de 1787. Oración del Exento. Sr. Duque de Almodovar, Valladoli…</t>
  </si>
  <si>
    <t>Vigil, Francisco Roces del Cañal y</t>
  </si>
  <si>
    <t>Francisco Roces del Cañal y Vigil</t>
  </si>
  <si>
    <t>…de la Torre; y para una canongía de Jlería» pertenecientes a la Real Casa', con .39 mas que eran del la caredral de Lugo, por muerte de D. Josef García San Pedro, mismo parque. á D. Francisco Roces del Cañal y Vigil. . „En la cocina Real 34.7829 reís (8699550 rs. vrt.) y en otros Exposición dirigida á S. M. gastos particulares 44.6659202 reis (1.1x696301». vn.) (Gaceta de Lisboa.') Señor: El ayuntamiento de vuestra leal villa de Gijon, en ESPAÑA. el Principado de Asturia…</t>
  </si>
  <si>
    <t>VII, Fernando</t>
  </si>
  <si>
    <t>Fernando VII</t>
  </si>
  <si>
    <t>…irtud obser Reinando en las Esj?AffAS; van vuestros leales vasallos la instalación del Consejo de Estado, El seSor compue.sto.de sujetos dignos, y adornados; de las virtudes-y cua Don Fernando VII. lidades que se requieren para tan altos destinos. GOBERNANDO EN SU NOMBRE EL PRINCIPADO DE CATALOGA. J ,, Tan grandioso establecimiento, Señor, que promete la, el Excelentísimo SeSok. mayores ventajas y felicidades á todos vuestros vasallos, forma Marques de…</t>
  </si>
  <si>
    <t>Vila, Juan</t>
  </si>
  <si>
    <t>Juan Vila</t>
  </si>
  <si>
    <t>…........................ 1 á j|. D. Tomas Martínez y Mompean , á D. Francisco de Paula Ri- Barcelona á pesos fuertes........... i beneficio. poll: para la vacante por promoción de D. Juan Vila á canon- Zaragoza..................................... . ii daño. gía de la catedral de Huesca á D. Josef Saplana; y para la va -Bilbao............................ .............. i. cante por fallecimiento de D. Francisco Mas á D. Francisco Coruña............…</t>
  </si>
  <si>
    <t>Viliamil, Antonio Reguera</t>
  </si>
  <si>
    <t>Antonio Reguera Viliamil</t>
  </si>
  <si>
    <t>…Imperio, á pesar del lugar tan distinguido que ocupa en El Rey N. Sr. en vista de una exposición con que ha acudi tre los funcionarios públicos, ni el Senado toman parte en las do D. Antonio Reguera Viliamil, diputado general de Galicia, deliberaciones relativas á la política exterior, las cuales depen solicitando que se renueve y circule la Real orden de 5 de Abril den exclusivamente de la voluntad inmediata del Emperador. de 1819, por la que se relevó al ganado…</t>
  </si>
  <si>
    <t>Villa, Antonio</t>
  </si>
  <si>
    <t>Antonio Villa</t>
  </si>
  <si>
    <t>…telar de Coront con el de Vau- rín , por la escribanía de la Subdelegaron general de Pósitos, que can'son, resulta que aquel ha copiado de este cinco cosas princi está á cargo de D. Antonio Villa, á exponer lo que estimen en pales; y asi es que no puede mirarse como inventor. Sin embar la demanda puesta sobre que se declare pertenecer los mismos go , ha parecido á (a comisión que los telares de Mr. Coront son vales á la tesorería del Contingente de pó…</t>
  </si>
  <si>
    <t>Villa, Domingo González</t>
  </si>
  <si>
    <t>Domingo González Villa</t>
  </si>
  <si>
    <t>…4,011.... 500....................... . Madrid. de Cádiz, vacante por fallecimiento de D. Josef Hernando Bar— *3»536-~ 50&lt;?-...................... •••• Falencia. rio, y renuncia de D. Domingo González Villa nueva, á D. Joa 10,064.... 500...... ...................... Madrid. quín Lope/. Slvori., . , - i,2Zi.... 500..................... Barcelona. Asimismo ha sido servido S. M. nombrar para la maestres- CAMBIOS DEL OIA 17. eolia y canongía unida de la santa iglesi…</t>
  </si>
  <si>
    <t>Villa, Juan</t>
  </si>
  <si>
    <t>Juan Villa</t>
  </si>
  <si>
    <t>…e de 1819, para que en él se dores quisieren enterarse en esta corte, podrán acudir al escriba examine y decida en justicia el derecho de los reclamantes, por la no de la comisión D. Juan Villa, calle del Burro, núm. 34, analogía que existe entre esta clase de reclamaciones y los nego cuarto principal. . cios de presas de que conoce el citado supremo Consejo. __Se venden cuatro rebaños de ganado ' lanar fino trashumante, leonés , con posesiones de i…</t>
  </si>
  <si>
    <t>Villaboa, Ni.olas Gómez</t>
  </si>
  <si>
    <t>Ni.olas Gómez Villaboa</t>
  </si>
  <si>
    <t>…: esto supuesto, Señor, y mediante ser notorios iachancill r'a de Valladolid á D. Fermín Fernandez de la Cues sus sublimes talentos, integridad y máximas cristianas, es la ra ta y D. Ni.olas Gómez Villaboa: para otras dos de alcalde del zón por que todos los pueblos de que se compone la Monarquía, crimen del mismo tribunal á D. Salvador Miralles y D. Alonso descansan tranquilos, entregándose ciegamente á sus sabias y ne Ramón Rubio: para dos plazas de oidor de…</t>
  </si>
  <si>
    <t>Villanueva, Domingo González</t>
  </si>
  <si>
    <t>Domingo González Villanueva</t>
  </si>
  <si>
    <t>…-5.? J/Nuestro Ministro, secretario de Estado de la Guerra queda tedral de Cádiz,; vacante por muerte de D. Josef Hernando Barencargado déla ejecución del presente decreto. rio, á D. Domingo González Villanueva; y para una capellanía Dado en París el 2 de Eriero del aiío de Gracia de 1826 y el de S. Valero de la iglesia catedral de Sigüenza, por promoción segundo de nuestro reinado.=Cárlos. =El rtiarques de Clermont- de D.Julian Herranz á media Racioir de la misma,…</t>
  </si>
  <si>
    <t>Villar, Francisco María</t>
  </si>
  <si>
    <t>Francisco María Villar</t>
  </si>
  <si>
    <t>…i.° del reglamentó de aguas minera- Por la nía primera de justicia del Consejo de Haciende té Ha. tes, se anuncien las plazas vacantes de las direcciones particula nta y emplaza á D. Francisco María Villar, para que en el téires del Molar, en la provincia de Madrid: Puerto Llano, en la' tnino de 40 días se presente por medio de procurador del Con Mancha: Ardales , en la de Málaga : Caldas de Tuy y Garballo,' sejo á usar de su derecho en los autos que en él se s…</t>
  </si>
  <si>
    <t>Villatr.il, Cayetano Fernandez</t>
  </si>
  <si>
    <t>Cayetano Fernandez Villatr.il</t>
  </si>
  <si>
    <t>…i á | da ño. .Dióse principio por un papel alusivo al objeto, que leyó el pri- Málaga............................................................ I á 1 ídem. mer maestro director D. Cayetano Fernandez Villatr.il. Fueron Valencia...................................'...................*... idem, á 1 ídem. examinados en aritmética D. Domingo Matesi, D. Venancio Murcia............................................................ Í Portal , D. Ramón Vivero, D. Joaquín Baham…</t>
  </si>
  <si>
    <t>Villaverde, Francisco</t>
  </si>
  <si>
    <t>Francisco Villaverde</t>
  </si>
  <si>
    <t>…designadas, y los territorios y poblaciones que mJFratado de las operaciones de la cirugía, dispuesto para el uso hay entre el Cáucaso y el mar Caspio. de los Reales colegios, por D. Francisco Villaverde , catedráti 4.0 En testimonio de los sentimientos afectuosos de que co de medicina y cirugía de Cádiz, donde se ha reimpreso en be S. M. el Emperador de Rusia se halla animado respecto de S. M. neficio de los alumnos de esta facultad: dos tomos ¿n 4.0 Se el S…</t>
  </si>
  <si>
    <t>Villegas, Francisco de Quevedo</t>
  </si>
  <si>
    <t>Francisco de Quevedo Villegas</t>
  </si>
  <si>
    <t>…uesta, frente á las Cova tando auxilios eficacísimos á V. M., le ilumina la creación del chuelas. nuevo Consejo, y el nombramiento de personas científicas, pru _0¿rus escogidas de D. Francisco de Quevedo Villegas, caballe dentes y decididas á la defensa de los sagrados derechos de Y. M. ro del hábito de Santiago , Secretario de S. M.,&amp;c. Esta colec y los de nuestra santa Religión, para que sirviendo de muro ción contiene las obras mas graciosas del autor, tan conocido…</t>
  </si>
  <si>
    <t>VillelaJ</t>
  </si>
  <si>
    <t>…e S. A. la Princesa. El Cristo, y-de la cruz del Mediodia. La Emperatriz, la Princesa programa impreso para el bautizo designa para padrinos á nues Imperial María de la Gloria, el caballero VillelaJ ex-Ministro tro Monarca y á 5. M. el Rey de Baviera , y por madrinas á de la Marina, el mariscal de campo Filibefto Gortiez Caldiroe nuestra Reina, á la de Baviera, á la Duquesa viuda de Leuch- Brant, ex-Ministro de Hacienda, y varios sugetos distinguidos del…</t>
  </si>
  <si>
    <t>Villena, Gaspar de</t>
  </si>
  <si>
    <t>Gaspar de Villena</t>
  </si>
  <si>
    <t>…a de la colegial de Bac marítimas y en los climas calidos. ía, obispado de Jaén , por fallecimiento de D. Josef de Torres, Por mucho tiempo se usó de esta hermosa producción ani á D. Gaspar de Villena : para una canongía de Sta. Mari» del mal sin conocer que lo era; pues según se deduce de vanos pasa Sár , extiamuros de la ciudad de Santiago, por promoción de ges de Plinio, asi este célebre naturalista como el vulgo, creian D. Antonio Sánchez y Seijas, y r…</t>
  </si>
  <si>
    <t>ViLlodres, Francisco Josef Martin de</t>
  </si>
  <si>
    <t>Francisco Josef Martin de ViLlodres</t>
  </si>
  <si>
    <t>…por promoción de D. Joaquín Vicente López Bravo á Fin del eclipse.................................. 22h... 36'... 207canongía de Jaén, y fallecimiento de D. Cristóbal Rodriguez, á D. Francisco Josef Martin de ViLlodres: para la dignidad de Observé ambos contactos con un acromático de Dollond, chantre de la catedral de Guadix, por muerte de D. Pablo montado paralíticamente, de 4 pies de foco, y objetivo triple Ruiz , á D. Francisco Gonzalo: para una canongía de la de de 32 p…</t>
  </si>
  <si>
    <t>Villodres, Francisco Martin de</t>
  </si>
  <si>
    <t>Francisco Martin de Villodres</t>
  </si>
  <si>
    <t>…ara, esta resulta á D. Rafael de Giles y Ley va: para una media racion.de la de Granada,.por muerte de Don Reuniendo un número considerable de observaciones hechas Josef Larena, i D. Francisco Martin de Villodres: para una en-cada zona paralela al ecuador para que no cuente el efecto canongía.de la igtcsia colegial de Toro, Obispado de Zamora, de las circunstancias locales, se halla que la cantidad media déla Í»or muerte de .D, Josef Rico Salinas y'renuncia de D. Esta…</t>
  </si>
  <si>
    <t>Vimente, María Manuela</t>
  </si>
  <si>
    <t>María Manuela Vimente</t>
  </si>
  <si>
    <t>…suerte adversa1 de Ramón Castillo , D. Buenaventura Comas , D. Mateo Corcuera, •os exponentes, condenados á ver siempre refuradas victoriosa 124 oficiales de tierra y de marina, y Doña María Manuela Vimente sus reclamaciones por razones que no pueden sostenerse ques, con otras señoras, criados íce. Y habiendo dejado á su sa yendo de buena fe. lida de laHavana completa la entrada y desembarque de tropas El conde de Darnley pide que se imprima la petición. (inclus…</t>
  </si>
  <si>
    <t>Viniegra, Leandro Josef de</t>
  </si>
  <si>
    <t>Leandro Josef de Viniegra</t>
  </si>
  <si>
    <t>…ndez dé Tejada, que vive en la plaza Ma ximo ante el Sr. Galindo, teniente corregidor, por la escribanía yor; en Sevilla D- Miguel de Urbina, del comercio, y en Cádiz de Ordofíez. D. Leandro Josef de Viniegra. —Por providencia del Sr. Segovia, alcalde de Casa y Corte, y por la escribanía de Herrera, se cita y emplaza por término de CAMBIOS DEL. DIA 27. 30 días, contados desde el de este anuncio á D. Juan Eguilaz, ó Lóndres..........................................…</t>
  </si>
  <si>
    <t>Vinuesa, Pedro</t>
  </si>
  <si>
    <t>Pedro Vinuesa</t>
  </si>
  <si>
    <t>…los rusos les brindaron con una escol visión de dichos patronatos , se ha servido declarar exceptuado ta para que los acompañase hasta la frontera de la Moldavia; el beneficio del D. Pedro Vinuesa, y sujeto únicamente á la • pero los turcos no quisieron cargar con la responsabilidad de su anualidad ordinaria, entendiéndose esta declaración por punto partida y del rompimiento de las conferencia», sino que se con general. De Real orden &amp;c. Madrid 29 de S…</t>
  </si>
  <si>
    <t>Virms, Bartolomé</t>
  </si>
  <si>
    <t>Bartolomé Virms</t>
  </si>
  <si>
    <t>…....... i daño. cripción, la elección de las piezas, la celebridad de su autor, y ! Bilbao................................................................. la exactitud con que el profesor D. Bartolomé Virms ha desemCoruña.............................................................. peñado las anteriores suscripciones, le hacen esperar que merece Deuda consolidada con ínteres...... ............... rá, como hasta aqui, el favor y la protección de los amantes de I…</t>
  </si>
  <si>
    <t>Vitla, Juan</t>
  </si>
  <si>
    <t>Juan Vitla</t>
  </si>
  <si>
    <t>…n que previa la aprobación de S. S. se otorgará la escritura de ven glesa, con ¡a mira sin duda de instruir antes á la Puerta de quo ta por la escribanía de la comisión á cargo de D. Juan Vitla, litodas las Potencias europeas darían mancomunadamenle pasos lle del Burro, núm. 34, donde se les instruirá de lo necesario en favor de los griegos. para que puedan hacer con conocimiento sus proposiciones. EN LA IMPRENTA REAL.</t>
  </si>
  <si>
    <t>Vivar, Bartolomé</t>
  </si>
  <si>
    <t>Bartolomé Vivar</t>
  </si>
  <si>
    <t>…............... f idem. Rey N. Sr. presentar para una media ración de la íglesiacate— Valencia...................................... £ ídem, drai de Córdoba, vacante por muerte de D. Bartolomé Vivar, Murcia.......................... ............. i idem. á D. Amonio Gil Hurtado: para dos raciones dé la cotegial.de Barcelona á pesos fuertes....... $ beneficio. Roa, obispado de Osmá, vacantes por muerte de D. Benito Zaragoza.'..."..........................…</t>
  </si>
  <si>
    <t>Vivero, Ramón</t>
  </si>
  <si>
    <t>Ramón Vivero</t>
  </si>
  <si>
    <t>….....'...................*... idem, á 1 ídem. examinados en aritmética D. Domingo Matesi, D. Venancio Murcia............................................................ Í Portal , D. Ramón Vivero, D. Joaquín Bahamonde, D. Ani Barcelona á pesos fuertes.............................. | beneficio. ceto Sánchez y D. Antonio Montero. En geometría el citado Zaragoza.................... ......................... .......... | daño. Matesi . D. Antonio Cepeda-y…</t>
  </si>
  <si>
    <t>Volkonsky, Príncipe</t>
  </si>
  <si>
    <t>Príncipe Volkonsky</t>
  </si>
  <si>
    <t>…e que se presenta alguna petición contra estas recibió S.Ema. el 9 de Enero último, por mano del ayudante de leyes debería evitarse el hacer observaciones injustas y poco ge campo general Príncipe Volkonsky, una imagen guarnecida de nerosas á un mismo tieriipo acerca de la conducta de los propie piedras preciosas para que la Heve puesta sobre el pecho: los tarios de las provincias, quienes ni merecen ni han merecido, ni RR. PP. Nicéforo, archimandrita del conven…</t>
  </si>
  <si>
    <t>Vou-</t>
  </si>
  <si>
    <t>…el que Caratasso fuese sobre Tal.into, para cuyo efecto disponía de Grande hospicio de la Trinidad, donde todo se halla preparado 209 piastras qué le habla dado Mr. D’harcourt. El coronel Vou- para su alojamiento. Por este acto caritativo s* librarán de la ticr, que acaba de llegar de Paris , debe apoyar esta diversión miseria y hambr» rúas de 700 individúe*. con su regimiento, el cual se componia el so de Octubre da Mr.</t>
  </si>
  <si>
    <t>Voutier</t>
  </si>
  <si>
    <t>…a ciudad de Cádiz se llama y emplaza á D. Josef Andrés de la Muela, para que dentro del término de 60 días, contados desde el i6 de Octubre, haga (Q Existe en efecto, como dice el coronel Voutier, alguna constar en aquel juzgado por sí ó por medio de quien legítima irritación entre los griegos cismáticos y los católicos del Levan mente lo represente, su existencia y paradero; apercibido que de te; pero este encono no procede de la diferencia de rito,…</t>
  </si>
  <si>
    <t>Vtiaulis</t>
  </si>
  <si>
    <t>…uncio del Papa en París. • rías cartas dirigidas á este último por la comisión administrati __Se están haciendo preparativos para la sesión Real en el Lou- va de la Grecia, por el almirante Vtiaulis , por Peiro-Bey , por vre, en cuyo palacio se hará la abertura de las Cámaras de 1827: la comisión plenipotenciaria de Greta, y por Mr. Pctrini; y fi después'se continuarán las sesiones en. el del.Qierpo legislativo. nalmente 1a de Mr. Eynard á la comisión gr…</t>
  </si>
  <si>
    <t>VVelling</t>
  </si>
  <si>
    <t>…ijos.” sa, adonde habia llegado la víspera, siguiendo su viage á San En seguida recorrió el informante los diversos Ministerio» en Petersburgo. A una legua de Hunefeld encontró al lord VVelling«te orden. ton que regresaba de Rusia á Lóndres por la Bélgica , en dond* De Justicia. y u- debía embarcarse. El 23 llegó S. E. á Weinur. El crédito de este Ministerio es de 19.491,934 f. pata 1827-, . . El Grao-Duque le envió al momento á su mayordomo ma La c…</t>
  </si>
  <si>
    <t>Wachmeister.ha</t>
  </si>
  <si>
    <t>…er una escuadrilla fren ve. Los oficiales franceses que acompañaban al Mariscal han ad te de Drottningholm. mirado la precisión y el tino con que el Emperador mandaba __EI general conde Wachmeister.ha muerto estos días á la edad maniobrar estos 31 escuadrones; siendo tanto mas difícil cuanto de 80 años. que la atmósfera estaba cubierta de una densa niebla. El Empe .El Obispo de Tegner publicará este otoño una edición de sus rador mandó ejecutar en los dias…</t>
  </si>
  <si>
    <t>Waldron</t>
  </si>
  <si>
    <t>…del lord por todo el clero católico romano de la diócesis de IG líala, en Cochrane para levante han producido aquigran sensación. Por lo una junta que tuvo el 27 de Setiembre. El,doctor Waldron., Obis que hace á la seguridad de nuestras personas nada hay que temer, po católico de la diócesis , fue nombrado presidente de esta jun puesto que el Bajá tiene mucha reputación de generoso, aun ta , en la que se resolvió lo siguiente: con sus enemigos: dura…</t>
  </si>
  <si>
    <t>Wáterloo, Ignacio María Te de</t>
  </si>
  <si>
    <t>Ignacio María Te de Wáterloo</t>
  </si>
  <si>
    <t>…ña de Bónzparte, nongía de la de Antequera, obispado de Málaga, por muerte de terminada por la batalla de Mont-Saint-Jean , llamada .también D. Cristóbal Ruiz Moron, y renuncia de D. Ignacio María Te de Wáterloo, traducida del francés- al castellano; un tomó en norio, á D. Pedro Co utreras y Moreno. 8i°icón dos planos, de los cuales .elainopresenta el .conjunto do Exposición dirigida á S. M. las operaciones, y el otro las disposiciones:particularesde la ba -„Señor: E…</t>
  </si>
  <si>
    <t>Wcis, Isidoro</t>
  </si>
  <si>
    <t>Isidoro Wcis</t>
  </si>
  <si>
    <t>…os, jon¡os,; oe'provincia dé Garrido : é igualmente se ha señalado para otra y algunos griegos de Esmirna , de Aivali y de Scio. :• -¡ junta dé*'acreedores ’ a'la testamentaría de D. Isidoro Wcis el No,, habla remos del-desastre que .experimentaron Jos.turcos ttomingo. ,5.de Febrero próximo á Ja misma hora y cri la .misma tres años há, y que los griegos osaron atribuir á su valór..- Nadie escribanía. . : :..... ; ignora que la falta de víveres fue lac…</t>
  </si>
  <si>
    <t>We, Duque de</t>
  </si>
  <si>
    <t>Duque de We</t>
  </si>
  <si>
    <t>…i dar-lugar á su con cipe Guillermo de Prusia, del Duque ¡Alejandro de Wurtemberg travención. En su consecuencia remitirán dentro de 30 diasa con los Príncipes sus hijos, del feld-mariscal Duque de We~ esta Subdelegacion general , por mano de D. Manuel Mejía , es llington , del general conde Tolstoy y del teniente general Emcribano principal de ella y de cámara de la Junta suprema de manuel: detras venia el £efe 'del estado mayor general del Empe■Correos,…</t>
  </si>
  <si>
    <t>Wel-</t>
  </si>
  <si>
    <t>…Missolonghi, adonde Ibrahimmor es cortipromeier á muchas personas. bajá ha debido ir por tierra hasta Patras. bu travesía desde aquí _La gaceta del ¿8 anunció el nombramiento del duque Wel- á la Morea fue muy feliz. Los griegos, engañados con las veces ¡fngton como Embajador cerca de la corte de San Petersburgo que se habían extendido generalmente de que la primera opera para felicitár al Emperador por su exaltación al Trono. Sin em ción se veri…</t>
  </si>
  <si>
    <t>Wellington</t>
  </si>
  <si>
    <t>…cárceles de Paris. Mr. la política rusa, respecto al Oriente de la Europa (Times.') Bretón . tesorero de la sociedad, dió cuenta del estado de la caja. _ Parece que la salida del duque Wellington está señalada para Al terminarse la sesión fueron admitidas varias personas como el sábado 4 de Febrero. Entre los sugetos que compondrán su co individuos de la sociedad. mitiva se hallan su ayudante de campo, el capitán Jorge Ca- — El Duque y Mad.'ie de Orle…</t>
  </si>
  <si>
    <t>…su examen. Parece que el Gobierno ingles tiene la impresión de los artículos. mayor confianza en estas medidas; aunque no todos ¡a tienen — Ha corrido la voz en Londres de que el lord Wellington igual. habia recibido orden para detenerse en Berlin, la cual le fue co ESPAÑA. municada por un correo que se espidió después de su partida de Madrid 6 de Marzo. la capital. — En Freiberg de Sajonia ha dado á luz la muger de un mine SS. MM. y AA. siguen en el…</t>
  </si>
  <si>
    <t>…bras maestras, viven en medio de un pueblo que ha „A1 momento, añade el corresponsal, que se supo la llega producido tales maravillas y conservado el gusto á días. Sí, los. da del lord Wellington, y que traía poderes amplios, todo que germanos, los godos, los vándalos se establecieron en lasGálias,dó paralizado esperando el resultado de su negociación. *n España, en Italia, en medio de los romanos: los turcomanos „ El informe de la comisión del proces…</t>
  </si>
  <si>
    <t>…on la continuación del Semanario político-cristiano, á Mistris Arburthnot, vestida á la turca-yendo de bracero.con que su ilustre redactor siguió publicando desde la prisión , aña lord Wellington. Asistieron también todas-las Personas Rea diendo á sus trabajos literarios la traducción de la obra de Barles con uniforme-militar, excepto el duque deGlocestcr, igual ruel, titulada Memorias para senir á la historia del jacobinismo, mente que-todos los Pare…</t>
  </si>
  <si>
    <t>Wellington, At</t>
  </si>
  <si>
    <t>At Wellington</t>
  </si>
  <si>
    <t>…' IRANCIA» - - ; ten por¡sÚQ por medio de procurador en dicho juzgado y escri ’ París 27 de Agostó: ' banía de Attóniga; yalque no lo hiciere le parará el perjuicio Se dice que el duque At Wellington, que llegó á Brusela* el que haya-lugar. ti, ¡rá á Fosen desde Johanisberg, adonde pasa en derechura. ;. __En virtud de providencia del Sr. Arizmendi, alcalde de Corte, se cita y. emplaza á los que tengan que hacer alguna reclamación «__EÍ Príncipe de Poligna…</t>
  </si>
  <si>
    <t>Wellington, ESPAÑA.de</t>
  </si>
  <si>
    <t>ESPAÑA.de Wellington</t>
  </si>
  <si>
    <t>…o menos el desenlace de los sucesos, su secretario íntimo. y se oponen indirectamente al establecimiento del nuevo sistema. _.Los periódicos belgas habían anunciado la llegada del duque ESPAÑA.de Wellington á Bruselas; mas parece que S. E. se halla todavía en Inglaterra en su palacio de Spathlield-Spay. También se dice Cádiz i.® de Setiembre.que no inspeccionará este año las plazas fuertes de la Bélgica. Es tos son los mismos que dijeron 15 dias hace que el cond…</t>
  </si>
  <si>
    <t>Welllngton</t>
  </si>
  <si>
    <t>…do la gratitud del pa INGLATERRA. dre de la patria, quien de-de el centro de su sepulcro ios bendice todavía por mi voz—Nicolás. Lóttdrts so de Abril. Iil Emperador ha dirigido al duque Welllngton el rescripto Los consolidados se han abierto á 79Í, y á las dos y media liguiente: ,,A nuestro feld-mariscal general duque de Wellington : estaban á 79$. ,,1’ara daros un testimonio de mi paiticular aprecio por la* _ Las sesiones de ambas Cámaras han durado m…</t>
  </si>
  <si>
    <t>Wenia</t>
  </si>
  <si>
    <t>…' _Se han hecho última mente, en Lóndres nuevas experiencias so &gt;! Alejandro i,'Emperador de todas las Rusias, y Rey de Polo bre la escopeta de vapor de Perkins en . presencia del lord Wenia, Jérá él hijo mayor de Pablo 1 y de su segunda muger la Prin llington , general de la artillería, y de los empleados en la fábri cesa de Wur.temberg: nació en 22 de Diciembre de 1777, y en ca de atmas de YV-oolwich. Se avisó có'n anticipación á los ha %79'j '…</t>
  </si>
  <si>
    <t>Wetersten</t>
  </si>
  <si>
    <t>…s albaneses. Recordad las heróicas expresiones no se permita la introducción. que pronunció Botzaris; exclamad todos: ,,la espada es la única Se espera para dentro de unos dras al conde Wetersten, quien prenda de nuestra salvación; fuera de la patria y de la libertad se encargará de la secretaría de Negocios extTangeros. todo nos es contrario/' Repetid este cántico de victoria , mar En la Noruega se han manifestado incendios en los bosques, chando con…</t>
  </si>
  <si>
    <t>Willoch, Henrique</t>
  </si>
  <si>
    <t>Henrique Willoch</t>
  </si>
  <si>
    <t>…ntenga, media parte de representante de S. M. Británica, y el mayor Rinnier no lo es alumbrp; filtrase e! licor; precipítese mediante el subcarbonate da mas que de la compañía. El capitán Henrique Willoch reside sosa, y el precipitado que resulte lávese con.gran cuidado. en clase de secretario dé la legación: este oficial era antes el re Se repetirán las maceraciones en el agua muy pura hasta la sidente; pero el Schah se portó tan mal con él, que se vió conden…</t>
  </si>
  <si>
    <t>Woronzoff</t>
  </si>
  <si>
    <t>…do el peso de su criminal traición, al presentarse las -tropas- rucias, y se desayunaron. sas, corrian todos á repararla. En virtud de estos avisos el gen®-; Como está ausente el conde Woronzoff, llamado á Odessa ral Yermoloff habia dado orden al ayudante de campo generalpor las oblaciones de su destino, brindó el consejero de Estado Paskevitch para que apresurase su reunión con el mayor generalFonton por la salud de S. M. el Emperador, de la Empera…</t>
  </si>
  <si>
    <t>Worqnzoff, Miguel</t>
  </si>
  <si>
    <t>Miguel Worqnzoff</t>
  </si>
  <si>
    <t>…zas que se habian tomado- nó nráá que durante la S,M. el Emperadory Padischah de todas las Rusias 4 los seño igéerrf á. las leopasidcdá 1 Sublimé . PUerta, se-ha «óhVenido por res conde Miguel Worqnzoff, ayudante,.de campo-general, ger lina,y-otea parte.-pqiiel en^ lo sucesivo lav fronteras xtiáticas entra peral de infantería., individuo dél Copsejo del imperio;, gober* lpSydo».Iniperios qpntiasijan b*jO ^li- misWai «IciMíiftadhin-que tie* padqr general de N…</t>
  </si>
  <si>
    <t>Wre</t>
  </si>
  <si>
    <t>…e su Madre. mentar al nuevo Emperador. Dentro de pocos dias se espera al No nos extenderemos «n el examen de estas disposiciones tes duque de Wellington. El 20 de Febrero llegó el mariscal Wre tamentarias porque lo está demasiado en el folleto que se publi de. A fines del Rifes debía volver á su corte el Archiduque Fer ca. Nos parece que hemos presentado.los artículos mas intere nando, y por consiguiente no asistirá á los funerales del Empe santes.…</t>
  </si>
  <si>
    <t>Wrede, Príncipe de</t>
  </si>
  <si>
    <t>Príncipe de Wrede</t>
  </si>
  <si>
    <t>…los Stuart es desgraciado: su soportar ya el peso de carros que llevan 30 quintales. mediación ha sido positivamente desechada , y se embarcó) muy _ Escriben de Munich que el feld-mariscal Príncipe de Wrede descontento el dia 23 en la fragata Diamante, que se dirige í debía pasar á cumplmentar al Emperador Nicolás de parte del Bahía. En vista de cuanto pasa se cree que la guerra se hará con Rey de Ba viera, y que la salida de S. E. se habla fijado para el viva f…</t>
  </si>
  <si>
    <t>Wronzow</t>
  </si>
  <si>
    <t>…asportarlas á la embo visto el inferes que tomáis en. la desgracia que aCaba de succder- cadura del Phaso. me: no dudo que me acompañareis en el sentimiento que me ha „E1 teniente general Wronzow, que es úno de los comisiona causado la pérdida de mi esposa,; sin embargo, sabed que ocupa dos rusos en Ackerman, se habia puesto en camino á toda priesa do únicamente en la salvación de la patria, sobrellevo con re para la Crimea, á fin de acelerar la salid…</t>
  </si>
  <si>
    <t>X, M. I. C.</t>
  </si>
  <si>
    <t>M. I. C. X</t>
  </si>
  <si>
    <t>…untad al cuerpo diplomático de toda la Europa lp Adelaida del Triunfo del Amor, por Madama Genlis: tradu que piensa del Constitucional; y después oid el juicio que forman cido por Doña M. I. C. X.:un tomo en 8.°¡Contiene excelentes jos suscriptorcs de este periódico: ¡ pobres ilusos que tienen ne avisos para que las jóvenes no se dejen seducir. Se vende en la li cesidad de semejantes charlatanes! ( L’ Etoile.) brería de Razóla. Se acaba de recibir en e…</t>
  </si>
  <si>
    <t>Xrautier</t>
  </si>
  <si>
    <t>…an en el dia como un be VARIEDADES. neficio su independencia, cualesquiera que fuesen las condicione» &lt; ^cediese; y si se presentaba la Iglesia de Roma Carta; sobre la Grecia, de! coronel Xrautier. con que se les En las actuales circunstancias en que la heroica lucha que como tnedunc.,., la mas natural para hacerlos entrar en la po sostiene'la'Grecia llama sobre sí las atenciones de todos, es im lítica europea, es verosímil que se Ies hallaría dispuest…</t>
  </si>
  <si>
    <t>YaLenzuela, Gerónimo</t>
  </si>
  <si>
    <t>Gerónimo YaLenzuela</t>
  </si>
  <si>
    <t>…de su ministerio, donde ha recibido á los Embajadores ntANClA, de Rusia, Francia y Portugal. —Escrihen de Valparaíso, con fecha 27 de Mayo, que.por el París 6 de Noviembre. mayor D. Gerónimo YaLenzuela se sabia que el batallón de su Bolsa de hoy. Cinco por 100 consolidados 99 50. Anual!-, mandóle había sublevado en Chiloe. en virtud de.Ja. llegada de dades uto. Acciones del.banco 2050. Empréstito Real de Es D, Pedro Aldunate, procedente de Lima, comisionado…</t>
  </si>
  <si>
    <t>YarboFRANCIA</t>
  </si>
  <si>
    <t>…r el mal, las cua para ella. les deberán salir del orden regular.” Todos los veranos se retinen los yates y se ejercitan en evo luciones, bajo las órdenes de su comodoro ó capitán lord YarboFRANCIA. xong. El yate de este comandante es de tal extensión que se dan cómodamente convites de too cubiertos; y últimamente se dió Varis i? de Octubre. en el un baile á que asistieron gao personas de la principal no Bolsa de hoy. Cinco por ioo consolidados 98 71. A…</t>
  </si>
  <si>
    <t>Yatro-</t>
  </si>
  <si>
    <t>…de en todas direcciones. En una desús incursiones hacia el Magna, signen en lo sucesivo por el orden numérico de i.°, 2° &amp;c ; sino hizo prisionero, y después mandó arcabucear, al capitán Yatro- que el i.° se llame: ,,brazo de los Señores, el 2.0 de los Caba ko, uno de los que habían sido canjeados por el bajá Ali, y es lleros, el 3.0 de las ciudades , y el 4.0 de los comunes luíales.** tuvo preso mucho tiempo en Ñapóles. Hacia llevar víveres a Tripo…</t>
  </si>
  <si>
    <t>Ycrmoloff</t>
  </si>
  <si>
    <t>…parte de un Príncipe llamado Alejandro, hermano dt el territorio ruso; pero hay fundamento para creer que no dará Jorge, último Soberano de este pais. Después de haber fomenta al general Ycrmoloff la satisfacción que tiene orden de pedir. do disensiones largo tiempo se retiró á Persia, donde vive toda Semejante proceder con una Potencia como la Rusia es in vía. La instigadora, y el apoyo de los descontentos, era enton concebible para los que no han est…</t>
  </si>
  <si>
    <t>…s, dos cañones y tres banderas; pero por dicha de los priegos -den de pasar al Cáucaso con ao3 cosacos para reunirse al ejér- ‘ no siguiéron los turcos en su persecución. cito del general Ycrmoloff. ; ¿Dé esta acción resultó que los otomanos ya son dueños al Se han expedido órdenes á Astracán para armar las naves de ’ presente de toda la Grecia oriental y occidental, á excepción ds guerra que allí se encuentran, á fin de atacar por mar y por tier-- ia c…</t>
  </si>
  <si>
    <t>Yebrá, Jósef Sánchez</t>
  </si>
  <si>
    <t>Jósef Sánchez Yebrá</t>
  </si>
  <si>
    <t>…L 10 por loo de su valtir: ' - ■ "■ • &gt;•■' -t Por Real orden de 2 2 de Julio de 1822 se dignó S. M-cofi-’ — Por el presente se cita, lláma y emplaza á los acreedores á !»' ceder á D. Jósef Sánchez Yebrá, administrador que fue del Rea!, testamentaría de Doña Donata González , viuda que fue deDon Noveno en el obispado de Avila, el término de cuatro meses Antonio Adeva y Osorio, para que en el término de 30 días, para la rendición de cuentas de los años desde 1…</t>
  </si>
  <si>
    <t>Yer</t>
  </si>
  <si>
    <t>…de el rio Gamba en la interesante obra que acaba de publicar, y de de la Plata hasta los mares Pacíficos que bañan las costas de quien hemos tomado las noticias antecedentes. ,,E1 general Yer— Chile á Panamá, siempre que el congreso que trata de reunir allí moloff, dice, es de estatura alta y de una fuerza prodigiosa, cir corresponda á sus esperanzas. En 18 de Mayo parece que aun cunstancia que he creido deber citar, porque no dejó de contri- perm…</t>
  </si>
  <si>
    <t>Yer-</t>
  </si>
  <si>
    <t>…atiem El cuartel general del ayudante general de campo Paskevitch pos con respecto á su comercio, á su industria y aun á su civi se hallaba en Ko.ndolan, cerca de Chucha, y el del general Yer- lización y á su economía política. Debe pues presumirse de la moloifen Hassan-Su , en el distrito de Chamchadil. Abbas-Mir- prudencia é ilustración de su Autócrata que no querrá compro zá había atravesado el Araja en Aslangus. Conforme á las últi meter ligera…</t>
  </si>
  <si>
    <t>Yermas</t>
  </si>
  <si>
    <t>…por todos rotados completamente, con pérdida de 200 hombres muertos y los medios que esten á nuestro alcance; y debemos ser,tatuó muchos heridos. El 28 ios atacó vigorosamente el general Yermas severos cuanto son poderosos los que la ejercen. Los actuales moloffen el bosque de Hoistinski, los arrolló, y los persisuió has Ministros son industriosos de primera clase, porque cada .dia se ta la distancia de 10 wersles una división de 500 cosacos. El 5 d…</t>
  </si>
  <si>
    <t>Yermo</t>
  </si>
  <si>
    <t>…ntrado aqui Los habitantes de Akouschine, lejos de ceder á las pérfidas esta tarde, ;&gt;rocedente de Puerto Real (Jamaica), y últimamen insinuaciones de Abbas-Mirzs, han remitido al general Yermo te de la Ha vana, en 45 dias: trae á bordo á tlenrique Dawking, loff la proclama por la cual los excitaba á la rebelión. Aquel comisario de S. M. cerca del Congreso de Panamá , cuyas deli ha quedado completamente mal en sus tentativas para insurrec beraciones…</t>
  </si>
  <si>
    <t>Yermo-</t>
  </si>
  <si>
    <t>…ipios rial no se resolvería á darle crédito sin tener primero una prue de este mes, no traia ningunas tropas de desembarco. El vice ba y confirmación de él. Asi es que mientras el general Yermo- almirante que la manda dió aviso de su llegada á Ibrahim-bajá, loff ha recibido orden de rechazar la fuerza con la fuerza, y de invitándolo al mismo tiempo jí que pasase adonde él se hallaba purgar nuestras fronteras de las hordas que han osado invadir para p…</t>
  </si>
  <si>
    <t>Yermolcff</t>
  </si>
  <si>
    <t>…los ejérci tos del Mediodía y del Oeste para pasar á la Georgia , á fin da des de su hijo, consintió en darle otras tropas. ¡Después de haber poner en la primavera el ejército del conde Yermolcff bajo el recibido este refuerzo Abbas-Mirza, había trasladado su campo pie mas formidable, y ac3bar de una vez con todos los persas ;á cerca de un pueblo llamado Maksizlou, distante algunos verstes no ser que en este medio la corte de Teherán, mejor ilustrada…</t>
  </si>
  <si>
    <t>Yermoloff</t>
  </si>
  <si>
    <t>…de Rusia. _ Se. ha recibido de St. Petersburgo la noticia importante de que - Antes de ayer 13 se celebró una magnífica función en la Urá las tropas que están bajo las órdenes del general Yermoloff, go lica'de S.: Pedro y S. Pablo del pontificio y Real hospital de It;. bernador de las provincias del Cáucaso, han prestado el jura lianos.de esta cortesana de las designadas por el Sumo Pontífc mento, de fidelidad al Emperador Nicolás. Se esperaba con impa…</t>
  </si>
  <si>
    <t>…l; ya se le hacían contra los tchetchenes insurreccionados. El 9 de Abril último propuestas de todas clases, que consistian principalmente ' en césalió de la fortaleza Groznaia el general Yermoloff al frente de derle territorios, como si hubiese algunos que interesasen á los 5 batallones, too coraceros, 9 piezas de artillería de á pie y 2 franceses, y á menos que no fuesen lap hermosas provincias, del volantes ó de montaña: el día siguiente llegó al pue…</t>
  </si>
  <si>
    <t>…, que fue teniente de ingenieros, y actualmente impu La gaceta de esta capital contiene el siguiente artículo: rificado ;en primera y segunda instancia por Real orden de 23 de „EI general Yermoloff, comandante de la Georgia, ha par Enero último, en que solicita,.en: virtud de lo que expone, que ticipado al Gobierno la noticia de que los persas han invadido se le declare bueno y fiel vasallo, y.se. le reponga en su empleo varios puntos del territorio rus…</t>
  </si>
  <si>
    <t>…ueldad, el orgullo y la dia anuncia que este tomará el mando del ejército, annque coa Arrogancia forman sus rasgos mas eminentes, por cuya causa han dependencia de las órdenes del general Yermoloff. Los oficiales perdido la vida varios de sus predecesores. generales solicitan mandos, y se espera que el Gobierno publi j_Las noticias recibidas de lás fronteras de Persia anuncian cará alguna declaración sobre este punto. Varios oficiales del esque un ejérc…</t>
  </si>
  <si>
    <t>…s por los diversos, tribuna, do inclinaciones guerreras bajo su "caudillo Heraclio: las peleas les de Inglaterra.presenta el siguiente cuadro: con los montañeses dieron ocasión al general Yermoloff paraemy Reos. Hombres.-Mugeres. plear aquel ardor belicoso concediéndoles grados y mandos.1 Uniendo á estas disposiciones en favor de las clases distinguidas En 1806....,........ 4&amp;34Ó de los cuales 39.120 13226 todos los estímulos propios para fomentar la pr…</t>
  </si>
  <si>
    <t>…puede aumentarse estt de una deserción considerable entre sus tropas; sin embargo estas -número como.sc qu jera; noticias son muy vagas para que se les dé mucha importancia. ,iEl general Yermoloff es reputado por el mejor - oficial del Una de Isa cartas que refiere pormenores sobre el estado de la ejército tuso; pero desde que.manda estas provincias no ha he Colombia dice que el general’ Bermúdez marchaba contra Pacz; cho lo que se esperaba de su gran…</t>
  </si>
  <si>
    <t>…dela hallaaquellos sentimientos de fidelidad y de amor que atraen sobre los pueblos las bendiciones del Altísimo. Después de los oficios divi mos mucha harina, pólvora y plomo. El general Yermoloff añade á estas noticias que ya comiennos se reunieron en la casa del Gobernador general las autori zan á llegar del Karabak algunos mahometanos y armenios,dades militares y civiles, y los empleados en la secretaría d&lt;r ne quienes aseguran que los habitantes de…</t>
  </si>
  <si>
    <t>…ncia á Panoutzo No rubor, se deja» ver ahora á cara descubierta, y amenazan la tara, individuo de la misma. Iglesia con .una total ruina , si fuese posible que las puertas del _El general Yermoloff participa al gefe del estado mayor gene infierno prevaleciesen'contra ella.” ral de S M. I. los pormenores siguientes: Su Erna, observa mas adelante que los pecados públicos son El enemigo ocupaba, á Elísabethpol, y parte de su caballería la causa ordinaria d…</t>
  </si>
  <si>
    <t>GACETA ü E MADRID. SABADO 11 DE NOVIEMBRE DE 1826. NOTICIAS EXTRANGERAS.. apartarse del teatro de la guerra. El Emperador ha dado orden al general Yermoloff, comandante en gefe del ejército de la Gru- TURQUIA. . ' sinía , para que tan pronto como reciba la declaración de guerra Constantinofia jo: dr Setiembre, contra la Persia, la comunique á aquel Gobierno. Cuanto ocurre aquí es tan extraordinario que cada día s…</t>
  </si>
  <si>
    <t>…riberas del Akstapha ha reducido á la obediencia en gran voz que le decía: ¡Hartt, vivid alerta, m ¡tesis tan malo, leed parte, y aun armado contra los persas. A la Biblia}, — El general Yermoloff añade á estos pormenores que todo es Instruidos los vecinos de tan, extraña ocurrencia fueron á taba en el mayor sosiego en el Daghestan y sobre la línea del visitar la casa, y registraron las habitaciones; mas á todo esto Cáucaso; y que el 24 se ponia en mar…</t>
  </si>
  <si>
    <t>…r las agresiones pasadas, y garantías conve Los periódicos rusos están llenos de nuevas victorias conseguidas nientes de paz para en adelante. por sus tropas sobré Tos pérsas. „EI general Yermoloff se queja también por su parte de las —La girafa ó camello pardal que envía á S. M. Carlos x el medidas adoptadas por el sardar de Erivan , cuya insolencia 'me ’virey de Egipto llegó á Marsella el 23 con cuatro caballos ,.dqs rece ser castigada. La fuga del pa…</t>
  </si>
  <si>
    <t>…jada han sido presentados á madama la Princesa de Lowiez, ción, á la que asistirla la familia imperial. S. M. mandó que el quien los ha recibidó con la mayor afabilidad. parte del general Yermoloff se imprimiese inmediatamente para distribuirlo al público. PAISES BAJOS. El 12 nos anunciaron las campanas de Iwan Whihki el Bruselas 4 de Noviembre. momento que estábamos temiendo dias há: la partida deSS. MM. Una carta de Sneck del 28 de Octubre contiene lo…</t>
  </si>
  <si>
    <t>…tigos que se repiten en Constantínopla, se ejecutan cipe joven que posee grandes medios, ayudante de campo que fue igualmente en Belgrado, No solo se .fia mandado decapitar al del general Yermoloff, ha podido influir-mucho en la declara Reis-éffendi, sino también al Agá-bajá, ademas de una por ron de, esta guerra, como también el odio que tiene Abbasción deulemas quemados y otros ahogados. Con esto sacan par Miyaa áítodo lo que es ruso, y en particular…</t>
  </si>
  <si>
    <t>g*r(5 f tüso, donde el-general Yermoloff lo recibió con lai mayóte» *m*n&gt;o»» .y con tazón, porque si Dios atenciones, y le señaló párágé dónde resiaiéjéenli'Sumketia. ~ % • dír^"0 * nue‘tro primer amor , también n¿» manda. qu¿«me'-' Desde esta época fueron los armenios en gran número á es-*": ' htós…</t>
  </si>
  <si>
    <t>…la peste hacen muy peligrosa pio, se hallaba Zufr én los montes situados entre el país deSchir- la mansión en Constantinopla. Los genízaros que huyeron á la van y él'Daghestih. El general Yermoloff, después de haber res Natolía, amenazan llevarlo todo á sangre y fuego; pero nada tablecido la1 paz y el buen orden éti la parte meridional déla' hacen porque son poco activos,-/ carecen de apoyó. Se asegura Georgia, remita trapas sobré el Árpatchy para obrar…</t>
  </si>
  <si>
    <t>YermolofF</t>
  </si>
  <si>
    <t>…riste relación del gran nú colonos el primer ejemplo de valor y de alzamiento general con mero de robos que se cometen casi á las mismas puertas de Lon tra nuestros enemigos.” =E1 general YermolofF. dres. ,,Los robos, dice, que se cometen en Hammersmith (arra Proclama á los arlares ¿re. bal de Londres), y en sus inmediaciones son tan frecuentes, y ,,Ya sabéis que los persas, en medio de una paz y tranquili han alarmado tanto á los habitantes, que apenas…</t>
  </si>
  <si>
    <t>Yermololf</t>
  </si>
  <si>
    <t>…idos por nuestro Emba ladarme á Tiflis con un agente persa, y que viese de conseguir jador.-' - ' ■ • ■ _ ‘ j T 5 .:£n e] primero con fecha en Sultanieh el 15 de Julio; atribu del general Yermololf la evacuación del litoral de Goktcha duye Menzikoff toda la causa y origen de esta guerra al Mihis- rante-cl -próximo invierno, en cuyo tiempo se trataría de arre tro principal del'Scháh.llamado Alaiar Khan ¿ yerno de su Sobe glar los puntos litigiosos de los…</t>
  </si>
  <si>
    <t>YermolotF</t>
  </si>
  <si>
    <t>…n los tiempos mas JtUSlA. florecientes. Aunque tengo por muy conveniente esta resolución Petersburgo j de Octubre. generosa, jiues que entonces se podrá vivir como un verdadero El general YermolotF, comandante general de (as provincias caballero errante, mejor que con el patrimonio de sus abuelos, del de Grusinia y delCáucaso, y general en gefe de la división del cual no se saca en el dia sino el ser administrador de la caja ds ejercito separado del Cáu…</t>
  </si>
  <si>
    <t>Yertido</t>
  </si>
  <si>
    <t>…mas de una por ron de, esta guerra, como también el odio que tiene Abbasción deulemas quemados y otros ahogados. Con esto sacan par Miyaa áítodo lo que es ruso, y en particular al general Yertido los griegos, y se regocijan de que el Sultán vengue en sus molotY. súbditos lá humillación que le ha causado el convenio qué se ha - La causa de este odio proviene principalmente de la protec visto precisado á hacer en Ackerman. ción y asilo que aquel general…</t>
  </si>
  <si>
    <t>Young</t>
  </si>
  <si>
    <t>…el crimen de violencia Instrucciones que el conde Batkurst, secretario de Estado de las Co pública ó los-demás delitos antes especificados contra un esclavo; lonias , dirigid al. coronel Young, nombrado protector y tutor dt -yá sea en territorio de los Estados austríacos ó sobre alguna na— Jos tsclavos en la colonia de Demerary. -ve suya, conforme al principio general expresado en el art. 31 del libro 1del código penal, incurrirán en las mismas pen…</t>
  </si>
  <si>
    <t>YVoodford, Alejandro</t>
  </si>
  <si>
    <t>Alejandro YVoodford</t>
  </si>
  <si>
    <t>…ios y al sitio en que po dría colocarse un nuevo lazareto ademas del ya establecido en Malta 1.° de Abril. Mahon, se ha servido resolver que se haga una distinción de los El mayor general Alejandro YVoodford , teniente gobernador, buques que vengan de América á la Península, y hayan tenido y comandante de las fuerzas británicas en la isla de Malta y sus muertos ó enfermos durante su navegación; que estos habrán de . dependencias, acaba de publicar un bando para e…</t>
  </si>
  <si>
    <t>Y’anez, Juan Andrade</t>
  </si>
  <si>
    <t>Juan Andrade Y’anez</t>
  </si>
  <si>
    <t>…s, con desolación Toubes: para el de Logroño á D. Juan Antonio Ruiz de Cara- y total exterminio de los malévolos , que con sus distracciones y vantes: para el de Baños de Molgas á D. Juan Andrade Y’anez, tempestades civiles han agitado los fieles españoles amantes de su y para el de los Pedroches de Córdoba á D Ramón Rodríguez Rey. Lérida alaba á Dios por obra tan grandiosa , y por la acer Velasco. Para la vara de alcalde mayor de Mazarron á D. Euse- tada el…</t>
  </si>
  <si>
    <t>Y’uste, Josef González</t>
  </si>
  <si>
    <t>Josef González Y’uste</t>
  </si>
  <si>
    <t>…itiendo á los voluntarios Realistas la libre co de Avila á D. Josef María G1 Ion de las Riberas: para la de introducción por un año del armamento que necesiten. (Núm. 41.) Filio á D. Josef González Y’uste: para la de Casares á D. Miguel Real decreto para que se haga pública exposición el dia d# Calvan y Lara: para la de Carvajales á D. Joaquin Baliamonde: S. Fernando de los productos de la industria española. (Idem.) para la de Peñafiei á D. Mariano Rojas y Mo…</t>
  </si>
  <si>
    <t>Za-</t>
  </si>
  <si>
    <t>…ya á los individuos de su familia,quíeforma sea del agrado de V. M.' nea le visitan dos veces al dip. S. M. se ha levantado algunos ra „Varsov!a 17 de Enero de 1826. ~ Estanislao, conde Za- tos , y la Emperatriz no se separa un momento de su lado. moiski, presidente del Senado.srJ. V. Niemcewicz, secretario.’» _S. A. R. el archiduque Fernando de Este llegó el dia i; í El Emperador Nicolás se ha dignado contestar á esta exposi Varsovia. Un ayudan…</t>
  </si>
  <si>
    <t>Zabaleta, Agustín Martin de</t>
  </si>
  <si>
    <t>Agustín Martin de Zabaleta</t>
  </si>
  <si>
    <t>c!as relativas á las virtudes y uso de estas aguas, pueden dirigir tilamente el parabién, persuadidos y convencidos de que ya es lie— se á D. Agustín Martin de Zabaleta, médico de dicha villa, cu gado el tiempo de que la verdad triunfe, la iniquidad se sepulte, ya instrucción es bien conocida. el bueno respire, el malo sea castigado, y la malhadada España, Granada tarde Abril, victima hasta de ahora de sus espurios hijos, vu…</t>
  </si>
  <si>
    <t>Zaionczech</t>
  </si>
  <si>
    <t>…a erudición , por Varsmia i.° Je Agosto. la nobleza de sus sentimientos y por su elocuencia seductora , ha •ido el objeto de la admiración del pueblo, y el primer motor El general príncipe Zaionczech, virey de Polonia , ha falle de la feliz revolución que acaba de verificarse. En uno de los cido el 28 de Julio último. Su cadáver fue depositado en la igle primeros discursos expuso la crítica situación de la patria, los sia de la Cruz, y desde allí trasport…</t>
  </si>
  <si>
    <t>Zamoiski</t>
  </si>
  <si>
    <t>…i Varsovia. Un ayudante de campo del Gran Duque Constantino ción en la forma siguiente: lo esperaba en Kowno, y S. A. I. recibió al Archiduque en la „Sefior presidente del Senado, conde Zamoiski: habitación que se le había dispuesto en palacio. El 14 debia ha „He leído con un vivo ínteres la exposición que me habéis ber una gran parada, y el 16 pensaba salir el Archiduque para presentado en nombre del Senado del reino de Polonia. El ho— esta capital.…</t>
  </si>
  <si>
    <t>Zamora, Joscf</t>
  </si>
  <si>
    <t>Joscf Zamora</t>
  </si>
  <si>
    <t>…uela, provincia de Costa-rica, en la América central ó Goatentala. Lo» indio», excitados por urt Bolsa de hoy. Cinco por roo consolidados 98 80. Obligacio teniente Coronel llamado D. Joscf Zamora, proclamaron al nes de la ciudad 1355. Empréstito Real de España 44!. Rey de España, cuyo acontecimiento puso en' el mayor con «.Las noticias del norte deltalia contienen que al mismo tiempo flicto á (o» republicanos, á causa de la rapidez Con que.se iba que…</t>
  </si>
  <si>
    <t>Zamora, Mariano García</t>
  </si>
  <si>
    <t>Mariano García Zamora</t>
  </si>
  <si>
    <t>…Secretario del Despacho de Hacienda arcediano de Villena, de la iglesia catedral de Cartagena, va dado cuenta al Rey de la exposición hecha por el consulado de cante por muerte de D. Mariano García Zamora, al doctor Don Cádiz con fecha i.® de Abril último, y del estado que remitió y Leandro Alvarez, canónigo de la de Málaga: para esta canongía se inserta á continuación , demostrativo de los adelantamientos ^ D. Juan de Dios Bulnes, canónigo electo déla de Ovie…</t>
  </si>
  <si>
    <t>Zani', Francisco</t>
  </si>
  <si>
    <t>Francisco Zani'</t>
  </si>
  <si>
    <t>…eses no tienen otras distracciones ni otros remedios interesar á los’cosecheros y trancantes de virtos'y licores. contra e! tedio que causa (fíje fatigoso camino que los cantares, D. Francisco Zani', vecino de la villa de Haro , en la Rlo- los cuentos, y á veces las riñas ruidosas de los árabes de la escol ja, se dice inventor di ella, y ofrece al público fabricar dichos ta. „Las canciones de los árabes, dice Denham, penetran hasta alambiques a quien se…</t>
  </si>
  <si>
    <t>Zanon, Juan Antonio</t>
  </si>
  <si>
    <t>Juan Antonio Zanon</t>
  </si>
  <si>
    <t>…de la. villa de Belchite,- en Verdadero. Aragón , á D. Francisco Vicente Sánchez:-para la de Cataro,,El tercero y el cuarto setvirian para los lectores qua pre ja, en Valencia, á D. Juan Antonio Zanon; y para la de las fieren las mentiras.” villas de Elda, Petrel y Salinas, á D. Antonio Josef de Val ¡No es.admirable oír á un republicano, á un presidente de divieso. los Estados-Unidos juzgar de los periódicos liberales del mismq modo que nosotros! Mr. Jeffe…</t>
  </si>
  <si>
    <t>Zante, Dionisio Roma de</t>
  </si>
  <si>
    <t>Dionisio Roma de Zante</t>
  </si>
  <si>
    <t>…adas dres el 14 de Febrero. varias letras de cambio expedidas por el Gobierno griego contra 1 Corre la voz de que S. A. espera que se concluya la mezqui la comisión de Londres. El conde Dionisio Roma de Zante está ta qué se está edificando de su orden en Tofana, y ¡allegada de &gt;1 frente de ésta comisión. los bajaes reunidos en Andrinópolí, para publicar el nuevo siste El Capitan-bajá con su escuadra , compuesta de 36 velas, h» ma militar inmediatamente después que…</t>
  </si>
  <si>
    <t>Zapata, Pablo</t>
  </si>
  <si>
    <t>Pablo Zapata</t>
  </si>
  <si>
    <t>…que quisieren hacer N. Sr. presentar para una ración de la iglesia catedral de Avila, postura lo verificarán dentro del expresado término en el juzga vacante por fallecimiento de D. Pablo Zapata , á D. Francisco do del Sr, Arizmendi, alcalde de casa y corte, por la escribanía Cortés Merino: para otra ración de la iglesia catedral de Zamo de Albóniga, donde se admitirán las que se hicieren ,siendo ar ra, vacante por muerte de D. Salvador Tejedor, á D.…</t>
  </si>
  <si>
    <t>Zaragoza.', Benito</t>
  </si>
  <si>
    <t>Benito Zaragoza.'</t>
  </si>
  <si>
    <t>….... ............. i idem. á D. Amonio Gil Hurtado: para dos raciones dé la cotegial.de Barcelona á pesos fuertes....... $ beneficio. Roa, obispado de Osmá, vacantes por muerte de D. Benito Zaragoza.'..."................................ 4 á J daño. León, y traslación de D. Manuel González, á D. Eustaquio1* Bilbao......................................... i beneficio. Adrados y D. Josef Antonio del-Pinó: pata otra dé ia metro Coruña..... 1...................…</t>
  </si>
  <si>
    <t>Zayas, Juan Remigio de</t>
  </si>
  <si>
    <t>Juan Remigio de Zayas</t>
  </si>
  <si>
    <t>…odido sobrevivir sin vor de D. Francisco Bnstamante. 9,°Otro de 38058 rs. 28 mrs., los muchos cuidados y asistencia que recibieron á bordo de la yr.91 26 mrs. de rédito í favor de D. Juan Remigio de Zayas. Blonie. Con pocas horas que hubiera tardado el auxilio, todos 10. Otro de 58235 rs. 10 mrs., y 157 1 mrs. de rédito á favor hubieran muerto. .......... . ,■ ,¡ de Jas memorias de Gaspar de S. Pedro. 11. Otro. de 1388823 „E1 5 de Febrero fue cuando la tripula…</t>
  </si>
  <si>
    <t>Zayas.rr, Juan Remigio de</t>
  </si>
  <si>
    <t>Juan Remigio de Zayas.rr</t>
  </si>
  <si>
    <t>…as distinguidas que de D. Francisco Bustamante.rrp.0 Otro de 39058 rs. y 38 mrs., con motivo de la estación concurren á este Sitio. Concluida la. y 91 26 mrs. de rédito á favor de D. Juan Remigio de Zayas.rr función de iglesia volvió 'el batallón por el mismo orden á la 10. Otro de 59235 rs. 10 mrs., y 157 2 mrs. de rédito á favor plaza de Palacio, donde prestaron los Voluntarios el juramento de las memorias de Gaspar de S. Pedro.= i 1. Otro de 1389823 prescrito,…</t>
  </si>
  <si>
    <t>Zoelen, J. G. Vcrstolk van</t>
  </si>
  <si>
    <t>J. G. Vcrstolk van Zoelen</t>
  </si>
  <si>
    <t>…a exposición fiel de la situación S. M. ha hecho los nombramientos siguientes: Ministro de de los católicos. Los exponentes y el orador mismo desean se lea Negocios extrangeros al barón J. G. Vcrstolk van Zoelen, que en la Cámara. El noble conde llama particularmente la atención estaba encargado interinamente de este ministerio. de los lores sobre ci pas-age siguiente: Embajador Extraordinario y Ministro Plenipotenciario cerca „Los exponentes piden permiso para hacer…</t>
  </si>
  <si>
    <t>Zorrilla, Josef</t>
  </si>
  <si>
    <t>Josef Zorrilla</t>
  </si>
  <si>
    <t>…ir este corto obsequio en testi Sevilla á D. Ignacio Gusenie: para otra de alcalde de la cuadra monio de su verdadera lealtad. Ecija 23 de Febrero de 1826.” déla misma audiencia á D. Josef Zorrilla, y para la fiscalía del (Siguen las Jimias.) crimen de dicho tribunal á D. Josef del Castillo; para una plaza de alcalde nacional de la corte mayor de Navarra á D. Leoncio „Senor: La vuestra ciudad de Lérida , en Cataluña, que tan Ladrón de Cegama: para una p…</t>
  </si>
  <si>
    <t>Fuentes oficiales y criterio de elaboración · 1826</t>
  </si>
  <si>
    <t>157 archivos · 625 páginas · enlaces al facsímil oficial</t>
  </si>
  <si>
    <t>Archivo</t>
  </si>
  <si>
    <t>Páginas PDF</t>
  </si>
  <si>
    <t>Registros del índice</t>
  </si>
  <si>
    <t>Facsímil completo</t>
  </si>
  <si>
    <t>GMD-1826-1.pdf</t>
  </si>
  <si>
    <t>GMD-1826-2.pdf</t>
  </si>
  <si>
    <t>GMD-1826-3.pdf</t>
  </si>
  <si>
    <t>GMD-1826-4.pdf</t>
  </si>
  <si>
    <t>GMD-1826-5.pdf</t>
  </si>
  <si>
    <t>GMD-1826-6.pdf</t>
  </si>
  <si>
    <t>GMD-1826-7.pdf</t>
  </si>
  <si>
    <t>GMD-1826-8.pdf</t>
  </si>
  <si>
    <t>GMD-1826-9.pdf</t>
  </si>
  <si>
    <t>GMD-1826-10.pdf</t>
  </si>
  <si>
    <t>GMD-1826-11.pdf</t>
  </si>
  <si>
    <t>GMD-1826-12.pdf</t>
  </si>
  <si>
    <t>GMD-1826-13.pdf</t>
  </si>
  <si>
    <t>GMD-1826-14.pdf</t>
  </si>
  <si>
    <t>GMD-1826-15.pdf</t>
  </si>
  <si>
    <t>GMD-1826-16.pdf</t>
  </si>
  <si>
    <t>GMD-1826-17.pdf</t>
  </si>
  <si>
    <t>GMD-1826-18.pdf</t>
  </si>
  <si>
    <t>GMD-1826-19.pdf</t>
  </si>
  <si>
    <t>GMD-1826-20.pdf</t>
  </si>
  <si>
    <t>GMD-1826-21.pdf</t>
  </si>
  <si>
    <t>GMD-1826-22.pdf</t>
  </si>
  <si>
    <t>GMD-1826-23.pdf</t>
  </si>
  <si>
    <t>GMD-1826-24.pdf</t>
  </si>
  <si>
    <t>GMD-1826-25E.pdf</t>
  </si>
  <si>
    <t>GMD-1826-26.pdf</t>
  </si>
  <si>
    <t>GMD-1826-27.pdf</t>
  </si>
  <si>
    <t>GMD-1826-28.pdf</t>
  </si>
  <si>
    <t>GMD-1826-29.pdf</t>
  </si>
  <si>
    <t>GMD-1826-30.pdf</t>
  </si>
  <si>
    <t>GMD-1826-31.pdf</t>
  </si>
  <si>
    <t>GMD-1826-32.pdf</t>
  </si>
  <si>
    <t>GMD-1826-33.pdf</t>
  </si>
  <si>
    <t>GMD-1826-34.pdf</t>
  </si>
  <si>
    <t>GMD-1826-35.pdf</t>
  </si>
  <si>
    <t>GMD-1826-36.pdf</t>
  </si>
  <si>
    <t>GMD-1826-37.pdf</t>
  </si>
  <si>
    <t>GMD-1826-38.pdf</t>
  </si>
  <si>
    <t>GMD-1826-39.pdf</t>
  </si>
  <si>
    <t>GMD-1826-40.pdf</t>
  </si>
  <si>
    <t>GMD-1826-41.pdf</t>
  </si>
  <si>
    <t>GMD-1826-42.pdf</t>
  </si>
  <si>
    <t>GMD-1826-43.pdf</t>
  </si>
  <si>
    <t>GMD-1826-44.pdf</t>
  </si>
  <si>
    <t>GMD-1826-45.pdf</t>
  </si>
  <si>
    <t>GMD-1826-46.pdf</t>
  </si>
  <si>
    <t>GMD-1826-47.pdf</t>
  </si>
  <si>
    <t>GMD-1826-48.pdf</t>
  </si>
  <si>
    <t>GMD-1826-49.pdf</t>
  </si>
  <si>
    <t>GMD-1826-50.pdf</t>
  </si>
  <si>
    <t>GMD-1826-51.pdf</t>
  </si>
  <si>
    <t>GMD-1826-52.pdf</t>
  </si>
  <si>
    <t>GMD-1826-53.pdf</t>
  </si>
  <si>
    <t>GMD-1826-54.pdf</t>
  </si>
  <si>
    <t>GMD-1826-55.pdf</t>
  </si>
  <si>
    <t>GMD-1826-56.pdf</t>
  </si>
  <si>
    <t>GMD-1826-57.pdf</t>
  </si>
  <si>
    <t>GMD-1826-58.pdf</t>
  </si>
  <si>
    <t>GMD-1826-59.pdf</t>
  </si>
  <si>
    <t>GMD-1826-60.pdf</t>
  </si>
  <si>
    <t>GMD-1826-61.pdf</t>
  </si>
  <si>
    <t>GMD-1826-62.pdf</t>
  </si>
  <si>
    <t>GMD-1826-63.pdf</t>
  </si>
  <si>
    <t>GMD-1826-64.pdf</t>
  </si>
  <si>
    <t>GMD-1826-65.pdf</t>
  </si>
  <si>
    <t>GMD-1826-66.pdf</t>
  </si>
  <si>
    <t>GMD-1826-67.pdf</t>
  </si>
  <si>
    <t>GMD-1826-68.pdf</t>
  </si>
  <si>
    <t>GMD-1826-69.pdf</t>
  </si>
  <si>
    <t>GMD-1826-70.pdf</t>
  </si>
  <si>
    <t>GMD-1826-71.pdf</t>
  </si>
  <si>
    <t>GMD-1826-72.pdf</t>
  </si>
  <si>
    <t>GMD-1826-73.pdf</t>
  </si>
  <si>
    <t>GMD-1826-74.pdf</t>
  </si>
  <si>
    <t>GMD-1826-75.pdf</t>
  </si>
  <si>
    <t>GMD-1826-76.pdf</t>
  </si>
  <si>
    <t>GMD-1826-77.pdf</t>
  </si>
  <si>
    <t>GMD-1826-78.pdf</t>
  </si>
  <si>
    <t>GMD-1826-79.pdf</t>
  </si>
  <si>
    <t>GMD-1826-80.pdf</t>
  </si>
  <si>
    <t>GMD-1826-81.pdf</t>
  </si>
  <si>
    <t>GMD-1826-82.pdf</t>
  </si>
  <si>
    <t>GMD-1826-83.pdf</t>
  </si>
  <si>
    <t>GMD-1826-84.pdf</t>
  </si>
  <si>
    <t>GMD-1826-85.pdf</t>
  </si>
  <si>
    <t>GMD-1826-86.pdf</t>
  </si>
  <si>
    <t>GMD-1826-87.pdf</t>
  </si>
  <si>
    <t>GMD-1826-88.pdf</t>
  </si>
  <si>
    <t>GMD-1826-89.pdf</t>
  </si>
  <si>
    <t>GMD-1826-90.pdf</t>
  </si>
  <si>
    <t>GMD-1826-91.pdf</t>
  </si>
  <si>
    <t>GMD-1826-92.pdf</t>
  </si>
  <si>
    <t>GMD-1826-93.pdf</t>
  </si>
  <si>
    <t>GMD-1826-94.pdf</t>
  </si>
  <si>
    <t>GMD-1826-95.pdf</t>
  </si>
  <si>
    <t>GMD-1826-96.pdf</t>
  </si>
  <si>
    <t>GMD-1826-97.pdf</t>
  </si>
  <si>
    <t>GMD-1826-98.pdf</t>
  </si>
  <si>
    <t>GMD-1826-99.pdf</t>
  </si>
  <si>
    <t>GMD-1826-100.pdf</t>
  </si>
  <si>
    <t>GMD-1826-101.pdf</t>
  </si>
  <si>
    <t>GMD-1826-102.pdf</t>
  </si>
  <si>
    <t>GMD-1826-103.pdf</t>
  </si>
  <si>
    <t>GMD-1826-104.pdf</t>
  </si>
  <si>
    <t>GMD-1826-105.pdf</t>
  </si>
  <si>
    <t>GMD-1826-106.pdf</t>
  </si>
  <si>
    <t>GMD-1826-107.pdf</t>
  </si>
  <si>
    <t>GMD-1826-108.pdf</t>
  </si>
  <si>
    <t>GMD-1826-109.pdf</t>
  </si>
  <si>
    <t>GMD-1826-110.pdf</t>
  </si>
  <si>
    <t>GMD-1826-111.pdf</t>
  </si>
  <si>
    <t>GMD-1826-112.pdf</t>
  </si>
  <si>
    <t>GMD-1826-113.pdf</t>
  </si>
  <si>
    <t>GMD-1826-114.pdf</t>
  </si>
  <si>
    <t>GMD-1826-115.pdf</t>
  </si>
  <si>
    <t>GMD-1826-116.pdf</t>
  </si>
  <si>
    <t>GMD-1826-117.pdf</t>
  </si>
  <si>
    <t>GMD-1826-118.pdf</t>
  </si>
  <si>
    <t>GMD-1826-119.pdf</t>
  </si>
  <si>
    <t>GMD-1826-120.pdf</t>
  </si>
  <si>
    <t>GMD-1826-121.pdf</t>
  </si>
  <si>
    <t>GMD-1826-122.pdf</t>
  </si>
  <si>
    <t>GMD-1826-123.pdf</t>
  </si>
  <si>
    <t>GMD-1826-124.pdf</t>
  </si>
  <si>
    <t>GMD-1826-125.pdf</t>
  </si>
  <si>
    <t>GMD-1826-126.pdf</t>
  </si>
  <si>
    <t>GMD-1826-127.pdf</t>
  </si>
  <si>
    <t>GMD-1826-128.pdf</t>
  </si>
  <si>
    <t>GMD-1826-129.pdf</t>
  </si>
  <si>
    <t>GMD-1826-130.pdf</t>
  </si>
  <si>
    <t>GMD-1826-131.pdf</t>
  </si>
  <si>
    <t>GMD-1826-132.pdf</t>
  </si>
  <si>
    <t>GMD-1826-133.pdf</t>
  </si>
  <si>
    <t>GMD-1826-134.pdf</t>
  </si>
  <si>
    <t>GMD-1826-135.pdf</t>
  </si>
  <si>
    <t>GMD-1826-136.pdf</t>
  </si>
  <si>
    <t>GMD-1826-137.pdf</t>
  </si>
  <si>
    <t>GMD-1826-138.pdf</t>
  </si>
  <si>
    <t>GMD-1826-139.pdf</t>
  </si>
  <si>
    <t>GMD-1826-140.pdf</t>
  </si>
  <si>
    <t>GMD-1826-141.pdf</t>
  </si>
  <si>
    <t>GMD-1826-142.pdf</t>
  </si>
  <si>
    <t>GMD-1826-143.pdf</t>
  </si>
  <si>
    <t>GMD-1826-144.pdf</t>
  </si>
  <si>
    <t>GMD-1826-145.pdf</t>
  </si>
  <si>
    <t>GMD-1826-146.pdf</t>
  </si>
  <si>
    <t>GMD-1826-147.pdf</t>
  </si>
  <si>
    <t>GMD-1826-148.pdf</t>
  </si>
  <si>
    <t>GMD-1826-149.pdf</t>
  </si>
  <si>
    <t>GMD-1826-150.pdf</t>
  </si>
  <si>
    <t>GMD-1826-151.pdf</t>
  </si>
  <si>
    <t>GMD-1826-152.pdf</t>
  </si>
  <si>
    <t>GMD-1826-153.pdf</t>
  </si>
  <si>
    <t>GMD-1826-154.pdf</t>
  </si>
  <si>
    <t>GMD-1826-155.pdf</t>
  </si>
  <si>
    <t>GMD-1826-156.pdf</t>
  </si>
  <si>
    <t>GMD-1826-157.pdf</t>
  </si>
  <si>
    <t>Criterios, alcance y limitaciones</t>
  </si>
  <si>
    <t>Cobertura</t>
  </si>
  <si>
    <t>Se incluyen los 157 archivos localizados en la hemeroteca oficial entre el 1 de enero y el 31 de diciembre de 1826, incluida 1 edición extraordinaria.</t>
  </si>
  <si>
    <t>Cabeceras</t>
  </si>
  <si>
    <t>Gaceta de Madrid (157 archivos).</t>
  </si>
  <si>
    <t>Numeración</t>
  </si>
  <si>
    <t>La numeración y la edición extraordinaria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</si>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</sst>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6" displayName="IndiceOnomasticoAnual1826" ref="A6:K2325" totalsRowShown="0">
  <autoFilter ref="A6:K2325"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6" displayName="FuentesGacetaAnual1826" ref="A4:F161" totalsRowShown="0">
  <autoFilter ref="A4:F161"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1.95" customHeight="1">
      <c r="A2" s="9" t="s">
        <v>1</v>
      </c>
      <c r="B2" s="9"/>
      <c r="C2" s="9"/>
      <c r="D2" s="9"/>
      <c r="E2" s="9"/>
      <c r="F2" s="9"/>
      <c r="G2" s="9"/>
      <c r="H2" s="9"/>
      <c r="I2" s="9"/>
      <c r="J2" s="9"/>
      <c r="K2" s="9"/>
    </row>
    <row r="3" spans="1:11" ht="33.950000000000003" customHeight="1">
      <c r="A3" s="10" t="s">
        <v>2</v>
      </c>
      <c r="B3" s="10"/>
      <c r="C3" s="10"/>
      <c r="D3" s="10"/>
      <c r="E3" s="10"/>
      <c r="F3" s="10"/>
      <c r="G3" s="10"/>
      <c r="H3" s="10"/>
      <c r="I3" s="10"/>
      <c r="J3" s="10"/>
      <c r="K3" s="10"/>
    </row>
    <row r="4" spans="1:11" ht="21.95" customHeight="1">
      <c r="A4" s="11" t="s">
        <v>3</v>
      </c>
      <c r="B4" s="11"/>
      <c r="C4" s="11"/>
      <c r="D4" s="11"/>
      <c r="E4" s="11"/>
      <c r="F4" s="11"/>
      <c r="G4" s="11"/>
      <c r="H4" s="11"/>
      <c r="I4" s="11"/>
      <c r="J4" s="11"/>
      <c r="K4" s="11"/>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-26947</v>
      </c>
      <c r="F7" s="3" t="s">
        <v>19</v>
      </c>
      <c r="G7" s="3" t="s">
        <v>20</v>
      </c>
      <c r="H7" s="2" t="s">
        <v>21</v>
      </c>
      <c r="I7" s="2" t="s">
        <v>22</v>
      </c>
      <c r="J7" s="3" t="str">
        <f>HYPERLINK("https://www.boe.es/gazeta/dias/1826/03/21/pdfs/GMD-1826-35.pdf#page=3","Abrir facsímil")</f>
        <v>Abrir facsímil</v>
      </c>
      <c r="K7" s="3" t="s">
        <v>23</v>
      </c>
    </row>
    <row r="8" spans="1:11" ht="42" customHeight="1">
      <c r="A8" s="2" t="s">
        <v>24</v>
      </c>
      <c r="B8" s="2" t="s">
        <v>25</v>
      </c>
      <c r="C8" s="2" t="s">
        <v>26</v>
      </c>
      <c r="D8" s="2" t="s">
        <v>27</v>
      </c>
      <c r="E8" s="5">
        <v>-26793</v>
      </c>
      <c r="F8" s="3" t="s">
        <v>28</v>
      </c>
      <c r="G8" s="3" t="s">
        <v>29</v>
      </c>
      <c r="H8" s="2" t="s">
        <v>21</v>
      </c>
      <c r="I8" s="2" t="s">
        <v>30</v>
      </c>
      <c r="J8" s="3" t="str">
        <f>HYPERLINK("https://www.boe.es/gazeta/dias/1826/08/22/pdfs/GMD-1826-101.pdf#page=4","Abrir facsímil")</f>
        <v>Abrir facsímil</v>
      </c>
      <c r="K8" s="3" t="s">
        <v>23</v>
      </c>
    </row>
    <row r="9" spans="1:11" ht="42" customHeight="1">
      <c r="A9" s="2" t="s">
        <v>31</v>
      </c>
      <c r="B9" s="2" t="s">
        <v>31</v>
      </c>
      <c r="C9" s="2" t="s">
        <v>32</v>
      </c>
      <c r="D9" s="2" t="s">
        <v>27</v>
      </c>
      <c r="E9" s="5">
        <v>-26812</v>
      </c>
      <c r="F9" s="3" t="s">
        <v>33</v>
      </c>
      <c r="G9" s="3" t="s">
        <v>29</v>
      </c>
      <c r="H9" s="2" t="s">
        <v>34</v>
      </c>
      <c r="I9" s="2" t="s">
        <v>35</v>
      </c>
      <c r="J9" s="3" t="str">
        <f>HYPERLINK("https://www.boe.es/gazeta/dias/1826/08/03/pdfs/GMD-1826-93.pdf#page=4","Abrir facsímil")</f>
        <v>Abrir facsímil</v>
      </c>
      <c r="K9" s="3" t="s">
        <v>36</v>
      </c>
    </row>
    <row r="10" spans="1:11" ht="42" customHeight="1">
      <c r="A10" s="2" t="s">
        <v>31</v>
      </c>
      <c r="B10" s="2" t="s">
        <v>31</v>
      </c>
      <c r="C10" s="2" t="s">
        <v>17</v>
      </c>
      <c r="D10" s="2" t="s">
        <v>18</v>
      </c>
      <c r="E10" s="5">
        <v>-26677</v>
      </c>
      <c r="F10" s="3" t="s">
        <v>37</v>
      </c>
      <c r="G10" s="3" t="s">
        <v>29</v>
      </c>
      <c r="H10" s="2" t="s">
        <v>34</v>
      </c>
      <c r="I10" s="2" t="s">
        <v>38</v>
      </c>
      <c r="J10" s="3" t="str">
        <f>HYPERLINK("https://www.boe.es/gazeta/dias/1826/12/16/pdfs/GMD-1826-151.pdf#page=4","Abrir facsímil")</f>
        <v>Abrir facsímil</v>
      </c>
      <c r="K10" s="3" t="s">
        <v>36</v>
      </c>
    </row>
    <row r="11" spans="1:11" ht="42" customHeight="1">
      <c r="A11" s="2" t="s">
        <v>39</v>
      </c>
      <c r="B11" s="2" t="s">
        <v>40</v>
      </c>
      <c r="C11" s="2" t="s">
        <v>17</v>
      </c>
      <c r="D11" s="2" t="s">
        <v>18</v>
      </c>
      <c r="E11" s="5">
        <v>-26859</v>
      </c>
      <c r="F11" s="3" t="s">
        <v>41</v>
      </c>
      <c r="G11" s="3" t="s">
        <v>29</v>
      </c>
      <c r="H11" s="2" t="s">
        <v>34</v>
      </c>
      <c r="I11" s="2" t="s">
        <v>42</v>
      </c>
      <c r="J11" s="3" t="str">
        <f>HYPERLINK("https://www.boe.es/gazeta/dias/1826/06/17/pdfs/GMD-1826-73.pdf#page=4","Abrir facsímil")</f>
        <v>Abrir facsímil</v>
      </c>
      <c r="K11" s="3" t="s">
        <v>36</v>
      </c>
    </row>
    <row r="12" spans="1:11" ht="42" customHeight="1">
      <c r="A12" s="2" t="s">
        <v>43</v>
      </c>
      <c r="B12" s="2" t="s">
        <v>43</v>
      </c>
      <c r="C12" s="2" t="s">
        <v>17</v>
      </c>
      <c r="D12" s="2" t="s">
        <v>18</v>
      </c>
      <c r="E12" s="5">
        <v>-26978</v>
      </c>
      <c r="F12" s="3" t="s">
        <v>44</v>
      </c>
      <c r="G12" s="3" t="s">
        <v>45</v>
      </c>
      <c r="H12" s="2" t="s">
        <v>34</v>
      </c>
      <c r="I12" s="2" t="s">
        <v>46</v>
      </c>
      <c r="J12" s="3" t="str">
        <f>HYPERLINK("https://www.boe.es/gazeta/dias/1826/02/18/pdfs/GMD-1826-21.pdf#page=1","Abrir facsímil")</f>
        <v>Abrir facsímil</v>
      </c>
      <c r="K12" s="3" t="s">
        <v>36</v>
      </c>
    </row>
    <row r="13" spans="1:11" ht="42" customHeight="1">
      <c r="A13" s="2" t="s">
        <v>47</v>
      </c>
      <c r="B13" s="2" t="s">
        <v>48</v>
      </c>
      <c r="C13" s="2" t="s">
        <v>49</v>
      </c>
      <c r="D13" s="2" t="s">
        <v>27</v>
      </c>
      <c r="E13" s="5">
        <v>-26758</v>
      </c>
      <c r="F13" s="3" t="s">
        <v>50</v>
      </c>
      <c r="G13" s="3" t="s">
        <v>29</v>
      </c>
      <c r="H13" s="2" t="s">
        <v>34</v>
      </c>
      <c r="I13" s="2" t="s">
        <v>51</v>
      </c>
      <c r="J13" s="3" t="str">
        <f>HYPERLINK("https://www.boe.es/gazeta/dias/1826/09/26/pdfs/GMD-1826-116.pdf#page=4","Abrir facsímil")</f>
        <v>Abrir facsímil</v>
      </c>
      <c r="K13" s="3" t="s">
        <v>36</v>
      </c>
    </row>
    <row r="14" spans="1:11" ht="42" customHeight="1">
      <c r="A14" s="2" t="s">
        <v>52</v>
      </c>
      <c r="B14" s="2" t="s">
        <v>53</v>
      </c>
      <c r="C14" s="2" t="s">
        <v>49</v>
      </c>
      <c r="D14" s="2" t="s">
        <v>27</v>
      </c>
      <c r="E14" s="5">
        <v>-26700</v>
      </c>
      <c r="F14" s="3" t="s">
        <v>54</v>
      </c>
      <c r="G14" s="3" t="s">
        <v>29</v>
      </c>
      <c r="H14" s="2" t="s">
        <v>34</v>
      </c>
      <c r="I14" s="2" t="s">
        <v>55</v>
      </c>
      <c r="J14" s="3" t="str">
        <f>HYPERLINK("https://www.boe.es/gazeta/dias/1826/11/23/pdfs/GMD-1826-141.pdf#page=4","Abrir facsímil")</f>
        <v>Abrir facsímil</v>
      </c>
      <c r="K14" s="3" t="s">
        <v>36</v>
      </c>
    </row>
    <row r="15" spans="1:11" ht="42" customHeight="1">
      <c r="A15" s="2" t="s">
        <v>56</v>
      </c>
      <c r="B15" s="2" t="s">
        <v>56</v>
      </c>
      <c r="C15" s="2" t="s">
        <v>17</v>
      </c>
      <c r="D15" s="2" t="s">
        <v>18</v>
      </c>
      <c r="E15" s="5">
        <v>-26926</v>
      </c>
      <c r="F15" s="3" t="s">
        <v>57</v>
      </c>
      <c r="G15" s="3" t="s">
        <v>45</v>
      </c>
      <c r="H15" s="2" t="s">
        <v>34</v>
      </c>
      <c r="I15" s="2" t="s">
        <v>58</v>
      </c>
      <c r="J15" s="3" t="str">
        <f>HYPERLINK("https://www.boe.es/gazeta/dias/1826/04/11/pdfs/GMD-1826-44.pdf#page=1","Abrir facsímil")</f>
        <v>Abrir facsímil</v>
      </c>
      <c r="K15" s="3" t="s">
        <v>36</v>
      </c>
    </row>
    <row r="16" spans="1:11" ht="42" customHeight="1">
      <c r="A16" s="2" t="s">
        <v>59</v>
      </c>
      <c r="B16" s="2" t="s">
        <v>59</v>
      </c>
      <c r="C16" s="2" t="s">
        <v>17</v>
      </c>
      <c r="D16" s="2" t="s">
        <v>18</v>
      </c>
      <c r="E16" s="5">
        <v>-26978</v>
      </c>
      <c r="F16" s="3" t="s">
        <v>44</v>
      </c>
      <c r="G16" s="3" t="s">
        <v>45</v>
      </c>
      <c r="H16" s="2" t="s">
        <v>34</v>
      </c>
      <c r="I16" s="2" t="s">
        <v>60</v>
      </c>
      <c r="J16" s="3" t="str">
        <f>HYPERLINK("https://www.boe.es/gazeta/dias/1826/02/18/pdfs/GMD-1826-21.pdf#page=1","Abrir facsímil")</f>
        <v>Abrir facsímil</v>
      </c>
      <c r="K16" s="3" t="s">
        <v>36</v>
      </c>
    </row>
    <row r="17" spans="1:11" ht="42" customHeight="1">
      <c r="A17" s="2" t="s">
        <v>61</v>
      </c>
      <c r="B17" s="2" t="s">
        <v>61</v>
      </c>
      <c r="C17" s="2" t="s">
        <v>62</v>
      </c>
      <c r="D17" s="2" t="s">
        <v>27</v>
      </c>
      <c r="E17" s="5">
        <v>-26933</v>
      </c>
      <c r="F17" s="3" t="s">
        <v>63</v>
      </c>
      <c r="G17" s="3" t="s">
        <v>64</v>
      </c>
      <c r="H17" s="2" t="s">
        <v>34</v>
      </c>
      <c r="I17" s="2" t="s">
        <v>65</v>
      </c>
      <c r="J17" s="3" t="str">
        <f>HYPERLINK("https://www.boe.es/gazeta/dias/1826/04/04/pdfs/GMD-1826-41.pdf#page=2","Abrir facsímil")</f>
        <v>Abrir facsímil</v>
      </c>
      <c r="K17" s="3" t="s">
        <v>36</v>
      </c>
    </row>
    <row r="18" spans="1:11" ht="42" customHeight="1">
      <c r="A18" s="2" t="s">
        <v>66</v>
      </c>
      <c r="B18" s="2" t="s">
        <v>67</v>
      </c>
      <c r="C18" s="2" t="s">
        <v>32</v>
      </c>
      <c r="D18" s="2" t="s">
        <v>27</v>
      </c>
      <c r="E18" s="5">
        <v>-26905</v>
      </c>
      <c r="F18" s="3" t="s">
        <v>68</v>
      </c>
      <c r="G18" s="3" t="s">
        <v>69</v>
      </c>
      <c r="H18" s="2" t="s">
        <v>34</v>
      </c>
      <c r="I18" s="2" t="s">
        <v>70</v>
      </c>
      <c r="J18" s="3" t="str">
        <f>HYPERLINK("https://www.boe.es/gazeta/dias/1826/05/02/pdfs/GMD-1826-53.pdf#page=4","Abrir facsímil")</f>
        <v>Abrir facsímil</v>
      </c>
      <c r="K18" s="3" t="s">
        <v>36</v>
      </c>
    </row>
    <row r="19" spans="1:11" ht="42" customHeight="1">
      <c r="A19" s="2" t="s">
        <v>71</v>
      </c>
      <c r="B19" s="2" t="s">
        <v>72</v>
      </c>
      <c r="C19" s="2" t="s">
        <v>73</v>
      </c>
      <c r="D19" s="2" t="s">
        <v>27</v>
      </c>
      <c r="E19" s="5">
        <v>-26775</v>
      </c>
      <c r="F19" s="3" t="s">
        <v>74</v>
      </c>
      <c r="G19" s="3" t="s">
        <v>29</v>
      </c>
      <c r="H19" s="2" t="s">
        <v>34</v>
      </c>
      <c r="I19" s="2" t="s">
        <v>75</v>
      </c>
      <c r="J19" s="3" t="str">
        <f>HYPERLINK("https://www.boe.es/gazeta/dias/1826/09/09/pdfs/GMD-1826-109.pdf#page=4","Abrir facsímil")</f>
        <v>Abrir facsímil</v>
      </c>
      <c r="K19" s="3" t="s">
        <v>36</v>
      </c>
    </row>
    <row r="20" spans="1:11" ht="42" customHeight="1">
      <c r="A20" s="2" t="s">
        <v>76</v>
      </c>
      <c r="B20" s="2" t="s">
        <v>77</v>
      </c>
      <c r="C20" s="2" t="s">
        <v>62</v>
      </c>
      <c r="D20" s="2" t="s">
        <v>27</v>
      </c>
      <c r="E20" s="5">
        <v>-26891</v>
      </c>
      <c r="F20" s="3" t="s">
        <v>78</v>
      </c>
      <c r="G20" s="3" t="s">
        <v>29</v>
      </c>
      <c r="H20" s="2" t="s">
        <v>34</v>
      </c>
      <c r="I20" s="2" t="s">
        <v>79</v>
      </c>
      <c r="J20" s="3" t="str">
        <f>HYPERLINK("https://www.boe.es/gazeta/dias/1826/05/16/pdfs/GMD-1826-59.pdf#page=4","Abrir facsímil")</f>
        <v>Abrir facsímil</v>
      </c>
      <c r="K20" s="3" t="s">
        <v>36</v>
      </c>
    </row>
    <row r="21" spans="1:11" ht="42" customHeight="1">
      <c r="A21" s="2" t="s">
        <v>80</v>
      </c>
      <c r="B21" s="2" t="s">
        <v>80</v>
      </c>
      <c r="C21" s="2" t="s">
        <v>17</v>
      </c>
      <c r="D21" s="2" t="s">
        <v>18</v>
      </c>
      <c r="E21" s="5">
        <v>-27015</v>
      </c>
      <c r="F21" s="3" t="s">
        <v>81</v>
      </c>
      <c r="G21" s="3" t="s">
        <v>45</v>
      </c>
      <c r="H21" s="2" t="s">
        <v>34</v>
      </c>
      <c r="I21" s="2" t="s">
        <v>82</v>
      </c>
      <c r="J21" s="3" t="str">
        <f>HYPERLINK("https://www.boe.es/gazeta/dias/1826/01/12/pdfs/GMD-1826-5.pdf#page=1","Abrir facsímil")</f>
        <v>Abrir facsímil</v>
      </c>
      <c r="K21" s="3" t="s">
        <v>36</v>
      </c>
    </row>
    <row r="22" spans="1:11" ht="42" customHeight="1">
      <c r="A22" s="2" t="s">
        <v>83</v>
      </c>
      <c r="B22" s="2" t="s">
        <v>84</v>
      </c>
      <c r="C22" s="2" t="s">
        <v>85</v>
      </c>
      <c r="D22" s="2" t="s">
        <v>86</v>
      </c>
      <c r="E22" s="5">
        <v>-26924</v>
      </c>
      <c r="F22" s="3" t="s">
        <v>87</v>
      </c>
      <c r="G22" s="3" t="s">
        <v>88</v>
      </c>
      <c r="H22" s="2" t="s">
        <v>21</v>
      </c>
      <c r="I22" s="2" t="s">
        <v>89</v>
      </c>
      <c r="J22" s="3" t="str">
        <f>HYPERLINK("https://www.boe.es/gazeta/dias/1826/04/13/pdfs/GMD-1826-45.pdf#page=4","Abrir facsímil")</f>
        <v>Abrir facsímil</v>
      </c>
      <c r="K22" s="3" t="s">
        <v>23</v>
      </c>
    </row>
    <row r="23" spans="1:11" ht="42" customHeight="1">
      <c r="A23" s="2" t="s">
        <v>90</v>
      </c>
      <c r="B23" s="2" t="s">
        <v>90</v>
      </c>
      <c r="C23" s="2" t="s">
        <v>17</v>
      </c>
      <c r="D23" s="2" t="s">
        <v>18</v>
      </c>
      <c r="E23" s="5">
        <v>-26833</v>
      </c>
      <c r="F23" s="3" t="s">
        <v>91</v>
      </c>
      <c r="G23" s="3" t="s">
        <v>45</v>
      </c>
      <c r="H23" s="2" t="s">
        <v>34</v>
      </c>
      <c r="I23" s="2" t="s">
        <v>92</v>
      </c>
      <c r="J23" s="3" t="str">
        <f>HYPERLINK("https://www.boe.es/gazeta/dias/1826/07/13/pdfs/GMD-1826-84.pdf#page=1","Abrir facsímil")</f>
        <v>Abrir facsímil</v>
      </c>
      <c r="K23" s="3" t="s">
        <v>36</v>
      </c>
    </row>
    <row r="24" spans="1:11" ht="42" customHeight="1">
      <c r="A24" s="2" t="s">
        <v>93</v>
      </c>
      <c r="B24" s="2" t="s">
        <v>94</v>
      </c>
      <c r="C24" s="2" t="s">
        <v>73</v>
      </c>
      <c r="D24" s="2" t="s">
        <v>27</v>
      </c>
      <c r="E24" s="5">
        <v>-26910</v>
      </c>
      <c r="F24" s="3" t="s">
        <v>95</v>
      </c>
      <c r="G24" s="3" t="s">
        <v>20</v>
      </c>
      <c r="H24" s="2" t="s">
        <v>21</v>
      </c>
      <c r="I24" s="2" t="s">
        <v>96</v>
      </c>
      <c r="J24" s="3" t="str">
        <f>HYPERLINK("https://www.boe.es/gazeta/dias/1826/04/27/pdfs/GMD-1826-51.pdf#page=3","Abrir facsímil")</f>
        <v>Abrir facsímil</v>
      </c>
      <c r="K24" s="3" t="s">
        <v>23</v>
      </c>
    </row>
    <row r="25" spans="1:11" ht="42" customHeight="1">
      <c r="A25" s="2" t="s">
        <v>97</v>
      </c>
      <c r="B25" s="2" t="s">
        <v>97</v>
      </c>
      <c r="C25" s="2" t="s">
        <v>17</v>
      </c>
      <c r="D25" s="2" t="s">
        <v>18</v>
      </c>
      <c r="E25" s="5">
        <v>-26915</v>
      </c>
      <c r="F25" s="3" t="s">
        <v>98</v>
      </c>
      <c r="G25" s="3" t="s">
        <v>20</v>
      </c>
      <c r="H25" s="2" t="s">
        <v>34</v>
      </c>
      <c r="I25" s="2" t="s">
        <v>99</v>
      </c>
      <c r="J25" s="3" t="str">
        <f>HYPERLINK("https://www.boe.es/gazeta/dias/1826/04/22/pdfs/GMD-1826-49.pdf#page=3","Abrir facsímil")</f>
        <v>Abrir facsímil</v>
      </c>
      <c r="K25" s="3" t="s">
        <v>36</v>
      </c>
    </row>
    <row r="26" spans="1:11" ht="42" customHeight="1">
      <c r="A26" s="2" t="s">
        <v>100</v>
      </c>
      <c r="B26" s="2" t="s">
        <v>101</v>
      </c>
      <c r="C26" s="2" t="s">
        <v>49</v>
      </c>
      <c r="D26" s="2" t="s">
        <v>27</v>
      </c>
      <c r="E26" s="5">
        <v>-26882</v>
      </c>
      <c r="F26" s="3" t="s">
        <v>102</v>
      </c>
      <c r="G26" s="3" t="s">
        <v>29</v>
      </c>
      <c r="H26" s="2" t="s">
        <v>34</v>
      </c>
      <c r="I26" s="2" t="s">
        <v>103</v>
      </c>
      <c r="J26" s="3" t="str">
        <f>HYPERLINK("https://www.boe.es/gazeta/dias/1826/05/25/pdfs/GMD-1826-63.pdf#page=4","Abrir facsímil")</f>
        <v>Abrir facsímil</v>
      </c>
      <c r="K26" s="3" t="s">
        <v>36</v>
      </c>
    </row>
    <row r="27" spans="1:11" ht="42" customHeight="1">
      <c r="A27" s="2" t="s">
        <v>104</v>
      </c>
      <c r="B27" s="2" t="s">
        <v>105</v>
      </c>
      <c r="C27" s="2" t="s">
        <v>17</v>
      </c>
      <c r="D27" s="2" t="s">
        <v>18</v>
      </c>
      <c r="E27" s="5">
        <v>-26924</v>
      </c>
      <c r="F27" s="3" t="s">
        <v>87</v>
      </c>
      <c r="G27" s="3" t="s">
        <v>45</v>
      </c>
      <c r="H27" s="2" t="s">
        <v>34</v>
      </c>
      <c r="I27" s="2" t="s">
        <v>106</v>
      </c>
      <c r="J27" s="3" t="str">
        <f>HYPERLINK("https://www.boe.es/gazeta/dias/1826/04/13/pdfs/GMD-1826-45.pdf#page=1","Abrir facsímil")</f>
        <v>Abrir facsímil</v>
      </c>
      <c r="K27" s="3" t="s">
        <v>36</v>
      </c>
    </row>
    <row r="28" spans="1:11" ht="42" customHeight="1">
      <c r="A28" s="2" t="s">
        <v>107</v>
      </c>
      <c r="B28" s="2" t="s">
        <v>107</v>
      </c>
      <c r="C28" s="2" t="s">
        <v>85</v>
      </c>
      <c r="D28" s="2" t="s">
        <v>86</v>
      </c>
      <c r="E28" s="5">
        <v>-26775</v>
      </c>
      <c r="F28" s="3" t="s">
        <v>74</v>
      </c>
      <c r="G28" s="3" t="s">
        <v>20</v>
      </c>
      <c r="H28" s="2" t="s">
        <v>34</v>
      </c>
      <c r="I28" s="2" t="s">
        <v>108</v>
      </c>
      <c r="J28" s="3" t="str">
        <f>HYPERLINK("https://www.boe.es/gazeta/dias/1826/09/09/pdfs/GMD-1826-109.pdf#page=3","Abrir facsímil")</f>
        <v>Abrir facsímil</v>
      </c>
      <c r="K28" s="3" t="s">
        <v>36</v>
      </c>
    </row>
    <row r="29" spans="1:11" ht="42" customHeight="1">
      <c r="A29" s="2" t="s">
        <v>109</v>
      </c>
      <c r="B29" s="2" t="s">
        <v>110</v>
      </c>
      <c r="C29" s="2" t="s">
        <v>17</v>
      </c>
      <c r="D29" s="2" t="s">
        <v>18</v>
      </c>
      <c r="E29" s="5">
        <v>-27020</v>
      </c>
      <c r="F29" s="3" t="s">
        <v>111</v>
      </c>
      <c r="G29" s="3" t="s">
        <v>20</v>
      </c>
      <c r="H29" s="2" t="s">
        <v>34</v>
      </c>
      <c r="I29" s="2" t="s">
        <v>112</v>
      </c>
      <c r="J29" s="3" t="str">
        <f>HYPERLINK("https://www.boe.es/gazeta/dias/1826/01/07/pdfs/GMD-1826-3.pdf#page=3","Abrir facsímil")</f>
        <v>Abrir facsímil</v>
      </c>
      <c r="K29" s="3" t="s">
        <v>36</v>
      </c>
    </row>
    <row r="30" spans="1:11" ht="42" customHeight="1">
      <c r="A30" s="2" t="s">
        <v>113</v>
      </c>
      <c r="B30" s="2" t="s">
        <v>114</v>
      </c>
      <c r="C30" s="2" t="s">
        <v>17</v>
      </c>
      <c r="D30" s="2" t="s">
        <v>18</v>
      </c>
      <c r="E30" s="5">
        <v>-26926</v>
      </c>
      <c r="F30" s="3" t="s">
        <v>57</v>
      </c>
      <c r="G30" s="3" t="s">
        <v>45</v>
      </c>
      <c r="H30" s="2" t="s">
        <v>34</v>
      </c>
      <c r="I30" s="2" t="s">
        <v>115</v>
      </c>
      <c r="J30" s="3" t="str">
        <f>HYPERLINK("https://www.boe.es/gazeta/dias/1826/04/11/pdfs/GMD-1826-44.pdf#page=1","Abrir facsímil")</f>
        <v>Abrir facsímil</v>
      </c>
      <c r="K30" s="3" t="s">
        <v>36</v>
      </c>
    </row>
    <row r="31" spans="1:11" ht="42" customHeight="1">
      <c r="A31" s="2" t="s">
        <v>116</v>
      </c>
      <c r="B31" s="2" t="s">
        <v>117</v>
      </c>
      <c r="C31" s="2" t="s">
        <v>17</v>
      </c>
      <c r="D31" s="2" t="s">
        <v>18</v>
      </c>
      <c r="E31" s="5">
        <v>-26926</v>
      </c>
      <c r="F31" s="3" t="s">
        <v>57</v>
      </c>
      <c r="G31" s="3" t="s">
        <v>45</v>
      </c>
      <c r="H31" s="2" t="s">
        <v>34</v>
      </c>
      <c r="I31" s="2" t="s">
        <v>118</v>
      </c>
      <c r="J31" s="3" t="str">
        <f>HYPERLINK("https://www.boe.es/gazeta/dias/1826/04/11/pdfs/GMD-1826-44.pdf#page=1","Abrir facsímil")</f>
        <v>Abrir facsímil</v>
      </c>
      <c r="K31" s="3" t="s">
        <v>36</v>
      </c>
    </row>
    <row r="32" spans="1:11" ht="42" customHeight="1">
      <c r="A32" s="2" t="s">
        <v>119</v>
      </c>
      <c r="B32" s="2" t="s">
        <v>120</v>
      </c>
      <c r="C32" s="2" t="s">
        <v>17</v>
      </c>
      <c r="D32" s="2" t="s">
        <v>18</v>
      </c>
      <c r="E32" s="5">
        <v>-26709</v>
      </c>
      <c r="F32" s="3" t="s">
        <v>121</v>
      </c>
      <c r="G32" s="3" t="s">
        <v>29</v>
      </c>
      <c r="H32" s="2" t="s">
        <v>34</v>
      </c>
      <c r="I32" s="2" t="s">
        <v>122</v>
      </c>
      <c r="J32" s="3" t="str">
        <f>HYPERLINK("https://www.boe.es/gazeta/dias/1826/11/14/pdfs/GMD-1826-137.pdf#page=4","Abrir facsímil")</f>
        <v>Abrir facsímil</v>
      </c>
      <c r="K32" s="3" t="s">
        <v>36</v>
      </c>
    </row>
    <row r="33" spans="1:11" ht="42" customHeight="1">
      <c r="A33" s="2" t="s">
        <v>123</v>
      </c>
      <c r="B33" s="2" t="s">
        <v>124</v>
      </c>
      <c r="C33" s="2" t="s">
        <v>62</v>
      </c>
      <c r="D33" s="2" t="s">
        <v>27</v>
      </c>
      <c r="E33" s="5">
        <v>-26796</v>
      </c>
      <c r="F33" s="3" t="s">
        <v>125</v>
      </c>
      <c r="G33" s="3" t="s">
        <v>29</v>
      </c>
      <c r="H33" s="2" t="s">
        <v>21</v>
      </c>
      <c r="I33" s="2" t="s">
        <v>126</v>
      </c>
      <c r="J33" s="3" t="str">
        <f>HYPERLINK("https://www.boe.es/gazeta/dias/1826/08/19/pdfs/GMD-1826-100.pdf#page=4","Abrir facsímil")</f>
        <v>Abrir facsímil</v>
      </c>
      <c r="K33" s="3" t="s">
        <v>23</v>
      </c>
    </row>
    <row r="34" spans="1:11" ht="42" customHeight="1">
      <c r="A34" s="2" t="s">
        <v>127</v>
      </c>
      <c r="B34" s="2" t="s">
        <v>128</v>
      </c>
      <c r="C34" s="2" t="s">
        <v>129</v>
      </c>
      <c r="D34" s="2" t="s">
        <v>27</v>
      </c>
      <c r="E34" s="5">
        <v>-26665</v>
      </c>
      <c r="F34" s="3" t="s">
        <v>130</v>
      </c>
      <c r="G34" s="3" t="s">
        <v>29</v>
      </c>
      <c r="H34" s="2" t="s">
        <v>34</v>
      </c>
      <c r="I34" s="2" t="s">
        <v>131</v>
      </c>
      <c r="J34" s="3" t="str">
        <f>HYPERLINK("https://www.boe.es/gazeta/dias/1826/12/28/pdfs/GMD-1826-156.pdf#page=4","Abrir facsímil")</f>
        <v>Abrir facsímil</v>
      </c>
      <c r="K34" s="3" t="s">
        <v>36</v>
      </c>
    </row>
    <row r="35" spans="1:11" ht="42" customHeight="1">
      <c r="A35" s="2" t="s">
        <v>132</v>
      </c>
      <c r="B35" s="2" t="s">
        <v>132</v>
      </c>
      <c r="C35" s="2" t="s">
        <v>17</v>
      </c>
      <c r="D35" s="2" t="s">
        <v>18</v>
      </c>
      <c r="E35" s="5">
        <v>-26842</v>
      </c>
      <c r="F35" s="3" t="s">
        <v>133</v>
      </c>
      <c r="G35" s="3" t="s">
        <v>64</v>
      </c>
      <c r="H35" s="2" t="s">
        <v>34</v>
      </c>
      <c r="I35" s="2" t="s">
        <v>134</v>
      </c>
      <c r="J35" s="3" t="str">
        <f>HYPERLINK("https://www.boe.es/gazeta/dias/1826/07/04/pdfs/GMD-1826-80.pdf#page=2","Abrir facsímil")</f>
        <v>Abrir facsímil</v>
      </c>
      <c r="K35" s="3" t="s">
        <v>36</v>
      </c>
    </row>
    <row r="36" spans="1:11" ht="42" customHeight="1">
      <c r="A36" s="2" t="s">
        <v>135</v>
      </c>
      <c r="B36" s="2" t="s">
        <v>135</v>
      </c>
      <c r="C36" s="2" t="s">
        <v>85</v>
      </c>
      <c r="D36" s="2" t="s">
        <v>86</v>
      </c>
      <c r="E36" s="5">
        <v>-26873</v>
      </c>
      <c r="F36" s="3" t="s">
        <v>136</v>
      </c>
      <c r="G36" s="3" t="s">
        <v>20</v>
      </c>
      <c r="H36" s="2" t="s">
        <v>34</v>
      </c>
      <c r="I36" s="2" t="s">
        <v>137</v>
      </c>
      <c r="J36" s="3" t="str">
        <f>HYPERLINK("https://www.boe.es/gazeta/dias/1826/06/03/pdfs/GMD-1826-67.pdf#page=3","Abrir facsímil")</f>
        <v>Abrir facsímil</v>
      </c>
      <c r="K36" s="3" t="s">
        <v>36</v>
      </c>
    </row>
    <row r="37" spans="1:11" ht="42" customHeight="1">
      <c r="A37" s="2" t="s">
        <v>138</v>
      </c>
      <c r="B37" s="2" t="s">
        <v>139</v>
      </c>
      <c r="C37" s="2" t="s">
        <v>17</v>
      </c>
      <c r="D37" s="2" t="s">
        <v>18</v>
      </c>
      <c r="E37" s="5">
        <v>-26863</v>
      </c>
      <c r="F37" s="3" t="s">
        <v>140</v>
      </c>
      <c r="G37" s="3" t="s">
        <v>20</v>
      </c>
      <c r="H37" s="2" t="s">
        <v>34</v>
      </c>
      <c r="I37" s="2" t="s">
        <v>141</v>
      </c>
      <c r="J37" s="3" t="str">
        <f>HYPERLINK("https://www.boe.es/gazeta/dias/1826/06/13/pdfs/GMD-1826-71.pdf#page=3","Abrir facsímil")</f>
        <v>Abrir facsímil</v>
      </c>
      <c r="K37" s="3" t="s">
        <v>36</v>
      </c>
    </row>
    <row r="38" spans="1:11" ht="42" customHeight="1">
      <c r="A38" s="2" t="s">
        <v>142</v>
      </c>
      <c r="B38" s="2" t="s">
        <v>142</v>
      </c>
      <c r="C38" s="2" t="s">
        <v>62</v>
      </c>
      <c r="D38" s="2" t="s">
        <v>27</v>
      </c>
      <c r="E38" s="5">
        <v>-26749</v>
      </c>
      <c r="F38" s="3" t="s">
        <v>143</v>
      </c>
      <c r="G38" s="3" t="s">
        <v>45</v>
      </c>
      <c r="H38" s="2" t="s">
        <v>34</v>
      </c>
      <c r="I38" s="2" t="s">
        <v>144</v>
      </c>
      <c r="J38" s="3" t="str">
        <f>HYPERLINK("https://www.boe.es/gazeta/dias/1826/10/05/pdfs/GMD-1826-120.pdf#page=1","Abrir facsímil")</f>
        <v>Abrir facsímil</v>
      </c>
      <c r="K38" s="3" t="s">
        <v>36</v>
      </c>
    </row>
    <row r="39" spans="1:11" ht="42" customHeight="1">
      <c r="A39" s="2" t="s">
        <v>145</v>
      </c>
      <c r="B39" s="2" t="s">
        <v>145</v>
      </c>
      <c r="C39" s="2" t="s">
        <v>17</v>
      </c>
      <c r="D39" s="2" t="s">
        <v>18</v>
      </c>
      <c r="E39" s="5">
        <v>-26684</v>
      </c>
      <c r="F39" s="3" t="s">
        <v>146</v>
      </c>
      <c r="G39" s="3" t="s">
        <v>147</v>
      </c>
      <c r="H39" s="2" t="s">
        <v>34</v>
      </c>
      <c r="I39" s="2" t="s">
        <v>148</v>
      </c>
      <c r="J39" s="3" t="str">
        <f>HYPERLINK("https://www.boe.es/gazeta/dias/1826/12/09/pdfs/GMD-1826-148.pdf#page=3","Abrir facsímil")</f>
        <v>Abrir facsímil</v>
      </c>
      <c r="K39" s="3" t="s">
        <v>36</v>
      </c>
    </row>
    <row r="40" spans="1:11" ht="42" customHeight="1">
      <c r="A40" s="2" t="s">
        <v>149</v>
      </c>
      <c r="B40" s="2" t="s">
        <v>150</v>
      </c>
      <c r="C40" s="2" t="s">
        <v>62</v>
      </c>
      <c r="D40" s="2" t="s">
        <v>27</v>
      </c>
      <c r="E40" s="5">
        <v>-26870</v>
      </c>
      <c r="F40" s="3" t="s">
        <v>151</v>
      </c>
      <c r="G40" s="3" t="s">
        <v>45</v>
      </c>
      <c r="H40" s="2" t="s">
        <v>34</v>
      </c>
      <c r="I40" s="2" t="s">
        <v>152</v>
      </c>
      <c r="J40" s="3" t="str">
        <f>HYPERLINK("https://www.boe.es/gazeta/dias/1826/06/06/pdfs/GMD-1826-68.pdf#page=1","Abrir facsímil")</f>
        <v>Abrir facsímil</v>
      </c>
      <c r="K40" s="3" t="s">
        <v>36</v>
      </c>
    </row>
    <row r="41" spans="1:11" ht="42" customHeight="1">
      <c r="A41" s="2" t="s">
        <v>153</v>
      </c>
      <c r="B41" s="2" t="s">
        <v>154</v>
      </c>
      <c r="C41" s="2" t="s">
        <v>85</v>
      </c>
      <c r="D41" s="2" t="s">
        <v>86</v>
      </c>
      <c r="E41" s="5">
        <v>-26891</v>
      </c>
      <c r="F41" s="3" t="s">
        <v>78</v>
      </c>
      <c r="G41" s="3" t="s">
        <v>29</v>
      </c>
      <c r="H41" s="2" t="s">
        <v>34</v>
      </c>
      <c r="I41" s="2" t="s">
        <v>155</v>
      </c>
      <c r="J41" s="3" t="str">
        <f>HYPERLINK("https://www.boe.es/gazeta/dias/1826/05/16/pdfs/GMD-1826-59.pdf#page=4","Abrir facsímil")</f>
        <v>Abrir facsímil</v>
      </c>
      <c r="K41" s="3" t="s">
        <v>36</v>
      </c>
    </row>
    <row r="42" spans="1:11" ht="42" customHeight="1">
      <c r="A42" s="2" t="s">
        <v>156</v>
      </c>
      <c r="B42" s="2" t="s">
        <v>157</v>
      </c>
      <c r="C42" s="2" t="s">
        <v>17</v>
      </c>
      <c r="D42" s="2" t="s">
        <v>18</v>
      </c>
      <c r="E42" s="5">
        <v>-26980</v>
      </c>
      <c r="F42" s="3" t="s">
        <v>158</v>
      </c>
      <c r="G42" s="3" t="s">
        <v>45</v>
      </c>
      <c r="H42" s="2" t="s">
        <v>34</v>
      </c>
      <c r="I42" s="2" t="s">
        <v>159</v>
      </c>
      <c r="J42" s="3" t="str">
        <f>HYPERLINK("https://www.boe.es/gazeta/dias/1826/02/16/pdfs/GMD-1826-20.pdf#page=1","Abrir facsímil")</f>
        <v>Abrir facsímil</v>
      </c>
      <c r="K42" s="3" t="s">
        <v>36</v>
      </c>
    </row>
    <row r="43" spans="1:11" ht="42" customHeight="1">
      <c r="A43" s="2" t="s">
        <v>160</v>
      </c>
      <c r="B43" s="2" t="s">
        <v>161</v>
      </c>
      <c r="C43" s="2" t="s">
        <v>32</v>
      </c>
      <c r="D43" s="2" t="s">
        <v>27</v>
      </c>
      <c r="E43" s="5">
        <v>-27017</v>
      </c>
      <c r="F43" s="3" t="s">
        <v>162</v>
      </c>
      <c r="G43" s="3" t="s">
        <v>29</v>
      </c>
      <c r="H43" s="2" t="s">
        <v>21</v>
      </c>
      <c r="I43" s="2" t="s">
        <v>163</v>
      </c>
      <c r="J43" s="3" t="str">
        <f>HYPERLINK("https://www.boe.es/gazeta/dias/1826/01/10/pdfs/GMD-1826-4.pdf#page=4","Abrir facsímil")</f>
        <v>Abrir facsímil</v>
      </c>
      <c r="K43" s="3" t="s">
        <v>23</v>
      </c>
    </row>
    <row r="44" spans="1:11" ht="42" customHeight="1">
      <c r="A44" s="2" t="s">
        <v>164</v>
      </c>
      <c r="B44" s="2" t="s">
        <v>165</v>
      </c>
      <c r="C44" s="2" t="s">
        <v>49</v>
      </c>
      <c r="D44" s="2" t="s">
        <v>27</v>
      </c>
      <c r="E44" s="5">
        <v>-26882</v>
      </c>
      <c r="F44" s="3" t="s">
        <v>102</v>
      </c>
      <c r="G44" s="3" t="s">
        <v>29</v>
      </c>
      <c r="H44" s="2" t="s">
        <v>34</v>
      </c>
      <c r="I44" s="2" t="s">
        <v>166</v>
      </c>
      <c r="J44" s="3" t="str">
        <f>HYPERLINK("https://www.boe.es/gazeta/dias/1826/05/25/pdfs/GMD-1826-63.pdf#page=4","Abrir facsímil")</f>
        <v>Abrir facsímil</v>
      </c>
      <c r="K44" s="3" t="s">
        <v>36</v>
      </c>
    </row>
    <row r="45" spans="1:11" ht="42" customHeight="1">
      <c r="A45" s="2" t="s">
        <v>167</v>
      </c>
      <c r="B45" s="2" t="s">
        <v>168</v>
      </c>
      <c r="C45" s="2" t="s">
        <v>49</v>
      </c>
      <c r="D45" s="2" t="s">
        <v>27</v>
      </c>
      <c r="E45" s="5">
        <v>-26763</v>
      </c>
      <c r="F45" s="3" t="s">
        <v>169</v>
      </c>
      <c r="G45" s="3" t="s">
        <v>29</v>
      </c>
      <c r="H45" s="2" t="s">
        <v>34</v>
      </c>
      <c r="I45" s="2" t="s">
        <v>170</v>
      </c>
      <c r="J45" s="3" t="str">
        <f>HYPERLINK("https://www.boe.es/gazeta/dias/1826/09/21/pdfs/GMD-1826-114.pdf#page=4","Abrir facsímil")</f>
        <v>Abrir facsímil</v>
      </c>
      <c r="K45" s="3" t="s">
        <v>36</v>
      </c>
    </row>
    <row r="46" spans="1:11" ht="42" customHeight="1">
      <c r="A46" s="2" t="s">
        <v>171</v>
      </c>
      <c r="B46" s="2" t="s">
        <v>172</v>
      </c>
      <c r="C46" s="2" t="s">
        <v>17</v>
      </c>
      <c r="D46" s="2" t="s">
        <v>18</v>
      </c>
      <c r="E46" s="5">
        <v>-26924</v>
      </c>
      <c r="F46" s="3" t="s">
        <v>87</v>
      </c>
      <c r="G46" s="3" t="s">
        <v>88</v>
      </c>
      <c r="H46" s="2" t="s">
        <v>34</v>
      </c>
      <c r="I46" s="2" t="s">
        <v>173</v>
      </c>
      <c r="J46" s="3" t="str">
        <f>HYPERLINK("https://www.boe.es/gazeta/dias/1826/04/13/pdfs/GMD-1826-45.pdf#page=4","Abrir facsímil")</f>
        <v>Abrir facsímil</v>
      </c>
      <c r="K46" s="3" t="s">
        <v>36</v>
      </c>
    </row>
    <row r="47" spans="1:11" ht="42" customHeight="1">
      <c r="A47" s="2" t="s">
        <v>174</v>
      </c>
      <c r="B47" s="2" t="s">
        <v>175</v>
      </c>
      <c r="C47" s="2" t="s">
        <v>85</v>
      </c>
      <c r="D47" s="2" t="s">
        <v>86</v>
      </c>
      <c r="E47" s="5">
        <v>-26733</v>
      </c>
      <c r="F47" s="3" t="s">
        <v>176</v>
      </c>
      <c r="G47" s="3" t="s">
        <v>20</v>
      </c>
      <c r="H47" s="2" t="s">
        <v>34</v>
      </c>
      <c r="I47" s="2" t="s">
        <v>177</v>
      </c>
      <c r="J47" s="3" t="str">
        <f>HYPERLINK("https://www.boe.es/gazeta/dias/1826/10/21/pdfs/GMD-1826-127.pdf#page=3","Abrir facsímil")</f>
        <v>Abrir facsímil</v>
      </c>
      <c r="K47" s="3" t="s">
        <v>36</v>
      </c>
    </row>
    <row r="48" spans="1:11" ht="42" customHeight="1">
      <c r="A48" s="2" t="s">
        <v>178</v>
      </c>
      <c r="B48" s="2" t="s">
        <v>179</v>
      </c>
      <c r="C48" s="2" t="s">
        <v>17</v>
      </c>
      <c r="D48" s="2" t="s">
        <v>18</v>
      </c>
      <c r="E48" s="5">
        <v>-27006</v>
      </c>
      <c r="F48" s="3" t="s">
        <v>180</v>
      </c>
      <c r="G48" s="3" t="s">
        <v>29</v>
      </c>
      <c r="H48" s="2" t="s">
        <v>34</v>
      </c>
      <c r="I48" s="2" t="s">
        <v>181</v>
      </c>
      <c r="J48" s="3" t="str">
        <f>HYPERLINK("https://www.boe.es/gazeta/dias/1826/01/21/pdfs/GMD-1826-9.pdf#page=4","Abrir facsímil")</f>
        <v>Abrir facsímil</v>
      </c>
      <c r="K48" s="3" t="s">
        <v>36</v>
      </c>
    </row>
    <row r="49" spans="1:11" ht="42" customHeight="1">
      <c r="A49" s="2" t="s">
        <v>182</v>
      </c>
      <c r="B49" s="2" t="s">
        <v>183</v>
      </c>
      <c r="C49" s="2" t="s">
        <v>85</v>
      </c>
      <c r="D49" s="2" t="s">
        <v>86</v>
      </c>
      <c r="E49" s="5">
        <v>-26719</v>
      </c>
      <c r="F49" s="3" t="s">
        <v>184</v>
      </c>
      <c r="G49" s="3" t="s">
        <v>29</v>
      </c>
      <c r="H49" s="2" t="s">
        <v>21</v>
      </c>
      <c r="I49" s="2" t="s">
        <v>185</v>
      </c>
      <c r="J49" s="3" t="str">
        <f>HYPERLINK("https://www.boe.es/gazeta/dias/1826/11/04/pdfs/GMD-1826-133.pdf#page=4","Abrir facsímil")</f>
        <v>Abrir facsímil</v>
      </c>
      <c r="K49" s="3" t="s">
        <v>23</v>
      </c>
    </row>
    <row r="50" spans="1:11" ht="42" customHeight="1">
      <c r="A50" s="2" t="s">
        <v>186</v>
      </c>
      <c r="B50" s="2" t="s">
        <v>186</v>
      </c>
      <c r="C50" s="2" t="s">
        <v>187</v>
      </c>
      <c r="D50" s="2" t="s">
        <v>86</v>
      </c>
      <c r="E50" s="5">
        <v>-26989</v>
      </c>
      <c r="F50" s="3" t="s">
        <v>188</v>
      </c>
      <c r="G50" s="3" t="s">
        <v>29</v>
      </c>
      <c r="H50" s="2" t="s">
        <v>34</v>
      </c>
      <c r="I50" s="2" t="s">
        <v>189</v>
      </c>
      <c r="J50" s="3" t="str">
        <f>HYPERLINK("https://www.boe.es/gazeta/dias/1826/02/07/pdfs/GMD-1826-16.pdf#page=4","Abrir facsímil")</f>
        <v>Abrir facsímil</v>
      </c>
      <c r="K50" s="3" t="s">
        <v>36</v>
      </c>
    </row>
    <row r="51" spans="1:11" ht="42" customHeight="1">
      <c r="A51" s="2" t="s">
        <v>190</v>
      </c>
      <c r="B51" s="2" t="s">
        <v>190</v>
      </c>
      <c r="C51" s="2" t="s">
        <v>17</v>
      </c>
      <c r="D51" s="2" t="s">
        <v>18</v>
      </c>
      <c r="E51" s="5">
        <v>-26791</v>
      </c>
      <c r="F51" s="3" t="s">
        <v>191</v>
      </c>
      <c r="G51" s="3" t="s">
        <v>45</v>
      </c>
      <c r="H51" s="2" t="s">
        <v>34</v>
      </c>
      <c r="I51" s="2" t="s">
        <v>192</v>
      </c>
      <c r="J51" s="3" t="str">
        <f>HYPERLINK("https://www.boe.es/gazeta/dias/1826/08/24/pdfs/GMD-1826-102.pdf#page=1","Abrir facsímil")</f>
        <v>Abrir facsímil</v>
      </c>
      <c r="K51" s="3" t="s">
        <v>36</v>
      </c>
    </row>
    <row r="52" spans="1:11" ht="42" customHeight="1">
      <c r="A52" s="2" t="s">
        <v>193</v>
      </c>
      <c r="B52" s="2" t="s">
        <v>193</v>
      </c>
      <c r="C52" s="2" t="s">
        <v>17</v>
      </c>
      <c r="D52" s="2" t="s">
        <v>18</v>
      </c>
      <c r="E52" s="5">
        <v>-26973</v>
      </c>
      <c r="F52" s="3" t="s">
        <v>194</v>
      </c>
      <c r="G52" s="3" t="s">
        <v>64</v>
      </c>
      <c r="H52" s="2" t="s">
        <v>34</v>
      </c>
      <c r="I52" s="2" t="s">
        <v>195</v>
      </c>
      <c r="J52" s="3" t="str">
        <f>HYPERLINK("https://www.boe.es/gazeta/dias/1826/02/23/pdfs/GMD-1826-23.pdf#page=2","Abrir facsímil")</f>
        <v>Abrir facsímil</v>
      </c>
      <c r="K52" s="3" t="s">
        <v>36</v>
      </c>
    </row>
    <row r="53" spans="1:11" ht="42" customHeight="1">
      <c r="A53" s="2" t="s">
        <v>196</v>
      </c>
      <c r="B53" s="2" t="s">
        <v>197</v>
      </c>
      <c r="C53" s="2" t="s">
        <v>32</v>
      </c>
      <c r="D53" s="2" t="s">
        <v>27</v>
      </c>
      <c r="E53" s="5">
        <v>-26989</v>
      </c>
      <c r="F53" s="3" t="s">
        <v>188</v>
      </c>
      <c r="G53" s="3" t="s">
        <v>29</v>
      </c>
      <c r="H53" s="2" t="s">
        <v>34</v>
      </c>
      <c r="I53" s="2" t="s">
        <v>198</v>
      </c>
      <c r="J53" s="3" t="str">
        <f>HYPERLINK("https://www.boe.es/gazeta/dias/1826/02/07/pdfs/GMD-1826-16.pdf#page=4","Abrir facsímil")</f>
        <v>Abrir facsímil</v>
      </c>
      <c r="K53" s="3" t="s">
        <v>36</v>
      </c>
    </row>
    <row r="54" spans="1:11" ht="42" customHeight="1">
      <c r="A54" s="2" t="s">
        <v>199</v>
      </c>
      <c r="B54" s="2" t="s">
        <v>200</v>
      </c>
      <c r="C54" s="2" t="s">
        <v>85</v>
      </c>
      <c r="D54" s="2" t="s">
        <v>86</v>
      </c>
      <c r="E54" s="5">
        <v>-26971</v>
      </c>
      <c r="F54" s="3" t="s">
        <v>201</v>
      </c>
      <c r="G54" s="3" t="s">
        <v>29</v>
      </c>
      <c r="H54" s="2" t="s">
        <v>34</v>
      </c>
      <c r="I54" s="2" t="s">
        <v>202</v>
      </c>
      <c r="J54" s="3" t="str">
        <f>HYPERLINK("https://www.boe.es/gazeta/dias/1826/02/25/pdfs/GMD-1826-24.pdf#page=4","Abrir facsímil")</f>
        <v>Abrir facsímil</v>
      </c>
      <c r="K54" s="3" t="s">
        <v>36</v>
      </c>
    </row>
    <row r="55" spans="1:11" ht="42" customHeight="1">
      <c r="A55" s="2" t="s">
        <v>203</v>
      </c>
      <c r="B55" s="2" t="s">
        <v>204</v>
      </c>
      <c r="C55" s="2" t="s">
        <v>49</v>
      </c>
      <c r="D55" s="2" t="s">
        <v>27</v>
      </c>
      <c r="E55" s="5">
        <v>-26705</v>
      </c>
      <c r="F55" s="3" t="s">
        <v>205</v>
      </c>
      <c r="G55" s="3" t="s">
        <v>29</v>
      </c>
      <c r="H55" s="2" t="s">
        <v>34</v>
      </c>
      <c r="I55" s="2" t="s">
        <v>206</v>
      </c>
      <c r="J55" s="3" t="str">
        <f>HYPERLINK("https://www.boe.es/gazeta/dias/1826/11/18/pdfs/GMD-1826-139.pdf#page=4","Abrir facsímil")</f>
        <v>Abrir facsímil</v>
      </c>
      <c r="K55" s="3" t="s">
        <v>36</v>
      </c>
    </row>
    <row r="56" spans="1:11" ht="42" customHeight="1">
      <c r="A56" s="2" t="s">
        <v>207</v>
      </c>
      <c r="B56" s="2" t="s">
        <v>207</v>
      </c>
      <c r="C56" s="2" t="s">
        <v>85</v>
      </c>
      <c r="D56" s="2" t="s">
        <v>86</v>
      </c>
      <c r="E56" s="5">
        <v>-26693</v>
      </c>
      <c r="F56" s="3" t="s">
        <v>208</v>
      </c>
      <c r="G56" s="3" t="s">
        <v>20</v>
      </c>
      <c r="H56" s="2" t="s">
        <v>34</v>
      </c>
      <c r="I56" s="2" t="s">
        <v>209</v>
      </c>
      <c r="J56" s="3" t="str">
        <f>HYPERLINK("https://www.boe.es/gazeta/dias/1826/11/30/pdfs/GMD-1826-144.pdf#page=3","Abrir facsímil")</f>
        <v>Abrir facsímil</v>
      </c>
      <c r="K56" s="3" t="s">
        <v>36</v>
      </c>
    </row>
    <row r="57" spans="1:11" ht="42" customHeight="1">
      <c r="A57" s="2" t="s">
        <v>210</v>
      </c>
      <c r="B57" s="2" t="s">
        <v>211</v>
      </c>
      <c r="C57" s="2" t="s">
        <v>85</v>
      </c>
      <c r="D57" s="2" t="s">
        <v>86</v>
      </c>
      <c r="E57" s="5">
        <v>-26819</v>
      </c>
      <c r="F57" s="3" t="s">
        <v>212</v>
      </c>
      <c r="G57" s="3" t="s">
        <v>29</v>
      </c>
      <c r="H57" s="2" t="s">
        <v>21</v>
      </c>
      <c r="I57" s="2" t="s">
        <v>213</v>
      </c>
      <c r="J57" s="3" t="str">
        <f>HYPERLINK("https://www.boe.es/gazeta/dias/1826/07/27/pdfs/GMD-1826-90.pdf#page=4","Abrir facsímil")</f>
        <v>Abrir facsímil</v>
      </c>
      <c r="K57" s="3" t="s">
        <v>23</v>
      </c>
    </row>
    <row r="58" spans="1:11" ht="42" customHeight="1">
      <c r="A58" s="2" t="s">
        <v>214</v>
      </c>
      <c r="B58" s="2" t="s">
        <v>214</v>
      </c>
      <c r="C58" s="2" t="s">
        <v>17</v>
      </c>
      <c r="D58" s="2" t="s">
        <v>18</v>
      </c>
      <c r="E58" s="5">
        <v>-26931</v>
      </c>
      <c r="F58" s="3" t="s">
        <v>215</v>
      </c>
      <c r="G58" s="3" t="s">
        <v>29</v>
      </c>
      <c r="H58" s="2" t="s">
        <v>34</v>
      </c>
      <c r="I58" s="2" t="s">
        <v>216</v>
      </c>
      <c r="J58" s="3" t="str">
        <f>HYPERLINK("https://www.boe.es/gazeta/dias/1826/04/06/pdfs/GMD-1826-42.pdf#page=4","Abrir facsímil")</f>
        <v>Abrir facsímil</v>
      </c>
      <c r="K58" s="3" t="s">
        <v>36</v>
      </c>
    </row>
    <row r="59" spans="1:11" ht="42" customHeight="1">
      <c r="A59" s="2" t="s">
        <v>214</v>
      </c>
      <c r="B59" s="2" t="s">
        <v>214</v>
      </c>
      <c r="C59" s="2" t="s">
        <v>85</v>
      </c>
      <c r="D59" s="2" t="s">
        <v>86</v>
      </c>
      <c r="E59" s="5">
        <v>-26903</v>
      </c>
      <c r="F59" s="3" t="s">
        <v>217</v>
      </c>
      <c r="G59" s="3" t="s">
        <v>29</v>
      </c>
      <c r="H59" s="2" t="s">
        <v>34</v>
      </c>
      <c r="I59" s="2" t="s">
        <v>218</v>
      </c>
      <c r="J59" s="3" t="str">
        <f>HYPERLINK("https://www.boe.es/gazeta/dias/1826/05/04/pdfs/GMD-1826-54.pdf#page=4","Abrir facsímil")</f>
        <v>Abrir facsímil</v>
      </c>
      <c r="K59" s="3" t="s">
        <v>36</v>
      </c>
    </row>
    <row r="60" spans="1:11" ht="42" customHeight="1">
      <c r="A60" s="2" t="s">
        <v>214</v>
      </c>
      <c r="B60" s="2" t="s">
        <v>214</v>
      </c>
      <c r="C60" s="2" t="s">
        <v>85</v>
      </c>
      <c r="D60" s="2" t="s">
        <v>86</v>
      </c>
      <c r="E60" s="5">
        <v>-26674</v>
      </c>
      <c r="F60" s="3" t="s">
        <v>219</v>
      </c>
      <c r="G60" s="3" t="s">
        <v>29</v>
      </c>
      <c r="H60" s="2" t="s">
        <v>34</v>
      </c>
      <c r="I60" s="2" t="s">
        <v>220</v>
      </c>
      <c r="J60" s="3" t="str">
        <f>HYPERLINK("https://www.boe.es/gazeta/dias/1826/12/19/pdfs/GMD-1826-152.pdf#page=4","Abrir facsímil")</f>
        <v>Abrir facsímil</v>
      </c>
      <c r="K60" s="3" t="s">
        <v>36</v>
      </c>
    </row>
    <row r="61" spans="1:11" ht="42" customHeight="1">
      <c r="A61" s="2" t="s">
        <v>221</v>
      </c>
      <c r="B61" s="2" t="s">
        <v>222</v>
      </c>
      <c r="C61" s="2" t="s">
        <v>17</v>
      </c>
      <c r="D61" s="2" t="s">
        <v>18</v>
      </c>
      <c r="E61" s="5">
        <v>-26761</v>
      </c>
      <c r="F61" s="3" t="s">
        <v>223</v>
      </c>
      <c r="G61" s="3" t="s">
        <v>29</v>
      </c>
      <c r="H61" s="2" t="s">
        <v>34</v>
      </c>
      <c r="I61" s="2" t="s">
        <v>224</v>
      </c>
      <c r="J61" s="3" t="str">
        <f>HYPERLINK("https://www.boe.es/gazeta/dias/1826/09/23/pdfs/GMD-1826-115.pdf#page=4","Abrir facsímil")</f>
        <v>Abrir facsímil</v>
      </c>
      <c r="K61" s="3" t="s">
        <v>36</v>
      </c>
    </row>
    <row r="62" spans="1:11" ht="42" customHeight="1">
      <c r="A62" s="2" t="s">
        <v>225</v>
      </c>
      <c r="B62" s="2" t="s">
        <v>226</v>
      </c>
      <c r="C62" s="2" t="s">
        <v>62</v>
      </c>
      <c r="D62" s="2" t="s">
        <v>27</v>
      </c>
      <c r="E62" s="5">
        <v>-26971</v>
      </c>
      <c r="F62" s="3" t="s">
        <v>201</v>
      </c>
      <c r="G62" s="3" t="s">
        <v>29</v>
      </c>
      <c r="H62" s="2" t="s">
        <v>34</v>
      </c>
      <c r="I62" s="2" t="s">
        <v>227</v>
      </c>
      <c r="J62" s="3" t="str">
        <f>HYPERLINK("https://www.boe.es/gazeta/dias/1826/02/25/pdfs/GMD-1826-24.pdf#page=4","Abrir facsímil")</f>
        <v>Abrir facsímil</v>
      </c>
      <c r="K62" s="3" t="s">
        <v>36</v>
      </c>
    </row>
    <row r="63" spans="1:11" ht="42" customHeight="1">
      <c r="A63" s="2" t="s">
        <v>228</v>
      </c>
      <c r="B63" s="2" t="s">
        <v>228</v>
      </c>
      <c r="C63" s="2" t="s">
        <v>85</v>
      </c>
      <c r="D63" s="2" t="s">
        <v>86</v>
      </c>
      <c r="E63" s="5">
        <v>-26856</v>
      </c>
      <c r="F63" s="3" t="s">
        <v>229</v>
      </c>
      <c r="G63" s="3" t="s">
        <v>20</v>
      </c>
      <c r="H63" s="2" t="s">
        <v>34</v>
      </c>
      <c r="I63" s="2" t="s">
        <v>230</v>
      </c>
      <c r="J63" s="3" t="str">
        <f>HYPERLINK("https://www.boe.es/gazeta/dias/1826/06/20/pdfs/GMD-1826-74.pdf#page=3","Abrir facsímil")</f>
        <v>Abrir facsímil</v>
      </c>
      <c r="K63" s="3" t="s">
        <v>36</v>
      </c>
    </row>
    <row r="64" spans="1:11" ht="42" customHeight="1">
      <c r="A64" s="2" t="s">
        <v>231</v>
      </c>
      <c r="B64" s="2" t="s">
        <v>231</v>
      </c>
      <c r="C64" s="2" t="s">
        <v>62</v>
      </c>
      <c r="D64" s="2" t="s">
        <v>27</v>
      </c>
      <c r="E64" s="5">
        <v>-26891</v>
      </c>
      <c r="F64" s="3" t="s">
        <v>78</v>
      </c>
      <c r="G64" s="3" t="s">
        <v>64</v>
      </c>
      <c r="H64" s="2" t="s">
        <v>34</v>
      </c>
      <c r="I64" s="2" t="s">
        <v>232</v>
      </c>
      <c r="J64" s="3" t="str">
        <f>HYPERLINK("https://www.boe.es/gazeta/dias/1826/05/16/pdfs/GMD-1826-59.pdf#page=2","Abrir facsímil")</f>
        <v>Abrir facsímil</v>
      </c>
      <c r="K64" s="3" t="s">
        <v>36</v>
      </c>
    </row>
    <row r="65" spans="1:11" ht="42" customHeight="1">
      <c r="A65" s="2" t="s">
        <v>231</v>
      </c>
      <c r="B65" s="2" t="s">
        <v>231</v>
      </c>
      <c r="C65" s="2" t="s">
        <v>85</v>
      </c>
      <c r="D65" s="2" t="s">
        <v>86</v>
      </c>
      <c r="E65" s="5">
        <v>-26684</v>
      </c>
      <c r="F65" s="3" t="s">
        <v>146</v>
      </c>
      <c r="G65" s="3" t="s">
        <v>233</v>
      </c>
      <c r="H65" s="2" t="s">
        <v>34</v>
      </c>
      <c r="I65" s="2" t="s">
        <v>234</v>
      </c>
      <c r="J65" s="3" t="str">
        <f>HYPERLINK("https://www.boe.es/gazeta/dias/1826/12/09/pdfs/GMD-1826-148.pdf#page=2","Abrir facsímil")</f>
        <v>Abrir facsímil</v>
      </c>
      <c r="K65" s="3" t="s">
        <v>36</v>
      </c>
    </row>
    <row r="66" spans="1:11" ht="42" customHeight="1">
      <c r="A66" s="2" t="s">
        <v>231</v>
      </c>
      <c r="B66" s="2" t="s">
        <v>231</v>
      </c>
      <c r="C66" s="2" t="s">
        <v>85</v>
      </c>
      <c r="D66" s="2" t="s">
        <v>86</v>
      </c>
      <c r="E66" s="5">
        <v>-26684</v>
      </c>
      <c r="F66" s="3" t="s">
        <v>146</v>
      </c>
      <c r="G66" s="3" t="s">
        <v>147</v>
      </c>
      <c r="H66" s="2" t="s">
        <v>34</v>
      </c>
      <c r="I66" s="2" t="s">
        <v>235</v>
      </c>
      <c r="J66" s="3" t="str">
        <f>HYPERLINK("https://www.boe.es/gazeta/dias/1826/12/09/pdfs/GMD-1826-148.pdf#page=3","Abrir facsímil")</f>
        <v>Abrir facsímil</v>
      </c>
      <c r="K66" s="3" t="s">
        <v>36</v>
      </c>
    </row>
    <row r="67" spans="1:11" ht="42" customHeight="1">
      <c r="A67" s="2" t="s">
        <v>236</v>
      </c>
      <c r="B67" s="2" t="s">
        <v>237</v>
      </c>
      <c r="C67" s="2" t="s">
        <v>49</v>
      </c>
      <c r="D67" s="2" t="s">
        <v>27</v>
      </c>
      <c r="E67" s="5">
        <v>-26873</v>
      </c>
      <c r="F67" s="3" t="s">
        <v>136</v>
      </c>
      <c r="G67" s="3" t="s">
        <v>20</v>
      </c>
      <c r="H67" s="2" t="s">
        <v>34</v>
      </c>
      <c r="I67" s="2" t="s">
        <v>238</v>
      </c>
      <c r="J67" s="3" t="str">
        <f>HYPERLINK("https://www.boe.es/gazeta/dias/1826/06/03/pdfs/GMD-1826-67.pdf#page=3","Abrir facsímil")</f>
        <v>Abrir facsímil</v>
      </c>
      <c r="K67" s="3" t="s">
        <v>36</v>
      </c>
    </row>
    <row r="68" spans="1:11" ht="42" customHeight="1">
      <c r="A68" s="2" t="s">
        <v>239</v>
      </c>
      <c r="B68" s="2" t="s">
        <v>240</v>
      </c>
      <c r="C68" s="2" t="s">
        <v>26</v>
      </c>
      <c r="D68" s="2" t="s">
        <v>27</v>
      </c>
      <c r="E68" s="5">
        <v>-26926</v>
      </c>
      <c r="F68" s="3" t="s">
        <v>57</v>
      </c>
      <c r="G68" s="3" t="s">
        <v>29</v>
      </c>
      <c r="H68" s="2" t="s">
        <v>34</v>
      </c>
      <c r="I68" s="2" t="s">
        <v>241</v>
      </c>
      <c r="J68" s="3" t="str">
        <f>HYPERLINK("https://www.boe.es/gazeta/dias/1826/04/11/pdfs/GMD-1826-44.pdf#page=4","Abrir facsímil")</f>
        <v>Abrir facsímil</v>
      </c>
      <c r="K68" s="3" t="s">
        <v>36</v>
      </c>
    </row>
    <row r="69" spans="1:11" ht="42" customHeight="1">
      <c r="A69" s="2" t="s">
        <v>242</v>
      </c>
      <c r="B69" s="2" t="s">
        <v>243</v>
      </c>
      <c r="C69" s="2" t="s">
        <v>73</v>
      </c>
      <c r="D69" s="2" t="s">
        <v>27</v>
      </c>
      <c r="E69" s="5">
        <v>-26992</v>
      </c>
      <c r="F69" s="3" t="s">
        <v>244</v>
      </c>
      <c r="G69" s="3" t="s">
        <v>29</v>
      </c>
      <c r="H69" s="2" t="s">
        <v>34</v>
      </c>
      <c r="I69" s="2" t="s">
        <v>245</v>
      </c>
      <c r="J69" s="3" t="str">
        <f>HYPERLINK("https://www.boe.es/gazeta/dias/1826/02/04/pdfs/GMD-1826-15.pdf#page=4","Abrir facsímil")</f>
        <v>Abrir facsímil</v>
      </c>
      <c r="K69" s="3" t="s">
        <v>36</v>
      </c>
    </row>
    <row r="70" spans="1:11" ht="42" customHeight="1">
      <c r="A70" s="2" t="s">
        <v>246</v>
      </c>
      <c r="B70" s="2" t="s">
        <v>247</v>
      </c>
      <c r="C70" s="2" t="s">
        <v>49</v>
      </c>
      <c r="D70" s="2" t="s">
        <v>27</v>
      </c>
      <c r="E70" s="5">
        <v>-26882</v>
      </c>
      <c r="F70" s="3" t="s">
        <v>102</v>
      </c>
      <c r="G70" s="3" t="s">
        <v>29</v>
      </c>
      <c r="H70" s="2" t="s">
        <v>34</v>
      </c>
      <c r="I70" s="2" t="s">
        <v>248</v>
      </c>
      <c r="J70" s="3" t="str">
        <f>HYPERLINK("https://www.boe.es/gazeta/dias/1826/05/25/pdfs/GMD-1826-63.pdf#page=4","Abrir facsímil")</f>
        <v>Abrir facsímil</v>
      </c>
      <c r="K70" s="3" t="s">
        <v>36</v>
      </c>
    </row>
    <row r="71" spans="1:11" ht="42" customHeight="1">
      <c r="A71" s="2" t="s">
        <v>249</v>
      </c>
      <c r="B71" s="2" t="s">
        <v>250</v>
      </c>
      <c r="C71" s="2" t="s">
        <v>26</v>
      </c>
      <c r="D71" s="2" t="s">
        <v>27</v>
      </c>
      <c r="E71" s="5">
        <v>-26672</v>
      </c>
      <c r="F71" s="3" t="s">
        <v>251</v>
      </c>
      <c r="G71" s="3" t="s">
        <v>29</v>
      </c>
      <c r="H71" s="2" t="s">
        <v>21</v>
      </c>
      <c r="I71" s="2" t="s">
        <v>252</v>
      </c>
      <c r="J71" s="3" t="str">
        <f>HYPERLINK("https://www.boe.es/gazeta/dias/1826/12/21/pdfs/GMD-1826-153.pdf#page=4","Abrir facsímil")</f>
        <v>Abrir facsímil</v>
      </c>
      <c r="K71" s="3" t="s">
        <v>23</v>
      </c>
    </row>
    <row r="72" spans="1:11" ht="42" customHeight="1">
      <c r="A72" s="2" t="s">
        <v>249</v>
      </c>
      <c r="B72" s="2" t="s">
        <v>250</v>
      </c>
      <c r="C72" s="2" t="s">
        <v>17</v>
      </c>
      <c r="D72" s="2" t="s">
        <v>18</v>
      </c>
      <c r="E72" s="5">
        <v>-26670</v>
      </c>
      <c r="F72" s="3" t="s">
        <v>253</v>
      </c>
      <c r="G72" s="3" t="s">
        <v>29</v>
      </c>
      <c r="H72" s="2" t="s">
        <v>21</v>
      </c>
      <c r="I72" s="2" t="s">
        <v>254</v>
      </c>
      <c r="J72" s="3" t="str">
        <f>HYPERLINK("https://www.boe.es/gazeta/dias/1826/12/23/pdfs/GMD-1826-154.pdf#page=4","Abrir facsímil")</f>
        <v>Abrir facsímil</v>
      </c>
      <c r="K72" s="3" t="s">
        <v>23</v>
      </c>
    </row>
    <row r="73" spans="1:11" ht="42" customHeight="1">
      <c r="A73" s="2" t="s">
        <v>255</v>
      </c>
      <c r="B73" s="2" t="s">
        <v>256</v>
      </c>
      <c r="C73" s="2" t="s">
        <v>62</v>
      </c>
      <c r="D73" s="2" t="s">
        <v>27</v>
      </c>
      <c r="E73" s="5">
        <v>-26926</v>
      </c>
      <c r="F73" s="3" t="s">
        <v>57</v>
      </c>
      <c r="G73" s="3" t="s">
        <v>29</v>
      </c>
      <c r="H73" s="2" t="s">
        <v>34</v>
      </c>
      <c r="I73" s="2" t="s">
        <v>257</v>
      </c>
      <c r="J73" s="3" t="str">
        <f>HYPERLINK("https://www.boe.es/gazeta/dias/1826/04/11/pdfs/GMD-1826-44.pdf#page=4","Abrir facsímil")</f>
        <v>Abrir facsímil</v>
      </c>
      <c r="K73" s="3" t="s">
        <v>36</v>
      </c>
    </row>
    <row r="74" spans="1:11" ht="42" customHeight="1">
      <c r="A74" s="2" t="s">
        <v>258</v>
      </c>
      <c r="B74" s="2" t="s">
        <v>259</v>
      </c>
      <c r="C74" s="2" t="s">
        <v>85</v>
      </c>
      <c r="D74" s="2" t="s">
        <v>86</v>
      </c>
      <c r="E74" s="5">
        <v>-26733</v>
      </c>
      <c r="F74" s="3" t="s">
        <v>176</v>
      </c>
      <c r="G74" s="3" t="s">
        <v>20</v>
      </c>
      <c r="H74" s="2" t="s">
        <v>34</v>
      </c>
      <c r="I74" s="2" t="s">
        <v>260</v>
      </c>
      <c r="J74" s="3" t="str">
        <f>HYPERLINK("https://www.boe.es/gazeta/dias/1826/10/21/pdfs/GMD-1826-127.pdf#page=3","Abrir facsímil")</f>
        <v>Abrir facsímil</v>
      </c>
      <c r="K74" s="3" t="s">
        <v>36</v>
      </c>
    </row>
    <row r="75" spans="1:11" ht="42" customHeight="1">
      <c r="A75" s="2" t="s">
        <v>261</v>
      </c>
      <c r="B75" s="2" t="s">
        <v>261</v>
      </c>
      <c r="C75" s="2" t="s">
        <v>17</v>
      </c>
      <c r="D75" s="2" t="s">
        <v>18</v>
      </c>
      <c r="E75" s="5">
        <v>-26751</v>
      </c>
      <c r="F75" s="3" t="s">
        <v>262</v>
      </c>
      <c r="G75" s="3" t="s">
        <v>29</v>
      </c>
      <c r="H75" s="2" t="s">
        <v>34</v>
      </c>
      <c r="I75" s="2" t="s">
        <v>263</v>
      </c>
      <c r="J75" s="3" t="str">
        <f>HYPERLINK("https://www.boe.es/gazeta/dias/1826/10/03/pdfs/GMD-1826-119.pdf#page=4","Abrir facsímil")</f>
        <v>Abrir facsímil</v>
      </c>
      <c r="K75" s="3" t="s">
        <v>36</v>
      </c>
    </row>
    <row r="76" spans="1:11" ht="42" customHeight="1">
      <c r="A76" s="2" t="s">
        <v>264</v>
      </c>
      <c r="B76" s="2" t="s">
        <v>265</v>
      </c>
      <c r="C76" s="2" t="s">
        <v>17</v>
      </c>
      <c r="D76" s="2" t="s">
        <v>18</v>
      </c>
      <c r="E76" s="5">
        <v>-26670</v>
      </c>
      <c r="F76" s="3" t="s">
        <v>253</v>
      </c>
      <c r="G76" s="3" t="s">
        <v>20</v>
      </c>
      <c r="H76" s="2" t="s">
        <v>34</v>
      </c>
      <c r="I76" s="2" t="s">
        <v>266</v>
      </c>
      <c r="J76" s="3" t="str">
        <f>HYPERLINK("https://www.boe.es/gazeta/dias/1826/12/23/pdfs/GMD-1826-154.pdf#page=3","Abrir facsímil")</f>
        <v>Abrir facsímil</v>
      </c>
      <c r="K76" s="3" t="s">
        <v>36</v>
      </c>
    </row>
    <row r="77" spans="1:11" ht="42" customHeight="1">
      <c r="A77" s="2" t="s">
        <v>267</v>
      </c>
      <c r="B77" s="2" t="s">
        <v>268</v>
      </c>
      <c r="C77" s="2" t="s">
        <v>26</v>
      </c>
      <c r="D77" s="2" t="s">
        <v>27</v>
      </c>
      <c r="E77" s="5">
        <v>-26761</v>
      </c>
      <c r="F77" s="3" t="s">
        <v>223</v>
      </c>
      <c r="G77" s="3" t="s">
        <v>29</v>
      </c>
      <c r="H77" s="2" t="s">
        <v>34</v>
      </c>
      <c r="I77" s="2" t="s">
        <v>269</v>
      </c>
      <c r="J77" s="3" t="str">
        <f>HYPERLINK("https://www.boe.es/gazeta/dias/1826/09/23/pdfs/GMD-1826-115.pdf#page=4","Abrir facsímil")</f>
        <v>Abrir facsímil</v>
      </c>
      <c r="K77" s="3" t="s">
        <v>36</v>
      </c>
    </row>
    <row r="78" spans="1:11" ht="42" customHeight="1">
      <c r="A78" s="2" t="s">
        <v>270</v>
      </c>
      <c r="B78" s="2" t="s">
        <v>270</v>
      </c>
      <c r="C78" s="2" t="s">
        <v>17</v>
      </c>
      <c r="D78" s="2" t="s">
        <v>18</v>
      </c>
      <c r="E78" s="5">
        <v>-26894</v>
      </c>
      <c r="F78" s="3" t="s">
        <v>271</v>
      </c>
      <c r="G78" s="3" t="s">
        <v>45</v>
      </c>
      <c r="H78" s="2" t="s">
        <v>34</v>
      </c>
      <c r="I78" s="2" t="s">
        <v>272</v>
      </c>
      <c r="J78" s="3" t="str">
        <f>HYPERLINK("https://www.boe.es/gazeta/dias/1826/05/13/pdfs/GMD-1826-58.pdf#page=1","Abrir facsímil")</f>
        <v>Abrir facsímil</v>
      </c>
      <c r="K78" s="3" t="s">
        <v>36</v>
      </c>
    </row>
    <row r="79" spans="1:11" ht="42" customHeight="1">
      <c r="A79" s="2" t="s">
        <v>273</v>
      </c>
      <c r="B79" s="2" t="s">
        <v>273</v>
      </c>
      <c r="C79" s="2" t="s">
        <v>85</v>
      </c>
      <c r="D79" s="2" t="s">
        <v>86</v>
      </c>
      <c r="E79" s="5">
        <v>-26824</v>
      </c>
      <c r="F79" s="3" t="s">
        <v>274</v>
      </c>
      <c r="G79" s="3" t="s">
        <v>45</v>
      </c>
      <c r="H79" s="2" t="s">
        <v>34</v>
      </c>
      <c r="I79" s="2" t="s">
        <v>275</v>
      </c>
      <c r="J79" s="3" t="str">
        <f>HYPERLINK("https://www.boe.es/gazeta/dias/1826/07/22/pdfs/GMD-1826-88.pdf#page=1","Abrir facsímil")</f>
        <v>Abrir facsímil</v>
      </c>
      <c r="K79" s="3" t="s">
        <v>36</v>
      </c>
    </row>
    <row r="80" spans="1:11" ht="42" customHeight="1">
      <c r="A80" s="2" t="s">
        <v>276</v>
      </c>
      <c r="B80" s="2" t="s">
        <v>277</v>
      </c>
      <c r="C80" s="2" t="s">
        <v>62</v>
      </c>
      <c r="D80" s="2" t="s">
        <v>27</v>
      </c>
      <c r="E80" s="5">
        <v>-26730</v>
      </c>
      <c r="F80" s="3" t="s">
        <v>278</v>
      </c>
      <c r="G80" s="3" t="s">
        <v>29</v>
      </c>
      <c r="H80" s="2" t="s">
        <v>34</v>
      </c>
      <c r="I80" s="2" t="s">
        <v>279</v>
      </c>
      <c r="J80" s="3" t="str">
        <f>HYPERLINK("https://www.boe.es/gazeta/dias/1826/10/24/pdfs/GMD-1826-128.pdf#page=4","Abrir facsímil")</f>
        <v>Abrir facsímil</v>
      </c>
      <c r="K80" s="3" t="s">
        <v>36</v>
      </c>
    </row>
    <row r="81" spans="1:11" ht="42" customHeight="1">
      <c r="A81" s="2" t="s">
        <v>280</v>
      </c>
      <c r="B81" s="2" t="s">
        <v>280</v>
      </c>
      <c r="C81" s="2" t="s">
        <v>62</v>
      </c>
      <c r="D81" s="2" t="s">
        <v>27</v>
      </c>
      <c r="E81" s="5">
        <v>-26894</v>
      </c>
      <c r="F81" s="3" t="s">
        <v>271</v>
      </c>
      <c r="G81" s="3" t="s">
        <v>45</v>
      </c>
      <c r="H81" s="2" t="s">
        <v>34</v>
      </c>
      <c r="I81" s="2" t="s">
        <v>281</v>
      </c>
      <c r="J81" s="3" t="str">
        <f>HYPERLINK("https://www.boe.es/gazeta/dias/1826/05/13/pdfs/GMD-1826-58.pdf#page=1","Abrir facsímil")</f>
        <v>Abrir facsímil</v>
      </c>
      <c r="K81" s="3" t="s">
        <v>36</v>
      </c>
    </row>
    <row r="82" spans="1:11" ht="42" customHeight="1">
      <c r="A82" s="2" t="s">
        <v>282</v>
      </c>
      <c r="B82" s="2" t="s">
        <v>282</v>
      </c>
      <c r="C82" s="2" t="s">
        <v>85</v>
      </c>
      <c r="D82" s="2" t="s">
        <v>86</v>
      </c>
      <c r="E82" s="5">
        <v>-27010</v>
      </c>
      <c r="F82" s="3" t="s">
        <v>283</v>
      </c>
      <c r="G82" s="3" t="s">
        <v>29</v>
      </c>
      <c r="H82" s="2" t="s">
        <v>34</v>
      </c>
      <c r="I82" s="2" t="s">
        <v>284</v>
      </c>
      <c r="J82" s="3" t="str">
        <f>HYPERLINK("https://www.boe.es/gazeta/dias/1826/01/17/pdfs/GMD-1826-7.pdf#page=4","Abrir facsímil")</f>
        <v>Abrir facsímil</v>
      </c>
      <c r="K82" s="3" t="s">
        <v>36</v>
      </c>
    </row>
    <row r="83" spans="1:11" ht="42" customHeight="1">
      <c r="A83" s="2" t="s">
        <v>282</v>
      </c>
      <c r="B83" s="2" t="s">
        <v>282</v>
      </c>
      <c r="C83" s="2" t="s">
        <v>26</v>
      </c>
      <c r="D83" s="2" t="s">
        <v>27</v>
      </c>
      <c r="E83" s="5">
        <v>-26884</v>
      </c>
      <c r="F83" s="3" t="s">
        <v>285</v>
      </c>
      <c r="G83" s="3" t="s">
        <v>29</v>
      </c>
      <c r="H83" s="2" t="s">
        <v>34</v>
      </c>
      <c r="I83" s="2" t="s">
        <v>286</v>
      </c>
      <c r="J83" s="3" t="str">
        <f>HYPERLINK("https://www.boe.es/gazeta/dias/1826/05/23/pdfs/GMD-1826-62.pdf#page=4","Abrir facsímil")</f>
        <v>Abrir facsímil</v>
      </c>
      <c r="K83" s="3" t="s">
        <v>36</v>
      </c>
    </row>
    <row r="84" spans="1:11" ht="42" customHeight="1">
      <c r="A84" s="2" t="s">
        <v>282</v>
      </c>
      <c r="B84" s="2" t="s">
        <v>282</v>
      </c>
      <c r="C84" s="2" t="s">
        <v>17</v>
      </c>
      <c r="D84" s="2" t="s">
        <v>18</v>
      </c>
      <c r="E84" s="5">
        <v>-26779</v>
      </c>
      <c r="F84" s="3" t="s">
        <v>287</v>
      </c>
      <c r="G84" s="3" t="s">
        <v>29</v>
      </c>
      <c r="H84" s="2" t="s">
        <v>34</v>
      </c>
      <c r="I84" s="2" t="s">
        <v>288</v>
      </c>
      <c r="J84" s="3" t="str">
        <f>HYPERLINK("https://www.boe.es/gazeta/dias/1826/09/05/pdfs/GMD-1826-107.pdf#page=4","Abrir facsímil")</f>
        <v>Abrir facsímil</v>
      </c>
      <c r="K84" s="3" t="s">
        <v>36</v>
      </c>
    </row>
    <row r="85" spans="1:11" ht="42" customHeight="1">
      <c r="A85" s="2" t="s">
        <v>289</v>
      </c>
      <c r="B85" s="2" t="s">
        <v>290</v>
      </c>
      <c r="C85" s="2" t="s">
        <v>32</v>
      </c>
      <c r="D85" s="2" t="s">
        <v>27</v>
      </c>
      <c r="E85" s="5">
        <v>-26870</v>
      </c>
      <c r="F85" s="3" t="s">
        <v>151</v>
      </c>
      <c r="G85" s="3" t="s">
        <v>29</v>
      </c>
      <c r="H85" s="2" t="s">
        <v>34</v>
      </c>
      <c r="I85" s="2" t="s">
        <v>291</v>
      </c>
      <c r="J85" s="3" t="str">
        <f>HYPERLINK("https://www.boe.es/gazeta/dias/1826/06/06/pdfs/GMD-1826-68.pdf#page=4","Abrir facsímil")</f>
        <v>Abrir facsímil</v>
      </c>
      <c r="K85" s="3" t="s">
        <v>36</v>
      </c>
    </row>
    <row r="86" spans="1:11" ht="42" customHeight="1">
      <c r="A86" s="2" t="s">
        <v>289</v>
      </c>
      <c r="B86" s="2" t="s">
        <v>290</v>
      </c>
      <c r="C86" s="2" t="s">
        <v>129</v>
      </c>
      <c r="D86" s="2" t="s">
        <v>27</v>
      </c>
      <c r="E86" s="5">
        <v>-26840</v>
      </c>
      <c r="F86" s="3" t="s">
        <v>292</v>
      </c>
      <c r="G86" s="3" t="s">
        <v>293</v>
      </c>
      <c r="H86" s="2" t="s">
        <v>34</v>
      </c>
      <c r="I86" s="2" t="s">
        <v>294</v>
      </c>
      <c r="J86" s="3" t="str">
        <f>HYPERLINK("https://www.boe.es/gazeta/dias/1826/07/06/pdfs/GMD-1826-81.pdf#page=3","Abrir facsímil")</f>
        <v>Abrir facsímil</v>
      </c>
      <c r="K86" s="3" t="s">
        <v>36</v>
      </c>
    </row>
    <row r="87" spans="1:11" ht="42" customHeight="1">
      <c r="A87" s="2" t="s">
        <v>295</v>
      </c>
      <c r="B87" s="2" t="s">
        <v>296</v>
      </c>
      <c r="C87" s="2" t="s">
        <v>32</v>
      </c>
      <c r="D87" s="2" t="s">
        <v>27</v>
      </c>
      <c r="E87" s="5">
        <v>-26733</v>
      </c>
      <c r="F87" s="3" t="s">
        <v>176</v>
      </c>
      <c r="G87" s="3" t="s">
        <v>20</v>
      </c>
      <c r="H87" s="2" t="s">
        <v>34</v>
      </c>
      <c r="I87" s="2" t="s">
        <v>297</v>
      </c>
      <c r="J87" s="3" t="str">
        <f>HYPERLINK("https://www.boe.es/gazeta/dias/1826/10/21/pdfs/GMD-1826-127.pdf#page=3","Abrir facsímil")</f>
        <v>Abrir facsímil</v>
      </c>
      <c r="K87" s="3" t="s">
        <v>36</v>
      </c>
    </row>
    <row r="88" spans="1:11" ht="42" customHeight="1">
      <c r="A88" s="2" t="s">
        <v>298</v>
      </c>
      <c r="B88" s="2" t="s">
        <v>299</v>
      </c>
      <c r="C88" s="2" t="s">
        <v>85</v>
      </c>
      <c r="D88" s="2" t="s">
        <v>86</v>
      </c>
      <c r="E88" s="5">
        <v>-26926</v>
      </c>
      <c r="F88" s="3" t="s">
        <v>57</v>
      </c>
      <c r="G88" s="3" t="s">
        <v>20</v>
      </c>
      <c r="H88" s="2" t="s">
        <v>34</v>
      </c>
      <c r="I88" s="2" t="s">
        <v>300</v>
      </c>
      <c r="J88" s="3" t="str">
        <f>HYPERLINK("https://www.boe.es/gazeta/dias/1826/04/11/pdfs/GMD-1826-44.pdf#page=3","Abrir facsímil")</f>
        <v>Abrir facsímil</v>
      </c>
      <c r="K88" s="3" t="s">
        <v>36</v>
      </c>
    </row>
    <row r="89" spans="1:11" ht="42" customHeight="1">
      <c r="A89" s="2" t="s">
        <v>301</v>
      </c>
      <c r="B89" s="2" t="s">
        <v>302</v>
      </c>
      <c r="C89" s="2" t="s">
        <v>26</v>
      </c>
      <c r="D89" s="2" t="s">
        <v>27</v>
      </c>
      <c r="E89" s="5">
        <v>-26674</v>
      </c>
      <c r="F89" s="3" t="s">
        <v>219</v>
      </c>
      <c r="G89" s="3" t="s">
        <v>29</v>
      </c>
      <c r="H89" s="2" t="s">
        <v>34</v>
      </c>
      <c r="I89" s="2" t="s">
        <v>303</v>
      </c>
      <c r="J89" s="3" t="str">
        <f>HYPERLINK("https://www.boe.es/gazeta/dias/1826/12/19/pdfs/GMD-1826-152.pdf#page=4","Abrir facsímil")</f>
        <v>Abrir facsímil</v>
      </c>
      <c r="K89" s="3" t="s">
        <v>36</v>
      </c>
    </row>
    <row r="90" spans="1:11" ht="42" customHeight="1">
      <c r="A90" s="2" t="s">
        <v>304</v>
      </c>
      <c r="B90" s="2" t="s">
        <v>304</v>
      </c>
      <c r="C90" s="2" t="s">
        <v>26</v>
      </c>
      <c r="D90" s="2" t="s">
        <v>27</v>
      </c>
      <c r="E90" s="5">
        <v>-26880</v>
      </c>
      <c r="F90" s="3" t="s">
        <v>305</v>
      </c>
      <c r="G90" s="3" t="s">
        <v>29</v>
      </c>
      <c r="H90" s="2" t="s">
        <v>34</v>
      </c>
      <c r="I90" s="2" t="s">
        <v>306</v>
      </c>
      <c r="J90" s="3" t="str">
        <f>HYPERLINK("https://www.boe.es/gazeta/dias/1826/05/27/pdfs/GMD-1826-64.pdf#page=4","Abrir facsímil")</f>
        <v>Abrir facsímil</v>
      </c>
      <c r="K90" s="3" t="s">
        <v>36</v>
      </c>
    </row>
    <row r="91" spans="1:11" ht="42" customHeight="1">
      <c r="A91" s="2" t="s">
        <v>307</v>
      </c>
      <c r="B91" s="2" t="s">
        <v>307</v>
      </c>
      <c r="C91" s="2" t="s">
        <v>26</v>
      </c>
      <c r="D91" s="2" t="s">
        <v>27</v>
      </c>
      <c r="E91" s="5">
        <v>-26917</v>
      </c>
      <c r="F91" s="3" t="s">
        <v>308</v>
      </c>
      <c r="G91" s="3" t="s">
        <v>29</v>
      </c>
      <c r="H91" s="2" t="s">
        <v>34</v>
      </c>
      <c r="I91" s="2" t="s">
        <v>309</v>
      </c>
      <c r="J91" s="3" t="str">
        <f>HYPERLINK("https://www.boe.es/gazeta/dias/1826/04/20/pdfs/GMD-1826-48.pdf#page=4","Abrir facsímil")</f>
        <v>Abrir facsímil</v>
      </c>
      <c r="K91" s="3" t="s">
        <v>36</v>
      </c>
    </row>
    <row r="92" spans="1:11" ht="42" customHeight="1">
      <c r="A92" s="2" t="s">
        <v>310</v>
      </c>
      <c r="B92" s="2" t="s">
        <v>311</v>
      </c>
      <c r="C92" s="2" t="s">
        <v>49</v>
      </c>
      <c r="D92" s="2" t="s">
        <v>27</v>
      </c>
      <c r="E92" s="5">
        <v>-26838</v>
      </c>
      <c r="F92" s="3" t="s">
        <v>312</v>
      </c>
      <c r="G92" s="3" t="s">
        <v>29</v>
      </c>
      <c r="H92" s="2" t="s">
        <v>34</v>
      </c>
      <c r="I92" s="2" t="s">
        <v>313</v>
      </c>
      <c r="J92" s="3" t="str">
        <f>HYPERLINK("https://www.boe.es/gazeta/dias/1826/07/08/pdfs/GMD-1826-82.pdf#page=4","Abrir facsímil")</f>
        <v>Abrir facsímil</v>
      </c>
      <c r="K92" s="3" t="s">
        <v>36</v>
      </c>
    </row>
    <row r="93" spans="1:11" ht="42" customHeight="1">
      <c r="A93" s="2" t="s">
        <v>314</v>
      </c>
      <c r="B93" s="2" t="s">
        <v>315</v>
      </c>
      <c r="C93" s="2" t="s">
        <v>17</v>
      </c>
      <c r="D93" s="2" t="s">
        <v>18</v>
      </c>
      <c r="E93" s="5">
        <v>-26812</v>
      </c>
      <c r="F93" s="3" t="s">
        <v>33</v>
      </c>
      <c r="G93" s="3" t="s">
        <v>29</v>
      </c>
      <c r="H93" s="2" t="s">
        <v>34</v>
      </c>
      <c r="I93" s="2" t="s">
        <v>316</v>
      </c>
      <c r="J93" s="3" t="str">
        <f>HYPERLINK("https://www.boe.es/gazeta/dias/1826/08/03/pdfs/GMD-1826-93.pdf#page=4","Abrir facsímil")</f>
        <v>Abrir facsímil</v>
      </c>
      <c r="K93" s="3" t="s">
        <v>36</v>
      </c>
    </row>
    <row r="94" spans="1:11" ht="42" customHeight="1">
      <c r="A94" s="2" t="s">
        <v>317</v>
      </c>
      <c r="B94" s="2" t="s">
        <v>317</v>
      </c>
      <c r="C94" s="2" t="s">
        <v>32</v>
      </c>
      <c r="D94" s="2" t="s">
        <v>27</v>
      </c>
      <c r="E94" s="5">
        <v>-26726</v>
      </c>
      <c r="F94" s="3" t="s">
        <v>318</v>
      </c>
      <c r="G94" s="3" t="s">
        <v>29</v>
      </c>
      <c r="H94" s="2" t="s">
        <v>34</v>
      </c>
      <c r="I94" s="2" t="s">
        <v>319</v>
      </c>
      <c r="J94" s="3" t="str">
        <f>HYPERLINK("https://www.boe.es/gazeta/dias/1826/10/28/pdfs/GMD-1826-130.pdf#page=4","Abrir facsímil")</f>
        <v>Abrir facsímil</v>
      </c>
      <c r="K94" s="3" t="s">
        <v>36</v>
      </c>
    </row>
    <row r="95" spans="1:11" ht="42" customHeight="1">
      <c r="A95" s="2" t="s">
        <v>320</v>
      </c>
      <c r="B95" s="2" t="s">
        <v>320</v>
      </c>
      <c r="C95" s="2" t="s">
        <v>85</v>
      </c>
      <c r="D95" s="2" t="s">
        <v>86</v>
      </c>
      <c r="E95" s="5">
        <v>-26891</v>
      </c>
      <c r="F95" s="3" t="s">
        <v>78</v>
      </c>
      <c r="G95" s="3" t="s">
        <v>29</v>
      </c>
      <c r="H95" s="2" t="s">
        <v>34</v>
      </c>
      <c r="I95" s="2" t="s">
        <v>321</v>
      </c>
      <c r="J95" s="3" t="str">
        <f>HYPERLINK("https://www.boe.es/gazeta/dias/1826/05/16/pdfs/GMD-1826-59.pdf#page=4","Abrir facsímil")</f>
        <v>Abrir facsímil</v>
      </c>
      <c r="K95" s="3" t="s">
        <v>36</v>
      </c>
    </row>
    <row r="96" spans="1:11" ht="42" customHeight="1">
      <c r="A96" s="2" t="s">
        <v>320</v>
      </c>
      <c r="B96" s="2" t="s">
        <v>320</v>
      </c>
      <c r="C96" s="2" t="s">
        <v>85</v>
      </c>
      <c r="D96" s="2" t="s">
        <v>86</v>
      </c>
      <c r="E96" s="5">
        <v>-26782</v>
      </c>
      <c r="F96" s="3" t="s">
        <v>322</v>
      </c>
      <c r="G96" s="3" t="s">
        <v>29</v>
      </c>
      <c r="H96" s="2" t="s">
        <v>34</v>
      </c>
      <c r="I96" s="2" t="s">
        <v>323</v>
      </c>
      <c r="J96" s="3" t="str">
        <f>HYPERLINK("https://www.boe.es/gazeta/dias/1826/09/02/pdfs/GMD-1826-106.pdf#page=4","Abrir facsímil")</f>
        <v>Abrir facsímil</v>
      </c>
      <c r="K96" s="3" t="s">
        <v>36</v>
      </c>
    </row>
    <row r="97" spans="1:11" ht="42" customHeight="1">
      <c r="A97" s="2" t="s">
        <v>324</v>
      </c>
      <c r="B97" s="2" t="s">
        <v>325</v>
      </c>
      <c r="C97" s="2" t="s">
        <v>17</v>
      </c>
      <c r="D97" s="2" t="s">
        <v>18</v>
      </c>
      <c r="E97" s="5">
        <v>-26700</v>
      </c>
      <c r="F97" s="3" t="s">
        <v>54</v>
      </c>
      <c r="G97" s="3" t="s">
        <v>29</v>
      </c>
      <c r="H97" s="2" t="s">
        <v>34</v>
      </c>
      <c r="I97" s="2" t="s">
        <v>326</v>
      </c>
      <c r="J97" s="3" t="str">
        <f>HYPERLINK("https://www.boe.es/gazeta/dias/1826/11/23/pdfs/GMD-1826-141.pdf#page=4","Abrir facsímil")</f>
        <v>Abrir facsímil</v>
      </c>
      <c r="K97" s="3" t="s">
        <v>36</v>
      </c>
    </row>
    <row r="98" spans="1:11" ht="42" customHeight="1">
      <c r="A98" s="2" t="s">
        <v>327</v>
      </c>
      <c r="B98" s="2" t="s">
        <v>328</v>
      </c>
      <c r="C98" s="2" t="s">
        <v>85</v>
      </c>
      <c r="D98" s="2" t="s">
        <v>86</v>
      </c>
      <c r="E98" s="5">
        <v>-26726</v>
      </c>
      <c r="F98" s="3" t="s">
        <v>318</v>
      </c>
      <c r="G98" s="3" t="s">
        <v>329</v>
      </c>
      <c r="H98" s="2" t="s">
        <v>34</v>
      </c>
      <c r="I98" s="2" t="s">
        <v>330</v>
      </c>
      <c r="J98" s="3" t="str">
        <f>HYPERLINK("https://www.boe.es/gazeta/dias/1826/10/28/pdfs/GMD-1826-130.pdf#page=3","Abrir facsímil")</f>
        <v>Abrir facsímil</v>
      </c>
      <c r="K98" s="3" t="s">
        <v>36</v>
      </c>
    </row>
    <row r="99" spans="1:11" ht="42" customHeight="1">
      <c r="A99" s="2" t="s">
        <v>331</v>
      </c>
      <c r="B99" s="2" t="s">
        <v>332</v>
      </c>
      <c r="C99" s="2" t="s">
        <v>17</v>
      </c>
      <c r="D99" s="2" t="s">
        <v>18</v>
      </c>
      <c r="E99" s="5">
        <v>-26791</v>
      </c>
      <c r="F99" s="3" t="s">
        <v>191</v>
      </c>
      <c r="G99" s="3" t="s">
        <v>29</v>
      </c>
      <c r="H99" s="2" t="s">
        <v>34</v>
      </c>
      <c r="I99" s="2" t="s">
        <v>333</v>
      </c>
      <c r="J99" s="3" t="str">
        <f>HYPERLINK("https://www.boe.es/gazeta/dias/1826/08/24/pdfs/GMD-1826-102.pdf#page=4","Abrir facsímil")</f>
        <v>Abrir facsímil</v>
      </c>
      <c r="K99" s="3" t="s">
        <v>36</v>
      </c>
    </row>
    <row r="100" spans="1:11" ht="42" customHeight="1">
      <c r="A100" s="2" t="s">
        <v>334</v>
      </c>
      <c r="B100" s="2" t="s">
        <v>335</v>
      </c>
      <c r="C100" s="2" t="s">
        <v>49</v>
      </c>
      <c r="D100" s="2" t="s">
        <v>27</v>
      </c>
      <c r="E100" s="5">
        <v>-26896</v>
      </c>
      <c r="F100" s="3" t="s">
        <v>336</v>
      </c>
      <c r="G100" s="3" t="s">
        <v>20</v>
      </c>
      <c r="H100" s="2" t="s">
        <v>34</v>
      </c>
      <c r="I100" s="2" t="s">
        <v>337</v>
      </c>
      <c r="J100" s="3" t="str">
        <f>HYPERLINK("https://www.boe.es/gazeta/dias/1826/05/11/pdfs/GMD-1826-57.pdf#page=3","Abrir facsímil")</f>
        <v>Abrir facsímil</v>
      </c>
      <c r="K100" s="3" t="s">
        <v>36</v>
      </c>
    </row>
    <row r="101" spans="1:11" ht="42" customHeight="1">
      <c r="A101" s="2" t="s">
        <v>338</v>
      </c>
      <c r="B101" s="2" t="s">
        <v>339</v>
      </c>
      <c r="C101" s="2" t="s">
        <v>62</v>
      </c>
      <c r="D101" s="2" t="s">
        <v>27</v>
      </c>
      <c r="E101" s="5">
        <v>-26723</v>
      </c>
      <c r="F101" s="3" t="s">
        <v>340</v>
      </c>
      <c r="G101" s="3" t="s">
        <v>29</v>
      </c>
      <c r="H101" s="2" t="s">
        <v>21</v>
      </c>
      <c r="I101" s="2" t="s">
        <v>341</v>
      </c>
      <c r="J101" s="3" t="str">
        <f>HYPERLINK("https://www.boe.es/gazeta/dias/1826/10/31/pdfs/GMD-1826-131.pdf#page=4","Abrir facsímil")</f>
        <v>Abrir facsímil</v>
      </c>
      <c r="K101" s="3" t="s">
        <v>23</v>
      </c>
    </row>
    <row r="102" spans="1:11" ht="42" customHeight="1">
      <c r="A102" s="2" t="s">
        <v>342</v>
      </c>
      <c r="B102" s="2" t="s">
        <v>342</v>
      </c>
      <c r="C102" s="2" t="s">
        <v>49</v>
      </c>
      <c r="D102" s="2" t="s">
        <v>27</v>
      </c>
      <c r="E102" s="5">
        <v>-27020</v>
      </c>
      <c r="F102" s="3" t="s">
        <v>111</v>
      </c>
      <c r="G102" s="3" t="s">
        <v>20</v>
      </c>
      <c r="H102" s="2" t="s">
        <v>34</v>
      </c>
      <c r="I102" s="2" t="s">
        <v>343</v>
      </c>
      <c r="J102" s="3" t="str">
        <f>HYPERLINK("https://www.boe.es/gazeta/dias/1826/01/07/pdfs/GMD-1826-3.pdf#page=3","Abrir facsímil")</f>
        <v>Abrir facsímil</v>
      </c>
      <c r="K102" s="3" t="s">
        <v>36</v>
      </c>
    </row>
    <row r="103" spans="1:11" ht="42" customHeight="1">
      <c r="A103" s="2" t="s">
        <v>342</v>
      </c>
      <c r="B103" s="2" t="s">
        <v>342</v>
      </c>
      <c r="C103" s="2" t="s">
        <v>17</v>
      </c>
      <c r="D103" s="2" t="s">
        <v>18</v>
      </c>
      <c r="E103" s="5">
        <v>-26968</v>
      </c>
      <c r="F103" s="3" t="s">
        <v>344</v>
      </c>
      <c r="G103" s="3" t="s">
        <v>20</v>
      </c>
      <c r="H103" s="2" t="s">
        <v>34</v>
      </c>
      <c r="I103" s="2" t="s">
        <v>345</v>
      </c>
      <c r="J103" s="3" t="str">
        <f>HYPERLINK("https://www.boe.es/gazeta/dias/1826/02/28/pdfs/GMD-1826-26.pdf#page=3","Abrir facsímil")</f>
        <v>Abrir facsímil</v>
      </c>
      <c r="K103" s="3" t="s">
        <v>36</v>
      </c>
    </row>
    <row r="104" spans="1:11" ht="42" customHeight="1">
      <c r="A104" s="2" t="s">
        <v>342</v>
      </c>
      <c r="B104" s="2" t="s">
        <v>342</v>
      </c>
      <c r="C104" s="2" t="s">
        <v>62</v>
      </c>
      <c r="D104" s="2" t="s">
        <v>27</v>
      </c>
      <c r="E104" s="5">
        <v>-26880</v>
      </c>
      <c r="F104" s="3" t="s">
        <v>305</v>
      </c>
      <c r="G104" s="3" t="s">
        <v>29</v>
      </c>
      <c r="H104" s="2" t="s">
        <v>34</v>
      </c>
      <c r="I104" s="2" t="s">
        <v>346</v>
      </c>
      <c r="J104" s="3" t="str">
        <f>HYPERLINK("https://www.boe.es/gazeta/dias/1826/05/27/pdfs/GMD-1826-64.pdf#page=4","Abrir facsímil")</f>
        <v>Abrir facsímil</v>
      </c>
      <c r="K104" s="3" t="s">
        <v>36</v>
      </c>
    </row>
    <row r="105" spans="1:11" ht="42" customHeight="1">
      <c r="A105" s="2" t="s">
        <v>347</v>
      </c>
      <c r="B105" s="2" t="s">
        <v>348</v>
      </c>
      <c r="C105" s="2" t="s">
        <v>17</v>
      </c>
      <c r="D105" s="2" t="s">
        <v>18</v>
      </c>
      <c r="E105" s="5">
        <v>-26775</v>
      </c>
      <c r="F105" s="3" t="s">
        <v>74</v>
      </c>
      <c r="G105" s="3" t="s">
        <v>29</v>
      </c>
      <c r="H105" s="2" t="s">
        <v>34</v>
      </c>
      <c r="I105" s="2" t="s">
        <v>349</v>
      </c>
      <c r="J105" s="3" t="str">
        <f>HYPERLINK("https://www.boe.es/gazeta/dias/1826/09/09/pdfs/GMD-1826-109.pdf#page=4","Abrir facsímil")</f>
        <v>Abrir facsímil</v>
      </c>
      <c r="K105" s="3" t="s">
        <v>36</v>
      </c>
    </row>
    <row r="106" spans="1:11" ht="42" customHeight="1">
      <c r="A106" s="2" t="s">
        <v>350</v>
      </c>
      <c r="B106" s="2" t="s">
        <v>351</v>
      </c>
      <c r="C106" s="2" t="s">
        <v>49</v>
      </c>
      <c r="D106" s="2" t="s">
        <v>27</v>
      </c>
      <c r="E106" s="5">
        <v>-26922</v>
      </c>
      <c r="F106" s="3" t="s">
        <v>352</v>
      </c>
      <c r="G106" s="3" t="s">
        <v>29</v>
      </c>
      <c r="H106" s="2" t="s">
        <v>34</v>
      </c>
      <c r="I106" s="2" t="s">
        <v>353</v>
      </c>
      <c r="J106" s="3" t="str">
        <f>HYPERLINK("https://www.boe.es/gazeta/dias/1826/04/15/pdfs/GMD-1826-46.pdf#page=4","Abrir facsímil")</f>
        <v>Abrir facsímil</v>
      </c>
      <c r="K106" s="3" t="s">
        <v>36</v>
      </c>
    </row>
    <row r="107" spans="1:11" ht="42" customHeight="1">
      <c r="A107" s="2" t="s">
        <v>354</v>
      </c>
      <c r="B107" s="2" t="s">
        <v>354</v>
      </c>
      <c r="C107" s="2" t="s">
        <v>17</v>
      </c>
      <c r="D107" s="2" t="s">
        <v>18</v>
      </c>
      <c r="E107" s="5">
        <v>-26985</v>
      </c>
      <c r="F107" s="3" t="s">
        <v>355</v>
      </c>
      <c r="G107" s="3" t="s">
        <v>29</v>
      </c>
      <c r="H107" s="2" t="s">
        <v>34</v>
      </c>
      <c r="I107" s="2" t="s">
        <v>356</v>
      </c>
      <c r="J107" s="3" t="str">
        <f>HYPERLINK("https://www.boe.es/gazeta/dias/1826/02/11/pdfs/GMD-1826-18.pdf#page=4","Abrir facsímil")</f>
        <v>Abrir facsímil</v>
      </c>
      <c r="K107" s="3" t="s">
        <v>36</v>
      </c>
    </row>
    <row r="108" spans="1:11" ht="42" customHeight="1">
      <c r="A108" s="2" t="s">
        <v>354</v>
      </c>
      <c r="B108" s="2" t="s">
        <v>354</v>
      </c>
      <c r="C108" s="2" t="s">
        <v>85</v>
      </c>
      <c r="D108" s="2" t="s">
        <v>86</v>
      </c>
      <c r="E108" s="5">
        <v>-26779</v>
      </c>
      <c r="F108" s="3" t="s">
        <v>287</v>
      </c>
      <c r="G108" s="3" t="s">
        <v>29</v>
      </c>
      <c r="H108" s="2" t="s">
        <v>34</v>
      </c>
      <c r="I108" s="2" t="s">
        <v>357</v>
      </c>
      <c r="J108" s="3" t="str">
        <f>HYPERLINK("https://www.boe.es/gazeta/dias/1826/09/05/pdfs/GMD-1826-107.pdf#page=4","Abrir facsímil")</f>
        <v>Abrir facsímil</v>
      </c>
      <c r="K108" s="3" t="s">
        <v>36</v>
      </c>
    </row>
    <row r="109" spans="1:11" ht="42" customHeight="1">
      <c r="A109" s="2" t="s">
        <v>358</v>
      </c>
      <c r="B109" s="2" t="s">
        <v>358</v>
      </c>
      <c r="C109" s="2" t="s">
        <v>85</v>
      </c>
      <c r="D109" s="2" t="s">
        <v>86</v>
      </c>
      <c r="E109" s="5">
        <v>-26835</v>
      </c>
      <c r="F109" s="3" t="s">
        <v>359</v>
      </c>
      <c r="G109" s="3" t="s">
        <v>20</v>
      </c>
      <c r="H109" s="2" t="s">
        <v>34</v>
      </c>
      <c r="I109" s="2" t="s">
        <v>360</v>
      </c>
      <c r="J109" s="3" t="str">
        <f>HYPERLINK("https://www.boe.es/gazeta/dias/1826/07/11/pdfs/GMD-1826-83.pdf#page=3","Abrir facsímil")</f>
        <v>Abrir facsímil</v>
      </c>
      <c r="K109" s="3" t="s">
        <v>36</v>
      </c>
    </row>
    <row r="110" spans="1:11" ht="42" customHeight="1">
      <c r="A110" s="2" t="s">
        <v>361</v>
      </c>
      <c r="B110" s="2" t="s">
        <v>362</v>
      </c>
      <c r="C110" s="2" t="s">
        <v>62</v>
      </c>
      <c r="D110" s="2" t="s">
        <v>27</v>
      </c>
      <c r="E110" s="5">
        <v>-26882</v>
      </c>
      <c r="F110" s="3" t="s">
        <v>102</v>
      </c>
      <c r="G110" s="3" t="s">
        <v>29</v>
      </c>
      <c r="H110" s="2" t="s">
        <v>34</v>
      </c>
      <c r="I110" s="2" t="s">
        <v>363</v>
      </c>
      <c r="J110" s="3" t="str">
        <f>HYPERLINK("https://www.boe.es/gazeta/dias/1826/05/25/pdfs/GMD-1826-63.pdf#page=4","Abrir facsímil")</f>
        <v>Abrir facsímil</v>
      </c>
      <c r="K110" s="3" t="s">
        <v>36</v>
      </c>
    </row>
    <row r="111" spans="1:11" ht="42" customHeight="1">
      <c r="A111" s="2" t="s">
        <v>364</v>
      </c>
      <c r="B111" s="2" t="s">
        <v>365</v>
      </c>
      <c r="C111" s="2" t="s">
        <v>49</v>
      </c>
      <c r="D111" s="2" t="s">
        <v>27</v>
      </c>
      <c r="E111" s="5">
        <v>-26782</v>
      </c>
      <c r="F111" s="3" t="s">
        <v>322</v>
      </c>
      <c r="G111" s="3" t="s">
        <v>29</v>
      </c>
      <c r="H111" s="2" t="s">
        <v>34</v>
      </c>
      <c r="I111" s="2" t="s">
        <v>366</v>
      </c>
      <c r="J111" s="3" t="str">
        <f>HYPERLINK("https://www.boe.es/gazeta/dias/1826/09/02/pdfs/GMD-1826-106.pdf#page=4","Abrir facsímil")</f>
        <v>Abrir facsímil</v>
      </c>
      <c r="K111" s="3" t="s">
        <v>36</v>
      </c>
    </row>
    <row r="112" spans="1:11" ht="42" customHeight="1">
      <c r="A112" s="2" t="s">
        <v>367</v>
      </c>
      <c r="B112" s="2" t="s">
        <v>368</v>
      </c>
      <c r="C112" s="2" t="s">
        <v>85</v>
      </c>
      <c r="D112" s="2" t="s">
        <v>86</v>
      </c>
      <c r="E112" s="5">
        <v>-26905</v>
      </c>
      <c r="F112" s="3" t="s">
        <v>68</v>
      </c>
      <c r="G112" s="3" t="s">
        <v>20</v>
      </c>
      <c r="H112" s="2" t="s">
        <v>34</v>
      </c>
      <c r="I112" s="2" t="s">
        <v>369</v>
      </c>
      <c r="J112" s="3" t="str">
        <f>HYPERLINK("https://www.boe.es/gazeta/dias/1826/05/02/pdfs/GMD-1826-53.pdf#page=3","Abrir facsímil")</f>
        <v>Abrir facsímil</v>
      </c>
      <c r="K112" s="3" t="s">
        <v>36</v>
      </c>
    </row>
    <row r="113" spans="1:11" ht="42" customHeight="1">
      <c r="A113" s="2" t="s">
        <v>367</v>
      </c>
      <c r="B113" s="2" t="s">
        <v>368</v>
      </c>
      <c r="C113" s="2" t="s">
        <v>17</v>
      </c>
      <c r="D113" s="2" t="s">
        <v>18</v>
      </c>
      <c r="E113" s="5">
        <v>-26786</v>
      </c>
      <c r="F113" s="3" t="s">
        <v>370</v>
      </c>
      <c r="G113" s="3" t="s">
        <v>20</v>
      </c>
      <c r="H113" s="2" t="s">
        <v>34</v>
      </c>
      <c r="I113" s="2" t="s">
        <v>371</v>
      </c>
      <c r="J113" s="3" t="str">
        <f>HYPERLINK("https://www.boe.es/gazeta/dias/1826/08/29/pdfs/GMD-1826-104.pdf#page=3","Abrir facsímil")</f>
        <v>Abrir facsímil</v>
      </c>
      <c r="K113" s="3" t="s">
        <v>36</v>
      </c>
    </row>
    <row r="114" spans="1:11" ht="42" customHeight="1">
      <c r="A114" s="2" t="s">
        <v>372</v>
      </c>
      <c r="B114" s="2" t="s">
        <v>373</v>
      </c>
      <c r="C114" s="2" t="s">
        <v>17</v>
      </c>
      <c r="D114" s="2" t="s">
        <v>18</v>
      </c>
      <c r="E114" s="5">
        <v>-26663</v>
      </c>
      <c r="F114" s="3" t="s">
        <v>374</v>
      </c>
      <c r="G114" s="3" t="s">
        <v>29</v>
      </c>
      <c r="H114" s="2" t="s">
        <v>34</v>
      </c>
      <c r="I114" s="2" t="s">
        <v>375</v>
      </c>
      <c r="J114" s="3" t="str">
        <f>HYPERLINK("https://www.boe.es/gazeta/dias/1826/12/30/pdfs/GMD-1826-157.pdf#page=4","Abrir facsímil")</f>
        <v>Abrir facsímil</v>
      </c>
      <c r="K114" s="3" t="s">
        <v>36</v>
      </c>
    </row>
    <row r="115" spans="1:11" ht="42" customHeight="1">
      <c r="A115" s="2" t="s">
        <v>376</v>
      </c>
      <c r="B115" s="2" t="s">
        <v>376</v>
      </c>
      <c r="C115" s="2" t="s">
        <v>85</v>
      </c>
      <c r="D115" s="2" t="s">
        <v>86</v>
      </c>
      <c r="E115" s="5">
        <v>-26826</v>
      </c>
      <c r="F115" s="3" t="s">
        <v>377</v>
      </c>
      <c r="G115" s="3" t="s">
        <v>29</v>
      </c>
      <c r="H115" s="2" t="s">
        <v>34</v>
      </c>
      <c r="I115" s="2" t="s">
        <v>378</v>
      </c>
      <c r="J115" s="3" t="str">
        <f>HYPERLINK("https://www.boe.es/gazeta/dias/1826/07/20/pdfs/GMD-1826-87.pdf#page=4","Abrir facsímil")</f>
        <v>Abrir facsímil</v>
      </c>
      <c r="K115" s="3" t="s">
        <v>36</v>
      </c>
    </row>
    <row r="116" spans="1:11" ht="42" customHeight="1">
      <c r="A116" s="2" t="s">
        <v>376</v>
      </c>
      <c r="B116" s="2" t="s">
        <v>376</v>
      </c>
      <c r="C116" s="2" t="s">
        <v>62</v>
      </c>
      <c r="D116" s="2" t="s">
        <v>27</v>
      </c>
      <c r="E116" s="5">
        <v>-26798</v>
      </c>
      <c r="F116" s="3" t="s">
        <v>379</v>
      </c>
      <c r="G116" s="3" t="s">
        <v>29</v>
      </c>
      <c r="H116" s="2" t="s">
        <v>34</v>
      </c>
      <c r="I116" s="2" t="s">
        <v>380</v>
      </c>
      <c r="J116" s="3" t="str">
        <f>HYPERLINK("https://www.boe.es/gazeta/dias/1826/08/17/pdfs/GMD-1826-99.pdf#page=4","Abrir facsímil")</f>
        <v>Abrir facsímil</v>
      </c>
      <c r="K116" s="3" t="s">
        <v>36</v>
      </c>
    </row>
    <row r="117" spans="1:11" ht="42" customHeight="1">
      <c r="A117" s="2" t="s">
        <v>381</v>
      </c>
      <c r="B117" s="2" t="s">
        <v>382</v>
      </c>
      <c r="C117" s="2" t="s">
        <v>85</v>
      </c>
      <c r="D117" s="2" t="s">
        <v>86</v>
      </c>
      <c r="E117" s="5">
        <v>-26740</v>
      </c>
      <c r="F117" s="3" t="s">
        <v>383</v>
      </c>
      <c r="G117" s="3" t="s">
        <v>29</v>
      </c>
      <c r="H117" s="2" t="s">
        <v>34</v>
      </c>
      <c r="I117" s="2" t="s">
        <v>384</v>
      </c>
      <c r="J117" s="3" t="str">
        <f>HYPERLINK("https://www.boe.es/gazeta/dias/1826/10/14/pdfs/GMD-1826-124.pdf#page=4","Abrir facsímil")</f>
        <v>Abrir facsímil</v>
      </c>
      <c r="K117" s="3" t="s">
        <v>36</v>
      </c>
    </row>
    <row r="118" spans="1:11" ht="42" customHeight="1">
      <c r="A118" s="2" t="s">
        <v>385</v>
      </c>
      <c r="B118" s="2" t="s">
        <v>386</v>
      </c>
      <c r="C118" s="2" t="s">
        <v>129</v>
      </c>
      <c r="D118" s="2" t="s">
        <v>27</v>
      </c>
      <c r="E118" s="5">
        <v>-26672</v>
      </c>
      <c r="F118" s="3" t="s">
        <v>251</v>
      </c>
      <c r="G118" s="3" t="s">
        <v>29</v>
      </c>
      <c r="H118" s="2" t="s">
        <v>34</v>
      </c>
      <c r="I118" s="2" t="s">
        <v>387</v>
      </c>
      <c r="J118" s="3" t="str">
        <f>HYPERLINK("https://www.boe.es/gazeta/dias/1826/12/21/pdfs/GMD-1826-153.pdf#page=4","Abrir facsímil")</f>
        <v>Abrir facsímil</v>
      </c>
      <c r="K118" s="3" t="s">
        <v>36</v>
      </c>
    </row>
    <row r="119" spans="1:11" ht="42" customHeight="1">
      <c r="A119" s="2" t="s">
        <v>388</v>
      </c>
      <c r="B119" s="2" t="s">
        <v>388</v>
      </c>
      <c r="C119" s="2" t="s">
        <v>85</v>
      </c>
      <c r="D119" s="2" t="s">
        <v>86</v>
      </c>
      <c r="E119" s="5">
        <v>-26784</v>
      </c>
      <c r="F119" s="3" t="s">
        <v>389</v>
      </c>
      <c r="G119" s="3" t="s">
        <v>29</v>
      </c>
      <c r="H119" s="2" t="s">
        <v>34</v>
      </c>
      <c r="I119" s="2" t="s">
        <v>390</v>
      </c>
      <c r="J119" s="3" t="str">
        <f>HYPERLINK("https://www.boe.es/gazeta/dias/1826/08/31/pdfs/GMD-1826-105.pdf#page=4","Abrir facsímil")</f>
        <v>Abrir facsímil</v>
      </c>
      <c r="K119" s="3" t="s">
        <v>36</v>
      </c>
    </row>
    <row r="120" spans="1:11" ht="42" customHeight="1">
      <c r="A120" s="2" t="s">
        <v>391</v>
      </c>
      <c r="B120" s="2" t="s">
        <v>391</v>
      </c>
      <c r="C120" s="2" t="s">
        <v>85</v>
      </c>
      <c r="D120" s="2" t="s">
        <v>86</v>
      </c>
      <c r="E120" s="5">
        <v>-26947</v>
      </c>
      <c r="F120" s="3" t="s">
        <v>19</v>
      </c>
      <c r="G120" s="3" t="s">
        <v>29</v>
      </c>
      <c r="H120" s="2" t="s">
        <v>34</v>
      </c>
      <c r="I120" s="2" t="s">
        <v>392</v>
      </c>
      <c r="J120" s="3" t="str">
        <f>HYPERLINK("https://www.boe.es/gazeta/dias/1826/03/21/pdfs/GMD-1826-35.pdf#page=4","Abrir facsímil")</f>
        <v>Abrir facsímil</v>
      </c>
      <c r="K120" s="3" t="s">
        <v>36</v>
      </c>
    </row>
    <row r="121" spans="1:11" ht="42" customHeight="1">
      <c r="A121" s="2" t="s">
        <v>393</v>
      </c>
      <c r="B121" s="2" t="s">
        <v>394</v>
      </c>
      <c r="C121" s="2" t="s">
        <v>17</v>
      </c>
      <c r="D121" s="2" t="s">
        <v>18</v>
      </c>
      <c r="E121" s="5">
        <v>-26973</v>
      </c>
      <c r="F121" s="3" t="s">
        <v>194</v>
      </c>
      <c r="G121" s="3" t="s">
        <v>29</v>
      </c>
      <c r="H121" s="2" t="s">
        <v>34</v>
      </c>
      <c r="I121" s="2" t="s">
        <v>395</v>
      </c>
      <c r="J121" s="3" t="str">
        <f>HYPERLINK("https://www.boe.es/gazeta/dias/1826/02/23/pdfs/GMD-1826-23.pdf#page=4","Abrir facsímil")</f>
        <v>Abrir facsímil</v>
      </c>
      <c r="K121" s="3" t="s">
        <v>36</v>
      </c>
    </row>
    <row r="122" spans="1:11" ht="42" customHeight="1">
      <c r="A122" s="2" t="s">
        <v>396</v>
      </c>
      <c r="B122" s="2" t="s">
        <v>396</v>
      </c>
      <c r="C122" s="2" t="s">
        <v>129</v>
      </c>
      <c r="D122" s="2" t="s">
        <v>27</v>
      </c>
      <c r="E122" s="5">
        <v>-26726</v>
      </c>
      <c r="F122" s="3" t="s">
        <v>318</v>
      </c>
      <c r="G122" s="3" t="s">
        <v>329</v>
      </c>
      <c r="H122" s="2" t="s">
        <v>34</v>
      </c>
      <c r="I122" s="2" t="s">
        <v>397</v>
      </c>
      <c r="J122" s="3" t="str">
        <f>HYPERLINK("https://www.boe.es/gazeta/dias/1826/10/28/pdfs/GMD-1826-130.pdf#page=3","Abrir facsímil")</f>
        <v>Abrir facsímil</v>
      </c>
      <c r="K122" s="3" t="s">
        <v>36</v>
      </c>
    </row>
    <row r="123" spans="1:11" ht="42" customHeight="1">
      <c r="A123" s="2" t="s">
        <v>398</v>
      </c>
      <c r="B123" s="2" t="s">
        <v>398</v>
      </c>
      <c r="C123" s="2" t="s">
        <v>62</v>
      </c>
      <c r="D123" s="2" t="s">
        <v>27</v>
      </c>
      <c r="E123" s="5">
        <v>-26987</v>
      </c>
      <c r="F123" s="3" t="s">
        <v>399</v>
      </c>
      <c r="G123" s="3" t="s">
        <v>45</v>
      </c>
      <c r="H123" s="2" t="s">
        <v>34</v>
      </c>
      <c r="I123" s="2" t="s">
        <v>400</v>
      </c>
      <c r="J123" s="3" t="str">
        <f>HYPERLINK("https://www.boe.es/gazeta/dias/1826/02/09/pdfs/GMD-1826-17.pdf#page=1","Abrir facsímil")</f>
        <v>Abrir facsímil</v>
      </c>
      <c r="K123" s="3" t="s">
        <v>36</v>
      </c>
    </row>
    <row r="124" spans="1:11" ht="42" customHeight="1">
      <c r="A124" s="2" t="s">
        <v>401</v>
      </c>
      <c r="B124" s="2" t="s">
        <v>402</v>
      </c>
      <c r="C124" s="2" t="s">
        <v>62</v>
      </c>
      <c r="D124" s="2" t="s">
        <v>27</v>
      </c>
      <c r="E124" s="5">
        <v>-26849</v>
      </c>
      <c r="F124" s="3" t="s">
        <v>403</v>
      </c>
      <c r="G124" s="3" t="s">
        <v>64</v>
      </c>
      <c r="H124" s="2" t="s">
        <v>34</v>
      </c>
      <c r="I124" s="2" t="s">
        <v>404</v>
      </c>
      <c r="J124" s="3" t="str">
        <f>HYPERLINK("https://www.boe.es/gazeta/dias/1826/06/27/pdfs/GMD-1826-77.pdf#page=2","Abrir facsímil")</f>
        <v>Abrir facsímil</v>
      </c>
      <c r="K124" s="3" t="s">
        <v>36</v>
      </c>
    </row>
    <row r="125" spans="1:11" ht="42" customHeight="1">
      <c r="A125" s="2" t="s">
        <v>405</v>
      </c>
      <c r="B125" s="2" t="s">
        <v>406</v>
      </c>
      <c r="C125" s="2" t="s">
        <v>49</v>
      </c>
      <c r="D125" s="2" t="s">
        <v>27</v>
      </c>
      <c r="E125" s="5">
        <v>-26700</v>
      </c>
      <c r="F125" s="3" t="s">
        <v>54</v>
      </c>
      <c r="G125" s="3" t="s">
        <v>29</v>
      </c>
      <c r="H125" s="2" t="s">
        <v>34</v>
      </c>
      <c r="I125" s="2" t="s">
        <v>407</v>
      </c>
      <c r="J125" s="3" t="str">
        <f>HYPERLINK("https://www.boe.es/gazeta/dias/1826/11/23/pdfs/GMD-1826-141.pdf#page=4","Abrir facsímil")</f>
        <v>Abrir facsímil</v>
      </c>
      <c r="K125" s="3" t="s">
        <v>36</v>
      </c>
    </row>
    <row r="126" spans="1:11" ht="42" customHeight="1">
      <c r="A126" s="2" t="s">
        <v>408</v>
      </c>
      <c r="B126" s="2" t="s">
        <v>409</v>
      </c>
      <c r="C126" s="2" t="s">
        <v>85</v>
      </c>
      <c r="D126" s="2" t="s">
        <v>86</v>
      </c>
      <c r="E126" s="5">
        <v>-26873</v>
      </c>
      <c r="F126" s="3" t="s">
        <v>136</v>
      </c>
      <c r="G126" s="3" t="s">
        <v>20</v>
      </c>
      <c r="H126" s="2" t="s">
        <v>34</v>
      </c>
      <c r="I126" s="2" t="s">
        <v>410</v>
      </c>
      <c r="J126" s="3" t="str">
        <f>HYPERLINK("https://www.boe.es/gazeta/dias/1826/06/03/pdfs/GMD-1826-67.pdf#page=3","Abrir facsímil")</f>
        <v>Abrir facsímil</v>
      </c>
      <c r="K126" s="3" t="s">
        <v>36</v>
      </c>
    </row>
    <row r="127" spans="1:11" ht="42" customHeight="1">
      <c r="A127" s="2" t="s">
        <v>411</v>
      </c>
      <c r="B127" s="2" t="s">
        <v>412</v>
      </c>
      <c r="C127" s="2" t="s">
        <v>26</v>
      </c>
      <c r="D127" s="2" t="s">
        <v>27</v>
      </c>
      <c r="E127" s="5">
        <v>-26777</v>
      </c>
      <c r="F127" s="3" t="s">
        <v>413</v>
      </c>
      <c r="G127" s="3" t="s">
        <v>29</v>
      </c>
      <c r="H127" s="2" t="s">
        <v>21</v>
      </c>
      <c r="I127" s="2" t="s">
        <v>414</v>
      </c>
      <c r="J127" s="3" t="str">
        <f>HYPERLINK("https://www.boe.es/gazeta/dias/1826/09/07/pdfs/GMD-1826-108.pdf#page=4","Abrir facsímil")</f>
        <v>Abrir facsímil</v>
      </c>
      <c r="K127" s="3" t="s">
        <v>23</v>
      </c>
    </row>
    <row r="128" spans="1:11" ht="42" customHeight="1">
      <c r="A128" s="2" t="s">
        <v>415</v>
      </c>
      <c r="B128" s="2" t="s">
        <v>416</v>
      </c>
      <c r="C128" s="2" t="s">
        <v>17</v>
      </c>
      <c r="D128" s="2" t="s">
        <v>18</v>
      </c>
      <c r="E128" s="5">
        <v>-26800</v>
      </c>
      <c r="F128" s="3" t="s">
        <v>417</v>
      </c>
      <c r="G128" s="3" t="s">
        <v>45</v>
      </c>
      <c r="H128" s="2" t="s">
        <v>34</v>
      </c>
      <c r="I128" s="2" t="s">
        <v>418</v>
      </c>
      <c r="J128" s="3" t="str">
        <f>HYPERLINK("https://www.boe.es/gazeta/dias/1826/08/15/pdfs/GMD-1826-98.pdf#page=1","Abrir facsímil")</f>
        <v>Abrir facsímil</v>
      </c>
      <c r="K128" s="3" t="s">
        <v>36</v>
      </c>
    </row>
    <row r="129" spans="1:11" ht="42" customHeight="1">
      <c r="A129" s="2" t="s">
        <v>419</v>
      </c>
      <c r="B129" s="2" t="s">
        <v>420</v>
      </c>
      <c r="C129" s="2" t="s">
        <v>17</v>
      </c>
      <c r="D129" s="2" t="s">
        <v>18</v>
      </c>
      <c r="E129" s="5">
        <v>-26922</v>
      </c>
      <c r="F129" s="3" t="s">
        <v>352</v>
      </c>
      <c r="G129" s="3" t="s">
        <v>64</v>
      </c>
      <c r="H129" s="2" t="s">
        <v>34</v>
      </c>
      <c r="I129" s="2" t="s">
        <v>421</v>
      </c>
      <c r="J129" s="3" t="str">
        <f>HYPERLINK("https://www.boe.es/gazeta/dias/1826/04/15/pdfs/GMD-1826-46.pdf#page=2","Abrir facsímil")</f>
        <v>Abrir facsímil</v>
      </c>
      <c r="K129" s="3" t="s">
        <v>36</v>
      </c>
    </row>
    <row r="130" spans="1:11" ht="42" customHeight="1">
      <c r="A130" s="2" t="s">
        <v>422</v>
      </c>
      <c r="B130" s="2" t="s">
        <v>423</v>
      </c>
      <c r="C130" s="2" t="s">
        <v>85</v>
      </c>
      <c r="D130" s="2" t="s">
        <v>86</v>
      </c>
      <c r="E130" s="5">
        <v>-26712</v>
      </c>
      <c r="F130" s="3" t="s">
        <v>424</v>
      </c>
      <c r="G130" s="3" t="s">
        <v>29</v>
      </c>
      <c r="H130" s="2" t="s">
        <v>34</v>
      </c>
      <c r="I130" s="2" t="s">
        <v>425</v>
      </c>
      <c r="J130" s="3" t="str">
        <f>HYPERLINK("https://www.boe.es/gazeta/dias/1826/11/11/pdfs/GMD-1826-136.pdf#page=4","Abrir facsímil")</f>
        <v>Abrir facsímil</v>
      </c>
      <c r="K130" s="3" t="s">
        <v>36</v>
      </c>
    </row>
    <row r="131" spans="1:11" ht="42" customHeight="1">
      <c r="A131" s="2" t="s">
        <v>426</v>
      </c>
      <c r="B131" s="2" t="s">
        <v>426</v>
      </c>
      <c r="C131" s="2" t="s">
        <v>62</v>
      </c>
      <c r="D131" s="2" t="s">
        <v>27</v>
      </c>
      <c r="E131" s="5">
        <v>-26779</v>
      </c>
      <c r="F131" s="3" t="s">
        <v>287</v>
      </c>
      <c r="G131" s="3" t="s">
        <v>64</v>
      </c>
      <c r="H131" s="2" t="s">
        <v>34</v>
      </c>
      <c r="I131" s="2" t="s">
        <v>427</v>
      </c>
      <c r="J131" s="3" t="str">
        <f>HYPERLINK("https://www.boe.es/gazeta/dias/1826/09/05/pdfs/GMD-1826-107.pdf#page=2","Abrir facsímil")</f>
        <v>Abrir facsímil</v>
      </c>
      <c r="K131" s="3" t="s">
        <v>36</v>
      </c>
    </row>
    <row r="132" spans="1:11" ht="42" customHeight="1">
      <c r="A132" s="2" t="s">
        <v>428</v>
      </c>
      <c r="B132" s="2" t="s">
        <v>429</v>
      </c>
      <c r="C132" s="2" t="s">
        <v>85</v>
      </c>
      <c r="D132" s="2" t="s">
        <v>86</v>
      </c>
      <c r="E132" s="5">
        <v>-26905</v>
      </c>
      <c r="F132" s="3" t="s">
        <v>68</v>
      </c>
      <c r="G132" s="3" t="s">
        <v>64</v>
      </c>
      <c r="H132" s="2" t="s">
        <v>34</v>
      </c>
      <c r="I132" s="2" t="s">
        <v>430</v>
      </c>
      <c r="J132" s="3" t="str">
        <f>HYPERLINK("https://www.boe.es/gazeta/dias/1826/05/02/pdfs/GMD-1826-53.pdf#page=2","Abrir facsímil")</f>
        <v>Abrir facsímil</v>
      </c>
      <c r="K132" s="3" t="s">
        <v>36</v>
      </c>
    </row>
    <row r="133" spans="1:11" ht="42" customHeight="1">
      <c r="A133" s="2" t="s">
        <v>431</v>
      </c>
      <c r="B133" s="2" t="s">
        <v>432</v>
      </c>
      <c r="C133" s="2" t="s">
        <v>85</v>
      </c>
      <c r="D133" s="2" t="s">
        <v>86</v>
      </c>
      <c r="E133" s="5">
        <v>-26882</v>
      </c>
      <c r="F133" s="3" t="s">
        <v>102</v>
      </c>
      <c r="G133" s="3" t="s">
        <v>29</v>
      </c>
      <c r="H133" s="2" t="s">
        <v>34</v>
      </c>
      <c r="I133" s="2" t="s">
        <v>433</v>
      </c>
      <c r="J133" s="3" t="str">
        <f>HYPERLINK("https://www.boe.es/gazeta/dias/1826/05/25/pdfs/GMD-1826-63.pdf#page=4","Abrir facsímil")</f>
        <v>Abrir facsímil</v>
      </c>
      <c r="K133" s="3" t="s">
        <v>36</v>
      </c>
    </row>
    <row r="134" spans="1:11" ht="42" customHeight="1">
      <c r="A134" s="2" t="s">
        <v>434</v>
      </c>
      <c r="B134" s="2" t="s">
        <v>435</v>
      </c>
      <c r="C134" s="2" t="s">
        <v>26</v>
      </c>
      <c r="D134" s="2" t="s">
        <v>27</v>
      </c>
      <c r="E134" s="5">
        <v>-26973</v>
      </c>
      <c r="F134" s="3" t="s">
        <v>194</v>
      </c>
      <c r="G134" s="3" t="s">
        <v>29</v>
      </c>
      <c r="H134" s="2" t="s">
        <v>34</v>
      </c>
      <c r="I134" s="2" t="s">
        <v>436</v>
      </c>
      <c r="J134" s="3" t="str">
        <f>HYPERLINK("https://www.boe.es/gazeta/dias/1826/02/23/pdfs/GMD-1826-23.pdf#page=4","Abrir facsímil")</f>
        <v>Abrir facsímil</v>
      </c>
      <c r="K134" s="3" t="s">
        <v>36</v>
      </c>
    </row>
    <row r="135" spans="1:11" ht="42" customHeight="1">
      <c r="A135" s="2" t="s">
        <v>437</v>
      </c>
      <c r="B135" s="2" t="s">
        <v>438</v>
      </c>
      <c r="C135" s="2" t="s">
        <v>17</v>
      </c>
      <c r="D135" s="2" t="s">
        <v>18</v>
      </c>
      <c r="E135" s="5">
        <v>-26733</v>
      </c>
      <c r="F135" s="3" t="s">
        <v>176</v>
      </c>
      <c r="G135" s="3" t="s">
        <v>20</v>
      </c>
      <c r="H135" s="2" t="s">
        <v>34</v>
      </c>
      <c r="I135" s="2" t="s">
        <v>439</v>
      </c>
      <c r="J135" s="3" t="str">
        <f>HYPERLINK("https://www.boe.es/gazeta/dias/1826/10/21/pdfs/GMD-1826-127.pdf#page=3","Abrir facsímil")</f>
        <v>Abrir facsímil</v>
      </c>
      <c r="K135" s="3" t="s">
        <v>36</v>
      </c>
    </row>
    <row r="136" spans="1:11" ht="42" customHeight="1">
      <c r="A136" s="2" t="s">
        <v>440</v>
      </c>
      <c r="B136" s="2" t="s">
        <v>441</v>
      </c>
      <c r="C136" s="2" t="s">
        <v>187</v>
      </c>
      <c r="D136" s="2" t="s">
        <v>86</v>
      </c>
      <c r="E136" s="5">
        <v>-26940</v>
      </c>
      <c r="F136" s="3" t="s">
        <v>442</v>
      </c>
      <c r="G136" s="3" t="s">
        <v>29</v>
      </c>
      <c r="H136" s="2" t="s">
        <v>34</v>
      </c>
      <c r="I136" s="2" t="s">
        <v>443</v>
      </c>
      <c r="J136" s="3" t="str">
        <f>HYPERLINK("https://www.boe.es/gazeta/dias/1826/03/28/pdfs/GMD-1826-38.pdf#page=4","Abrir facsímil")</f>
        <v>Abrir facsímil</v>
      </c>
      <c r="K136" s="3" t="s">
        <v>36</v>
      </c>
    </row>
    <row r="137" spans="1:11" ht="42" customHeight="1">
      <c r="A137" s="2" t="s">
        <v>444</v>
      </c>
      <c r="B137" s="2" t="s">
        <v>445</v>
      </c>
      <c r="C137" s="2" t="s">
        <v>62</v>
      </c>
      <c r="D137" s="2" t="s">
        <v>27</v>
      </c>
      <c r="E137" s="5">
        <v>-26695</v>
      </c>
      <c r="F137" s="3" t="s">
        <v>446</v>
      </c>
      <c r="G137" s="3" t="s">
        <v>29</v>
      </c>
      <c r="H137" s="2" t="s">
        <v>34</v>
      </c>
      <c r="I137" s="2" t="s">
        <v>447</v>
      </c>
      <c r="J137" s="3" t="str">
        <f>HYPERLINK("https://www.boe.es/gazeta/dias/1826/11/28/pdfs/GMD-1826-143.pdf#page=4","Abrir facsímil")</f>
        <v>Abrir facsímil</v>
      </c>
      <c r="K137" s="3" t="s">
        <v>36</v>
      </c>
    </row>
    <row r="138" spans="1:11" ht="42" customHeight="1">
      <c r="A138" s="2" t="s">
        <v>448</v>
      </c>
      <c r="B138" s="2" t="s">
        <v>448</v>
      </c>
      <c r="C138" s="2" t="s">
        <v>85</v>
      </c>
      <c r="D138" s="2" t="s">
        <v>86</v>
      </c>
      <c r="E138" s="5">
        <v>-26735</v>
      </c>
      <c r="F138" s="3" t="s">
        <v>449</v>
      </c>
      <c r="G138" s="3" t="s">
        <v>29</v>
      </c>
      <c r="H138" s="2" t="s">
        <v>34</v>
      </c>
      <c r="I138" s="2" t="s">
        <v>450</v>
      </c>
      <c r="J138" s="3" t="str">
        <f>HYPERLINK("https://www.boe.es/gazeta/dias/1826/10/19/pdfs/GMD-1826-126.pdf#page=4","Abrir facsímil")</f>
        <v>Abrir facsímil</v>
      </c>
      <c r="K138" s="3" t="s">
        <v>36</v>
      </c>
    </row>
    <row r="139" spans="1:11" ht="42" customHeight="1">
      <c r="A139" s="2" t="s">
        <v>451</v>
      </c>
      <c r="B139" s="2" t="s">
        <v>451</v>
      </c>
      <c r="C139" s="2" t="s">
        <v>85</v>
      </c>
      <c r="D139" s="2" t="s">
        <v>86</v>
      </c>
      <c r="E139" s="5">
        <v>-27010</v>
      </c>
      <c r="F139" s="3" t="s">
        <v>283</v>
      </c>
      <c r="G139" s="3" t="s">
        <v>29</v>
      </c>
      <c r="H139" s="2" t="s">
        <v>34</v>
      </c>
      <c r="I139" s="2" t="s">
        <v>452</v>
      </c>
      <c r="J139" s="3" t="str">
        <f>HYPERLINK("https://www.boe.es/gazeta/dias/1826/01/17/pdfs/GMD-1826-7.pdf#page=4","Abrir facsímil")</f>
        <v>Abrir facsímil</v>
      </c>
      <c r="K139" s="3" t="s">
        <v>36</v>
      </c>
    </row>
    <row r="140" spans="1:11" ht="42" customHeight="1">
      <c r="A140" s="2" t="s">
        <v>451</v>
      </c>
      <c r="B140" s="2" t="s">
        <v>451</v>
      </c>
      <c r="C140" s="2" t="s">
        <v>85</v>
      </c>
      <c r="D140" s="2" t="s">
        <v>86</v>
      </c>
      <c r="E140" s="5">
        <v>-26975</v>
      </c>
      <c r="F140" s="3" t="s">
        <v>453</v>
      </c>
      <c r="G140" s="3" t="s">
        <v>454</v>
      </c>
      <c r="H140" s="2" t="s">
        <v>34</v>
      </c>
      <c r="I140" s="2" t="s">
        <v>455</v>
      </c>
      <c r="J140" s="3" t="str">
        <f>HYPERLINK("https://www.boe.es/gazeta/dias/1826/02/21/pdfs/GMD-1826-22.pdf#page=4","Abrir facsímil")</f>
        <v>Abrir facsímil</v>
      </c>
      <c r="K140" s="3" t="s">
        <v>36</v>
      </c>
    </row>
    <row r="141" spans="1:11" ht="42" customHeight="1">
      <c r="A141" s="2" t="s">
        <v>451</v>
      </c>
      <c r="B141" s="2" t="s">
        <v>451</v>
      </c>
      <c r="C141" s="2" t="s">
        <v>17</v>
      </c>
      <c r="D141" s="2" t="s">
        <v>18</v>
      </c>
      <c r="E141" s="5">
        <v>-26791</v>
      </c>
      <c r="F141" s="3" t="s">
        <v>191</v>
      </c>
      <c r="G141" s="3" t="s">
        <v>29</v>
      </c>
      <c r="H141" s="2" t="s">
        <v>34</v>
      </c>
      <c r="I141" s="2" t="s">
        <v>456</v>
      </c>
      <c r="J141" s="3" t="str">
        <f>HYPERLINK("https://www.boe.es/gazeta/dias/1826/08/24/pdfs/GMD-1826-102.pdf#page=4","Abrir facsímil")</f>
        <v>Abrir facsímil</v>
      </c>
      <c r="K141" s="3" t="s">
        <v>36</v>
      </c>
    </row>
    <row r="142" spans="1:11" ht="42" customHeight="1">
      <c r="A142" s="2" t="s">
        <v>451</v>
      </c>
      <c r="B142" s="2" t="s">
        <v>451</v>
      </c>
      <c r="C142" s="2" t="s">
        <v>85</v>
      </c>
      <c r="D142" s="2" t="s">
        <v>86</v>
      </c>
      <c r="E142" s="5">
        <v>-26777</v>
      </c>
      <c r="F142" s="3" t="s">
        <v>413</v>
      </c>
      <c r="G142" s="3" t="s">
        <v>29</v>
      </c>
      <c r="H142" s="2" t="s">
        <v>34</v>
      </c>
      <c r="I142" s="2" t="s">
        <v>457</v>
      </c>
      <c r="J142" s="3" t="str">
        <f>HYPERLINK("https://www.boe.es/gazeta/dias/1826/09/07/pdfs/GMD-1826-108.pdf#page=4","Abrir facsímil")</f>
        <v>Abrir facsímil</v>
      </c>
      <c r="K142" s="3" t="s">
        <v>36</v>
      </c>
    </row>
    <row r="143" spans="1:11" ht="42" customHeight="1">
      <c r="A143" s="2" t="s">
        <v>451</v>
      </c>
      <c r="B143" s="2" t="s">
        <v>451</v>
      </c>
      <c r="C143" s="2" t="s">
        <v>26</v>
      </c>
      <c r="D143" s="2" t="s">
        <v>27</v>
      </c>
      <c r="E143" s="5">
        <v>-26765</v>
      </c>
      <c r="F143" s="3" t="s">
        <v>458</v>
      </c>
      <c r="G143" s="3" t="s">
        <v>29</v>
      </c>
      <c r="H143" s="2" t="s">
        <v>34</v>
      </c>
      <c r="I143" s="2" t="s">
        <v>459</v>
      </c>
      <c r="J143" s="3" t="str">
        <f>HYPERLINK("https://www.boe.es/gazeta/dias/1826/09/19/pdfs/GMD-1826-113.pdf#page=4","Abrir facsímil")</f>
        <v>Abrir facsímil</v>
      </c>
      <c r="K143" s="3" t="s">
        <v>36</v>
      </c>
    </row>
    <row r="144" spans="1:11" ht="42" customHeight="1">
      <c r="A144" s="2" t="s">
        <v>460</v>
      </c>
      <c r="B144" s="2" t="s">
        <v>461</v>
      </c>
      <c r="C144" s="2" t="s">
        <v>17</v>
      </c>
      <c r="D144" s="2" t="s">
        <v>18</v>
      </c>
      <c r="E144" s="5">
        <v>-26698</v>
      </c>
      <c r="F144" s="3" t="s">
        <v>462</v>
      </c>
      <c r="G144" s="3" t="s">
        <v>29</v>
      </c>
      <c r="H144" s="2" t="s">
        <v>34</v>
      </c>
      <c r="I144" s="2" t="s">
        <v>463</v>
      </c>
      <c r="J144" s="3" t="str">
        <f>HYPERLINK("https://www.boe.es/gazeta/dias/1826/11/25/pdfs/GMD-1826-142.pdf#page=4","Abrir facsímil")</f>
        <v>Abrir facsímil</v>
      </c>
      <c r="K144" s="3" t="s">
        <v>36</v>
      </c>
    </row>
    <row r="145" spans="1:11" ht="42" customHeight="1">
      <c r="A145" s="2" t="s">
        <v>464</v>
      </c>
      <c r="B145" s="2" t="s">
        <v>464</v>
      </c>
      <c r="C145" s="2" t="s">
        <v>17</v>
      </c>
      <c r="D145" s="2" t="s">
        <v>18</v>
      </c>
      <c r="E145" s="5">
        <v>-26847</v>
      </c>
      <c r="F145" s="3" t="s">
        <v>465</v>
      </c>
      <c r="G145" s="3" t="s">
        <v>64</v>
      </c>
      <c r="H145" s="2" t="s">
        <v>34</v>
      </c>
      <c r="I145" s="2" t="s">
        <v>466</v>
      </c>
      <c r="J145" s="3" t="str">
        <f>HYPERLINK("https://www.boe.es/gazeta/dias/1826/06/29/pdfs/GMD-1826-78.pdf#page=2","Abrir facsímil")</f>
        <v>Abrir facsímil</v>
      </c>
      <c r="K145" s="3" t="s">
        <v>36</v>
      </c>
    </row>
    <row r="146" spans="1:11" ht="42" customHeight="1">
      <c r="A146" s="2" t="s">
        <v>467</v>
      </c>
      <c r="B146" s="2" t="s">
        <v>468</v>
      </c>
      <c r="C146" s="2" t="s">
        <v>32</v>
      </c>
      <c r="D146" s="2" t="s">
        <v>27</v>
      </c>
      <c r="E146" s="5">
        <v>-26826</v>
      </c>
      <c r="F146" s="3" t="s">
        <v>377</v>
      </c>
      <c r="G146" s="3" t="s">
        <v>29</v>
      </c>
      <c r="H146" s="2" t="s">
        <v>34</v>
      </c>
      <c r="I146" s="2" t="s">
        <v>469</v>
      </c>
      <c r="J146" s="3" t="str">
        <f>HYPERLINK("https://www.boe.es/gazeta/dias/1826/07/20/pdfs/GMD-1826-87.pdf#page=4","Abrir facsímil")</f>
        <v>Abrir facsímil</v>
      </c>
      <c r="K146" s="3" t="s">
        <v>36</v>
      </c>
    </row>
    <row r="147" spans="1:11" ht="42" customHeight="1">
      <c r="A147" s="2" t="s">
        <v>470</v>
      </c>
      <c r="B147" s="2" t="s">
        <v>471</v>
      </c>
      <c r="C147" s="2" t="s">
        <v>49</v>
      </c>
      <c r="D147" s="2" t="s">
        <v>27</v>
      </c>
      <c r="E147" s="5">
        <v>-26842</v>
      </c>
      <c r="F147" s="3" t="s">
        <v>133</v>
      </c>
      <c r="G147" s="3" t="s">
        <v>29</v>
      </c>
      <c r="H147" s="2" t="s">
        <v>34</v>
      </c>
      <c r="I147" s="2" t="s">
        <v>472</v>
      </c>
      <c r="J147" s="3" t="str">
        <f>HYPERLINK("https://www.boe.es/gazeta/dias/1826/07/04/pdfs/GMD-1826-80.pdf#page=4","Abrir facsímil")</f>
        <v>Abrir facsímil</v>
      </c>
      <c r="K147" s="3" t="s">
        <v>36</v>
      </c>
    </row>
    <row r="148" spans="1:11" ht="42" customHeight="1">
      <c r="A148" s="2" t="s">
        <v>473</v>
      </c>
      <c r="B148" s="2" t="s">
        <v>474</v>
      </c>
      <c r="C148" s="2" t="s">
        <v>49</v>
      </c>
      <c r="D148" s="2" t="s">
        <v>27</v>
      </c>
      <c r="E148" s="5">
        <v>-26847</v>
      </c>
      <c r="F148" s="3" t="s">
        <v>465</v>
      </c>
      <c r="G148" s="3" t="s">
        <v>29</v>
      </c>
      <c r="H148" s="2" t="s">
        <v>21</v>
      </c>
      <c r="I148" s="2" t="s">
        <v>475</v>
      </c>
      <c r="J148" s="3" t="str">
        <f>HYPERLINK("https://www.boe.es/gazeta/dias/1826/06/29/pdfs/GMD-1826-78.pdf#page=4","Abrir facsímil")</f>
        <v>Abrir facsímil</v>
      </c>
      <c r="K148" s="3" t="s">
        <v>23</v>
      </c>
    </row>
    <row r="149" spans="1:11" ht="42" customHeight="1">
      <c r="A149" s="2" t="s">
        <v>473</v>
      </c>
      <c r="B149" s="2" t="s">
        <v>474</v>
      </c>
      <c r="C149" s="2" t="s">
        <v>49</v>
      </c>
      <c r="D149" s="2" t="s">
        <v>27</v>
      </c>
      <c r="E149" s="5">
        <v>-26723</v>
      </c>
      <c r="F149" s="3" t="s">
        <v>340</v>
      </c>
      <c r="G149" s="3" t="s">
        <v>29</v>
      </c>
      <c r="H149" s="2" t="s">
        <v>21</v>
      </c>
      <c r="I149" s="2" t="s">
        <v>476</v>
      </c>
      <c r="J149" s="3" t="str">
        <f>HYPERLINK("https://www.boe.es/gazeta/dias/1826/10/31/pdfs/GMD-1826-131.pdf#page=4","Abrir facsímil")</f>
        <v>Abrir facsímil</v>
      </c>
      <c r="K149" s="3" t="s">
        <v>23</v>
      </c>
    </row>
    <row r="150" spans="1:11" ht="42" customHeight="1">
      <c r="A150" s="2" t="s">
        <v>477</v>
      </c>
      <c r="B150" s="2" t="s">
        <v>478</v>
      </c>
      <c r="C150" s="2" t="s">
        <v>85</v>
      </c>
      <c r="D150" s="2" t="s">
        <v>86</v>
      </c>
      <c r="E150" s="5">
        <v>-26982</v>
      </c>
      <c r="F150" s="3" t="s">
        <v>479</v>
      </c>
      <c r="G150" s="3" t="s">
        <v>45</v>
      </c>
      <c r="H150" s="2" t="s">
        <v>21</v>
      </c>
      <c r="I150" s="2" t="s">
        <v>480</v>
      </c>
      <c r="J150" s="3" t="str">
        <f>HYPERLINK("https://www.boe.es/gazeta/dias/1826/02/14/pdfs/GMD-1826-19.pdf#page=1","Abrir facsímil")</f>
        <v>Abrir facsímil</v>
      </c>
      <c r="K150" s="3" t="s">
        <v>23</v>
      </c>
    </row>
    <row r="151" spans="1:11" ht="42" customHeight="1">
      <c r="A151" s="2" t="s">
        <v>481</v>
      </c>
      <c r="B151" s="2" t="s">
        <v>482</v>
      </c>
      <c r="C151" s="2" t="s">
        <v>17</v>
      </c>
      <c r="D151" s="2" t="s">
        <v>18</v>
      </c>
      <c r="E151" s="5">
        <v>-26922</v>
      </c>
      <c r="F151" s="3" t="s">
        <v>352</v>
      </c>
      <c r="G151" s="3" t="s">
        <v>29</v>
      </c>
      <c r="H151" s="2" t="s">
        <v>34</v>
      </c>
      <c r="I151" s="2" t="s">
        <v>483</v>
      </c>
      <c r="J151" s="3" t="str">
        <f>HYPERLINK("https://www.boe.es/gazeta/dias/1826/04/15/pdfs/GMD-1826-46.pdf#page=4","Abrir facsímil")</f>
        <v>Abrir facsímil</v>
      </c>
      <c r="K151" s="3" t="s">
        <v>36</v>
      </c>
    </row>
    <row r="152" spans="1:11" ht="42" customHeight="1">
      <c r="A152" s="2" t="s">
        <v>484</v>
      </c>
      <c r="B152" s="2" t="s">
        <v>485</v>
      </c>
      <c r="C152" s="2" t="s">
        <v>73</v>
      </c>
      <c r="D152" s="2" t="s">
        <v>27</v>
      </c>
      <c r="E152" s="5">
        <v>-26842</v>
      </c>
      <c r="F152" s="3" t="s">
        <v>133</v>
      </c>
      <c r="G152" s="3" t="s">
        <v>64</v>
      </c>
      <c r="H152" s="2" t="s">
        <v>21</v>
      </c>
      <c r="I152" s="2" t="s">
        <v>486</v>
      </c>
      <c r="J152" s="3" t="str">
        <f>HYPERLINK("https://www.boe.es/gazeta/dias/1826/07/04/pdfs/GMD-1826-80.pdf#page=2","Abrir facsímil")</f>
        <v>Abrir facsímil</v>
      </c>
      <c r="K152" s="3" t="s">
        <v>23</v>
      </c>
    </row>
    <row r="153" spans="1:11" ht="42" customHeight="1">
      <c r="A153" s="2" t="s">
        <v>487</v>
      </c>
      <c r="B153" s="2" t="s">
        <v>488</v>
      </c>
      <c r="C153" s="2" t="s">
        <v>26</v>
      </c>
      <c r="D153" s="2" t="s">
        <v>27</v>
      </c>
      <c r="E153" s="5">
        <v>-26882</v>
      </c>
      <c r="F153" s="3" t="s">
        <v>102</v>
      </c>
      <c r="G153" s="3" t="s">
        <v>29</v>
      </c>
      <c r="H153" s="2" t="s">
        <v>34</v>
      </c>
      <c r="I153" s="2" t="s">
        <v>489</v>
      </c>
      <c r="J153" s="3" t="str">
        <f>HYPERLINK("https://www.boe.es/gazeta/dias/1826/05/25/pdfs/GMD-1826-63.pdf#page=4","Abrir facsímil")</f>
        <v>Abrir facsímil</v>
      </c>
      <c r="K153" s="3" t="s">
        <v>36</v>
      </c>
    </row>
    <row r="154" spans="1:11" ht="42" customHeight="1">
      <c r="A154" s="2" t="s">
        <v>490</v>
      </c>
      <c r="B154" s="2" t="s">
        <v>491</v>
      </c>
      <c r="C154" s="2" t="s">
        <v>32</v>
      </c>
      <c r="D154" s="2" t="s">
        <v>27</v>
      </c>
      <c r="E154" s="5">
        <v>-26894</v>
      </c>
      <c r="F154" s="3" t="s">
        <v>271</v>
      </c>
      <c r="G154" s="3" t="s">
        <v>29</v>
      </c>
      <c r="H154" s="2" t="s">
        <v>34</v>
      </c>
      <c r="I154" s="2" t="s">
        <v>492</v>
      </c>
      <c r="J154" s="3" t="str">
        <f>HYPERLINK("https://www.boe.es/gazeta/dias/1826/05/13/pdfs/GMD-1826-58.pdf#page=4","Abrir facsímil")</f>
        <v>Abrir facsímil</v>
      </c>
      <c r="K154" s="3" t="s">
        <v>36</v>
      </c>
    </row>
    <row r="155" spans="1:11" ht="42" customHeight="1">
      <c r="A155" s="2" t="s">
        <v>493</v>
      </c>
      <c r="B155" s="2" t="s">
        <v>494</v>
      </c>
      <c r="C155" s="2" t="s">
        <v>32</v>
      </c>
      <c r="D155" s="2" t="s">
        <v>27</v>
      </c>
      <c r="E155" s="5">
        <v>-26730</v>
      </c>
      <c r="F155" s="3" t="s">
        <v>278</v>
      </c>
      <c r="G155" s="3" t="s">
        <v>29</v>
      </c>
      <c r="H155" s="2" t="s">
        <v>34</v>
      </c>
      <c r="I155" s="2" t="s">
        <v>495</v>
      </c>
      <c r="J155" s="3" t="str">
        <f>HYPERLINK("https://www.boe.es/gazeta/dias/1826/10/24/pdfs/GMD-1826-128.pdf#page=4","Abrir facsímil")</f>
        <v>Abrir facsímil</v>
      </c>
      <c r="K155" s="3" t="s">
        <v>36</v>
      </c>
    </row>
    <row r="156" spans="1:11" ht="42" customHeight="1">
      <c r="A156" s="2" t="s">
        <v>493</v>
      </c>
      <c r="B156" s="2" t="s">
        <v>494</v>
      </c>
      <c r="C156" s="2" t="s">
        <v>32</v>
      </c>
      <c r="D156" s="2" t="s">
        <v>27</v>
      </c>
      <c r="E156" s="5">
        <v>-26695</v>
      </c>
      <c r="F156" s="3" t="s">
        <v>446</v>
      </c>
      <c r="G156" s="3" t="s">
        <v>29</v>
      </c>
      <c r="H156" s="2" t="s">
        <v>34</v>
      </c>
      <c r="I156" s="2" t="s">
        <v>496</v>
      </c>
      <c r="J156" s="3" t="str">
        <f>HYPERLINK("https://www.boe.es/gazeta/dias/1826/11/28/pdfs/GMD-1826-143.pdf#page=4","Abrir facsímil")</f>
        <v>Abrir facsímil</v>
      </c>
      <c r="K156" s="3" t="s">
        <v>36</v>
      </c>
    </row>
    <row r="157" spans="1:11" ht="42" customHeight="1">
      <c r="A157" s="2" t="s">
        <v>497</v>
      </c>
      <c r="B157" s="2" t="s">
        <v>497</v>
      </c>
      <c r="C157" s="2" t="s">
        <v>62</v>
      </c>
      <c r="D157" s="2" t="s">
        <v>27</v>
      </c>
      <c r="E157" s="5">
        <v>-26810</v>
      </c>
      <c r="F157" s="3" t="s">
        <v>498</v>
      </c>
      <c r="G157" s="3" t="s">
        <v>20</v>
      </c>
      <c r="H157" s="2" t="s">
        <v>34</v>
      </c>
      <c r="I157" s="2" t="s">
        <v>499</v>
      </c>
      <c r="J157" s="3" t="str">
        <f>HYPERLINK("https://www.boe.es/gazeta/dias/1826/08/05/pdfs/GMD-1826-94.pdf#page=3","Abrir facsímil")</f>
        <v>Abrir facsímil</v>
      </c>
      <c r="K157" s="3" t="s">
        <v>36</v>
      </c>
    </row>
    <row r="158" spans="1:11" ht="42" customHeight="1">
      <c r="A158" s="2" t="s">
        <v>500</v>
      </c>
      <c r="B158" s="2" t="s">
        <v>501</v>
      </c>
      <c r="C158" s="2" t="s">
        <v>62</v>
      </c>
      <c r="D158" s="2" t="s">
        <v>27</v>
      </c>
      <c r="E158" s="5">
        <v>-26733</v>
      </c>
      <c r="F158" s="3" t="s">
        <v>176</v>
      </c>
      <c r="G158" s="3" t="s">
        <v>29</v>
      </c>
      <c r="H158" s="2" t="s">
        <v>21</v>
      </c>
      <c r="I158" s="2" t="s">
        <v>502</v>
      </c>
      <c r="J158" s="3" t="str">
        <f>HYPERLINK("https://www.boe.es/gazeta/dias/1826/10/21/pdfs/GMD-1826-127.pdf#page=4","Abrir facsímil")</f>
        <v>Abrir facsímil</v>
      </c>
      <c r="K158" s="3" t="s">
        <v>23</v>
      </c>
    </row>
    <row r="159" spans="1:11" ht="42" customHeight="1">
      <c r="A159" s="2" t="s">
        <v>503</v>
      </c>
      <c r="B159" s="2" t="s">
        <v>503</v>
      </c>
      <c r="C159" s="2" t="s">
        <v>85</v>
      </c>
      <c r="D159" s="2" t="s">
        <v>86</v>
      </c>
      <c r="E159" s="5">
        <v>-26686</v>
      </c>
      <c r="F159" s="3" t="s">
        <v>504</v>
      </c>
      <c r="G159" s="3" t="s">
        <v>20</v>
      </c>
      <c r="H159" s="2" t="s">
        <v>34</v>
      </c>
      <c r="I159" s="2" t="s">
        <v>505</v>
      </c>
      <c r="J159" s="3" t="str">
        <f>HYPERLINK("https://www.boe.es/gazeta/dias/1826/12/07/pdfs/GMD-1826-147.pdf#page=3","Abrir facsímil")</f>
        <v>Abrir facsímil</v>
      </c>
      <c r="K159" s="3" t="s">
        <v>36</v>
      </c>
    </row>
    <row r="160" spans="1:11" ht="42" customHeight="1">
      <c r="A160" s="2" t="s">
        <v>506</v>
      </c>
      <c r="B160" s="2" t="s">
        <v>506</v>
      </c>
      <c r="C160" s="2" t="s">
        <v>85</v>
      </c>
      <c r="D160" s="2" t="s">
        <v>86</v>
      </c>
      <c r="E160" s="5">
        <v>-26686</v>
      </c>
      <c r="F160" s="3" t="s">
        <v>504</v>
      </c>
      <c r="G160" s="3" t="s">
        <v>20</v>
      </c>
      <c r="H160" s="2" t="s">
        <v>34</v>
      </c>
      <c r="I160" s="2" t="s">
        <v>507</v>
      </c>
      <c r="J160" s="3" t="str">
        <f>HYPERLINK("https://www.boe.es/gazeta/dias/1826/12/07/pdfs/GMD-1826-147.pdf#page=3","Abrir facsímil")</f>
        <v>Abrir facsímil</v>
      </c>
      <c r="K160" s="3" t="s">
        <v>36</v>
      </c>
    </row>
    <row r="161" spans="1:11" ht="42" customHeight="1">
      <c r="A161" s="2" t="s">
        <v>508</v>
      </c>
      <c r="B161" s="2" t="s">
        <v>508</v>
      </c>
      <c r="C161" s="2" t="s">
        <v>85</v>
      </c>
      <c r="D161" s="2" t="s">
        <v>86</v>
      </c>
      <c r="E161" s="5">
        <v>-26896</v>
      </c>
      <c r="F161" s="3" t="s">
        <v>336</v>
      </c>
      <c r="G161" s="3" t="s">
        <v>20</v>
      </c>
      <c r="H161" s="2" t="s">
        <v>34</v>
      </c>
      <c r="I161" s="2" t="s">
        <v>509</v>
      </c>
      <c r="J161" s="3" t="str">
        <f>HYPERLINK("https://www.boe.es/gazeta/dias/1826/05/11/pdfs/GMD-1826-57.pdf#page=3","Abrir facsímil")</f>
        <v>Abrir facsímil</v>
      </c>
      <c r="K161" s="3" t="s">
        <v>36</v>
      </c>
    </row>
    <row r="162" spans="1:11" ht="42" customHeight="1">
      <c r="A162" s="2" t="s">
        <v>508</v>
      </c>
      <c r="B162" s="2" t="s">
        <v>508</v>
      </c>
      <c r="C162" s="2" t="s">
        <v>62</v>
      </c>
      <c r="D162" s="2" t="s">
        <v>27</v>
      </c>
      <c r="E162" s="5">
        <v>-26786</v>
      </c>
      <c r="F162" s="3" t="s">
        <v>370</v>
      </c>
      <c r="G162" s="3" t="s">
        <v>64</v>
      </c>
      <c r="H162" s="2" t="s">
        <v>34</v>
      </c>
      <c r="I162" s="2" t="s">
        <v>510</v>
      </c>
      <c r="J162" s="3" t="str">
        <f>HYPERLINK("https://www.boe.es/gazeta/dias/1826/08/29/pdfs/GMD-1826-104.pdf#page=2","Abrir facsímil")</f>
        <v>Abrir facsímil</v>
      </c>
      <c r="K162" s="3" t="s">
        <v>36</v>
      </c>
    </row>
    <row r="163" spans="1:11" ht="42" customHeight="1">
      <c r="A163" s="2" t="s">
        <v>508</v>
      </c>
      <c r="B163" s="2" t="s">
        <v>508</v>
      </c>
      <c r="C163" s="2" t="s">
        <v>62</v>
      </c>
      <c r="D163" s="2" t="s">
        <v>27</v>
      </c>
      <c r="E163" s="5">
        <v>-26707</v>
      </c>
      <c r="F163" s="3" t="s">
        <v>511</v>
      </c>
      <c r="G163" s="3" t="s">
        <v>20</v>
      </c>
      <c r="H163" s="2" t="s">
        <v>34</v>
      </c>
      <c r="I163" s="2" t="s">
        <v>512</v>
      </c>
      <c r="J163" s="3" t="str">
        <f>HYPERLINK("https://www.boe.es/gazeta/dias/1826/11/16/pdfs/GMD-1826-138.pdf#page=3","Abrir facsímil")</f>
        <v>Abrir facsímil</v>
      </c>
      <c r="K163" s="3" t="s">
        <v>36</v>
      </c>
    </row>
    <row r="164" spans="1:11" ht="42" customHeight="1">
      <c r="A164" s="2" t="s">
        <v>513</v>
      </c>
      <c r="B164" s="2" t="s">
        <v>514</v>
      </c>
      <c r="C164" s="2" t="s">
        <v>85</v>
      </c>
      <c r="D164" s="2" t="s">
        <v>86</v>
      </c>
      <c r="E164" s="5">
        <v>-26845</v>
      </c>
      <c r="F164" s="3" t="s">
        <v>515</v>
      </c>
      <c r="G164" s="3" t="s">
        <v>29</v>
      </c>
      <c r="H164" s="2" t="s">
        <v>34</v>
      </c>
      <c r="I164" s="2" t="s">
        <v>516</v>
      </c>
      <c r="J164" s="3" t="str">
        <f>HYPERLINK("https://www.boe.es/gazeta/dias/1826/07/01/pdfs/GMD-1826-79.pdf#page=4","Abrir facsímil")</f>
        <v>Abrir facsímil</v>
      </c>
      <c r="K164" s="3" t="s">
        <v>36</v>
      </c>
    </row>
    <row r="165" spans="1:11" ht="42" customHeight="1">
      <c r="A165" s="2" t="s">
        <v>517</v>
      </c>
      <c r="B165" s="2" t="s">
        <v>518</v>
      </c>
      <c r="C165" s="2" t="s">
        <v>85</v>
      </c>
      <c r="D165" s="2" t="s">
        <v>86</v>
      </c>
      <c r="E165" s="5">
        <v>-26922</v>
      </c>
      <c r="F165" s="3" t="s">
        <v>352</v>
      </c>
      <c r="G165" s="3" t="s">
        <v>29</v>
      </c>
      <c r="H165" s="2" t="s">
        <v>34</v>
      </c>
      <c r="I165" s="2" t="s">
        <v>519</v>
      </c>
      <c r="J165" s="3" t="str">
        <f>HYPERLINK("https://www.boe.es/gazeta/dias/1826/04/15/pdfs/GMD-1826-46.pdf#page=4","Abrir facsímil")</f>
        <v>Abrir facsímil</v>
      </c>
      <c r="K165" s="3" t="s">
        <v>36</v>
      </c>
    </row>
    <row r="166" spans="1:11" ht="42" customHeight="1">
      <c r="A166" s="2" t="s">
        <v>520</v>
      </c>
      <c r="B166" s="2" t="s">
        <v>521</v>
      </c>
      <c r="C166" s="2" t="s">
        <v>85</v>
      </c>
      <c r="D166" s="2" t="s">
        <v>86</v>
      </c>
      <c r="E166" s="5">
        <v>-26903</v>
      </c>
      <c r="F166" s="3" t="s">
        <v>217</v>
      </c>
      <c r="G166" s="3" t="s">
        <v>29</v>
      </c>
      <c r="H166" s="2" t="s">
        <v>34</v>
      </c>
      <c r="I166" s="2" t="s">
        <v>522</v>
      </c>
      <c r="J166" s="3" t="str">
        <f>HYPERLINK("https://www.boe.es/gazeta/dias/1826/05/04/pdfs/GMD-1826-54.pdf#page=4","Abrir facsímil")</f>
        <v>Abrir facsímil</v>
      </c>
      <c r="K166" s="3" t="s">
        <v>36</v>
      </c>
    </row>
    <row r="167" spans="1:11" ht="42" customHeight="1">
      <c r="A167" s="2" t="s">
        <v>523</v>
      </c>
      <c r="B167" s="2" t="s">
        <v>524</v>
      </c>
      <c r="C167" s="2" t="s">
        <v>187</v>
      </c>
      <c r="D167" s="2" t="s">
        <v>86</v>
      </c>
      <c r="E167" s="5">
        <v>-26714</v>
      </c>
      <c r="F167" s="3" t="s">
        <v>525</v>
      </c>
      <c r="G167" s="3" t="s">
        <v>29</v>
      </c>
      <c r="H167" s="2" t="s">
        <v>34</v>
      </c>
      <c r="I167" s="2" t="s">
        <v>526</v>
      </c>
      <c r="J167" s="3" t="str">
        <f>HYPERLINK("https://www.boe.es/gazeta/dias/1826/11/09/pdfs/GMD-1826-135.pdf#page=4","Abrir facsímil")</f>
        <v>Abrir facsímil</v>
      </c>
      <c r="K167" s="3" t="s">
        <v>36</v>
      </c>
    </row>
    <row r="168" spans="1:11" ht="42" customHeight="1">
      <c r="A168" s="2" t="s">
        <v>527</v>
      </c>
      <c r="B168" s="2" t="s">
        <v>528</v>
      </c>
      <c r="C168" s="2" t="s">
        <v>85</v>
      </c>
      <c r="D168" s="2" t="s">
        <v>86</v>
      </c>
      <c r="E168" s="5">
        <v>-26877</v>
      </c>
      <c r="F168" s="3" t="s">
        <v>529</v>
      </c>
      <c r="G168" s="3" t="s">
        <v>29</v>
      </c>
      <c r="H168" s="2" t="s">
        <v>34</v>
      </c>
      <c r="I168" s="2" t="s">
        <v>530</v>
      </c>
      <c r="J168" s="3" t="str">
        <f>HYPERLINK("https://www.boe.es/gazeta/dias/1826/05/30/pdfs/GMD-1826-65.pdf#page=4","Abrir facsímil")</f>
        <v>Abrir facsímil</v>
      </c>
      <c r="K168" s="3" t="s">
        <v>36</v>
      </c>
    </row>
    <row r="169" spans="1:11" ht="42" customHeight="1">
      <c r="A169" s="2" t="s">
        <v>531</v>
      </c>
      <c r="B169" s="2" t="s">
        <v>532</v>
      </c>
      <c r="C169" s="2" t="s">
        <v>17</v>
      </c>
      <c r="D169" s="2" t="s">
        <v>18</v>
      </c>
      <c r="E169" s="5">
        <v>-26910</v>
      </c>
      <c r="F169" s="3" t="s">
        <v>95</v>
      </c>
      <c r="G169" s="3" t="s">
        <v>29</v>
      </c>
      <c r="H169" s="2" t="s">
        <v>34</v>
      </c>
      <c r="I169" s="2" t="s">
        <v>533</v>
      </c>
      <c r="J169" s="3" t="str">
        <f>HYPERLINK("https://www.boe.es/gazeta/dias/1826/04/27/pdfs/GMD-1826-51.pdf#page=4","Abrir facsímil")</f>
        <v>Abrir facsímil</v>
      </c>
      <c r="K169" s="3" t="s">
        <v>36</v>
      </c>
    </row>
    <row r="170" spans="1:11" ht="42" customHeight="1">
      <c r="A170" s="2" t="s">
        <v>534</v>
      </c>
      <c r="B170" s="2" t="s">
        <v>535</v>
      </c>
      <c r="C170" s="2" t="s">
        <v>17</v>
      </c>
      <c r="D170" s="2" t="s">
        <v>18</v>
      </c>
      <c r="E170" s="5">
        <v>-26835</v>
      </c>
      <c r="F170" s="3" t="s">
        <v>359</v>
      </c>
      <c r="G170" s="3" t="s">
        <v>29</v>
      </c>
      <c r="H170" s="2" t="s">
        <v>34</v>
      </c>
      <c r="I170" s="2" t="s">
        <v>536</v>
      </c>
      <c r="J170" s="3" t="str">
        <f>HYPERLINK("https://www.boe.es/gazeta/dias/1826/07/11/pdfs/GMD-1826-83.pdf#page=4","Abrir facsímil")</f>
        <v>Abrir facsímil</v>
      </c>
      <c r="K170" s="3" t="s">
        <v>36</v>
      </c>
    </row>
    <row r="171" spans="1:11" ht="42" customHeight="1">
      <c r="A171" s="2" t="s">
        <v>537</v>
      </c>
      <c r="B171" s="2" t="s">
        <v>538</v>
      </c>
      <c r="C171" s="2" t="s">
        <v>62</v>
      </c>
      <c r="D171" s="2" t="s">
        <v>27</v>
      </c>
      <c r="E171" s="5">
        <v>-26971</v>
      </c>
      <c r="F171" s="3" t="s">
        <v>201</v>
      </c>
      <c r="G171" s="3" t="s">
        <v>29</v>
      </c>
      <c r="H171" s="2" t="s">
        <v>34</v>
      </c>
      <c r="I171" s="2" t="s">
        <v>539</v>
      </c>
      <c r="J171" s="3" t="str">
        <f>HYPERLINK("https://www.boe.es/gazeta/dias/1826/02/25/pdfs/GMD-1826-24.pdf#page=4","Abrir facsímil")</f>
        <v>Abrir facsímil</v>
      </c>
      <c r="K171" s="3" t="s">
        <v>36</v>
      </c>
    </row>
    <row r="172" spans="1:11" ht="42" customHeight="1">
      <c r="A172" s="2" t="s">
        <v>540</v>
      </c>
      <c r="B172" s="2" t="s">
        <v>541</v>
      </c>
      <c r="C172" s="2" t="s">
        <v>49</v>
      </c>
      <c r="D172" s="2" t="s">
        <v>27</v>
      </c>
      <c r="E172" s="5">
        <v>-26971</v>
      </c>
      <c r="F172" s="3" t="s">
        <v>201</v>
      </c>
      <c r="G172" s="3" t="s">
        <v>29</v>
      </c>
      <c r="H172" s="2" t="s">
        <v>34</v>
      </c>
      <c r="I172" s="2" t="s">
        <v>542</v>
      </c>
      <c r="J172" s="3" t="str">
        <f>HYPERLINK("https://www.boe.es/gazeta/dias/1826/02/25/pdfs/GMD-1826-24.pdf#page=4","Abrir facsímil")</f>
        <v>Abrir facsímil</v>
      </c>
      <c r="K172" s="3" t="s">
        <v>36</v>
      </c>
    </row>
    <row r="173" spans="1:11" ht="42" customHeight="1">
      <c r="A173" s="2" t="s">
        <v>543</v>
      </c>
      <c r="B173" s="2" t="s">
        <v>544</v>
      </c>
      <c r="C173" s="2" t="s">
        <v>62</v>
      </c>
      <c r="D173" s="2" t="s">
        <v>27</v>
      </c>
      <c r="E173" s="5">
        <v>-26852</v>
      </c>
      <c r="F173" s="3" t="s">
        <v>545</v>
      </c>
      <c r="G173" s="3" t="s">
        <v>29</v>
      </c>
      <c r="H173" s="2" t="s">
        <v>34</v>
      </c>
      <c r="I173" s="2" t="s">
        <v>546</v>
      </c>
      <c r="J173" s="3" t="str">
        <f>HYPERLINK("https://www.boe.es/gazeta/dias/1826/06/24/pdfs/GMD-1826-76.pdf#page=4","Abrir facsímil")</f>
        <v>Abrir facsímil</v>
      </c>
      <c r="K173" s="3" t="s">
        <v>36</v>
      </c>
    </row>
    <row r="174" spans="1:11" ht="42" customHeight="1">
      <c r="A174" s="2" t="s">
        <v>547</v>
      </c>
      <c r="B174" s="2" t="s">
        <v>548</v>
      </c>
      <c r="C174" s="2" t="s">
        <v>32</v>
      </c>
      <c r="D174" s="2" t="s">
        <v>27</v>
      </c>
      <c r="E174" s="5">
        <v>-26910</v>
      </c>
      <c r="F174" s="3" t="s">
        <v>95</v>
      </c>
      <c r="G174" s="3" t="s">
        <v>29</v>
      </c>
      <c r="H174" s="2" t="s">
        <v>34</v>
      </c>
      <c r="I174" s="2" t="s">
        <v>549</v>
      </c>
      <c r="J174" s="3" t="str">
        <f>HYPERLINK("https://www.boe.es/gazeta/dias/1826/04/27/pdfs/GMD-1826-51.pdf#page=4","Abrir facsímil")</f>
        <v>Abrir facsímil</v>
      </c>
      <c r="K174" s="3" t="s">
        <v>36</v>
      </c>
    </row>
    <row r="175" spans="1:11" ht="42" customHeight="1">
      <c r="A175" s="2" t="s">
        <v>550</v>
      </c>
      <c r="B175" s="2" t="s">
        <v>551</v>
      </c>
      <c r="C175" s="2" t="s">
        <v>17</v>
      </c>
      <c r="D175" s="2" t="s">
        <v>18</v>
      </c>
      <c r="E175" s="5">
        <v>-26861</v>
      </c>
      <c r="F175" s="3" t="s">
        <v>552</v>
      </c>
      <c r="G175" s="3" t="s">
        <v>29</v>
      </c>
      <c r="H175" s="2" t="s">
        <v>34</v>
      </c>
      <c r="I175" s="2" t="s">
        <v>553</v>
      </c>
      <c r="J175" s="3" t="str">
        <f>HYPERLINK("https://www.boe.es/gazeta/dias/1826/06/15/pdfs/GMD-1826-72.pdf#page=4","Abrir facsímil")</f>
        <v>Abrir facsímil</v>
      </c>
      <c r="K175" s="3" t="s">
        <v>36</v>
      </c>
    </row>
    <row r="176" spans="1:11" ht="42" customHeight="1">
      <c r="A176" s="2" t="s">
        <v>554</v>
      </c>
      <c r="B176" s="2" t="s">
        <v>555</v>
      </c>
      <c r="C176" s="2" t="s">
        <v>17</v>
      </c>
      <c r="D176" s="2" t="s">
        <v>18</v>
      </c>
      <c r="E176" s="5">
        <v>-26754</v>
      </c>
      <c r="F176" s="3" t="s">
        <v>556</v>
      </c>
      <c r="G176" s="3" t="s">
        <v>29</v>
      </c>
      <c r="H176" s="2" t="s">
        <v>34</v>
      </c>
      <c r="I176" s="2" t="s">
        <v>557</v>
      </c>
      <c r="J176" s="3" t="str">
        <f>HYPERLINK("https://www.boe.es/gazeta/dias/1826/09/30/pdfs/GMD-1826-118.pdf#page=4","Abrir facsímil")</f>
        <v>Abrir facsímil</v>
      </c>
      <c r="K176" s="3" t="s">
        <v>36</v>
      </c>
    </row>
    <row r="177" spans="1:11" ht="42" customHeight="1">
      <c r="A177" s="2" t="s">
        <v>558</v>
      </c>
      <c r="B177" s="2" t="s">
        <v>559</v>
      </c>
      <c r="C177" s="2" t="s">
        <v>62</v>
      </c>
      <c r="D177" s="2" t="s">
        <v>27</v>
      </c>
      <c r="E177" s="5">
        <v>-26730</v>
      </c>
      <c r="F177" s="3" t="s">
        <v>278</v>
      </c>
      <c r="G177" s="3" t="s">
        <v>29</v>
      </c>
      <c r="H177" s="2" t="s">
        <v>21</v>
      </c>
      <c r="I177" s="2" t="s">
        <v>560</v>
      </c>
      <c r="J177" s="3" t="str">
        <f>HYPERLINK("https://www.boe.es/gazeta/dias/1826/10/24/pdfs/GMD-1826-128.pdf#page=4","Abrir facsímil")</f>
        <v>Abrir facsímil</v>
      </c>
      <c r="K177" s="3" t="s">
        <v>23</v>
      </c>
    </row>
    <row r="178" spans="1:11" ht="42" customHeight="1">
      <c r="A178" s="2" t="s">
        <v>561</v>
      </c>
      <c r="B178" s="2" t="s">
        <v>562</v>
      </c>
      <c r="C178" s="2" t="s">
        <v>17</v>
      </c>
      <c r="D178" s="2" t="s">
        <v>18</v>
      </c>
      <c r="E178" s="5">
        <v>-26926</v>
      </c>
      <c r="F178" s="3" t="s">
        <v>57</v>
      </c>
      <c r="G178" s="3" t="s">
        <v>20</v>
      </c>
      <c r="H178" s="2" t="s">
        <v>34</v>
      </c>
      <c r="I178" s="2" t="s">
        <v>563</v>
      </c>
      <c r="J178" s="3" t="str">
        <f>HYPERLINK("https://www.boe.es/gazeta/dias/1826/04/11/pdfs/GMD-1826-44.pdf#page=3","Abrir facsímil")</f>
        <v>Abrir facsímil</v>
      </c>
      <c r="K178" s="3" t="s">
        <v>36</v>
      </c>
    </row>
    <row r="179" spans="1:11" ht="42" customHeight="1">
      <c r="A179" s="2" t="s">
        <v>564</v>
      </c>
      <c r="B179" s="2" t="s">
        <v>564</v>
      </c>
      <c r="C179" s="2" t="s">
        <v>62</v>
      </c>
      <c r="D179" s="2" t="s">
        <v>27</v>
      </c>
      <c r="E179" s="5">
        <v>-26831</v>
      </c>
      <c r="F179" s="3" t="s">
        <v>565</v>
      </c>
      <c r="G179" s="3" t="s">
        <v>29</v>
      </c>
      <c r="H179" s="2" t="s">
        <v>34</v>
      </c>
      <c r="I179" s="2" t="s">
        <v>566</v>
      </c>
      <c r="J179" s="3" t="str">
        <f>HYPERLINK("https://www.boe.es/gazeta/dias/1826/07/15/pdfs/GMD-1826-85.pdf#page=4","Abrir facsímil")</f>
        <v>Abrir facsímil</v>
      </c>
      <c r="K179" s="3" t="s">
        <v>36</v>
      </c>
    </row>
    <row r="180" spans="1:11" ht="42" customHeight="1">
      <c r="A180" s="2" t="s">
        <v>567</v>
      </c>
      <c r="B180" s="2" t="s">
        <v>568</v>
      </c>
      <c r="C180" s="2" t="s">
        <v>17</v>
      </c>
      <c r="D180" s="2" t="s">
        <v>18</v>
      </c>
      <c r="E180" s="5">
        <v>-26840</v>
      </c>
      <c r="F180" s="3" t="s">
        <v>292</v>
      </c>
      <c r="G180" s="3" t="s">
        <v>29</v>
      </c>
      <c r="H180" s="2" t="s">
        <v>34</v>
      </c>
      <c r="I180" s="2" t="s">
        <v>569</v>
      </c>
      <c r="J180" s="3" t="str">
        <f>HYPERLINK("https://www.boe.es/gazeta/dias/1826/07/06/pdfs/GMD-1826-81.pdf#page=4","Abrir facsímil")</f>
        <v>Abrir facsímil</v>
      </c>
      <c r="K180" s="3" t="s">
        <v>36</v>
      </c>
    </row>
    <row r="181" spans="1:11" ht="42" customHeight="1">
      <c r="A181" s="2" t="s">
        <v>570</v>
      </c>
      <c r="B181" s="2" t="s">
        <v>571</v>
      </c>
      <c r="C181" s="2" t="s">
        <v>49</v>
      </c>
      <c r="D181" s="2" t="s">
        <v>27</v>
      </c>
      <c r="E181" s="5">
        <v>-26917</v>
      </c>
      <c r="F181" s="3" t="s">
        <v>308</v>
      </c>
      <c r="G181" s="3" t="s">
        <v>29</v>
      </c>
      <c r="H181" s="2" t="s">
        <v>34</v>
      </c>
      <c r="I181" s="2" t="s">
        <v>572</v>
      </c>
      <c r="J181" s="3" t="str">
        <f>HYPERLINK("https://www.boe.es/gazeta/dias/1826/04/20/pdfs/GMD-1826-48.pdf#page=4","Abrir facsímil")</f>
        <v>Abrir facsímil</v>
      </c>
      <c r="K181" s="3" t="s">
        <v>36</v>
      </c>
    </row>
    <row r="182" spans="1:11" ht="42" customHeight="1">
      <c r="A182" s="2" t="s">
        <v>573</v>
      </c>
      <c r="B182" s="2" t="s">
        <v>574</v>
      </c>
      <c r="C182" s="2" t="s">
        <v>73</v>
      </c>
      <c r="D182" s="2" t="s">
        <v>27</v>
      </c>
      <c r="E182" s="5">
        <v>-26870</v>
      </c>
      <c r="F182" s="3" t="s">
        <v>151</v>
      </c>
      <c r="G182" s="3" t="s">
        <v>45</v>
      </c>
      <c r="H182" s="2" t="s">
        <v>34</v>
      </c>
      <c r="I182" s="2" t="s">
        <v>575</v>
      </c>
      <c r="J182" s="3" t="str">
        <f>HYPERLINK("https://www.boe.es/gazeta/dias/1826/06/06/pdfs/GMD-1826-68.pdf#page=1","Abrir facsímil")</f>
        <v>Abrir facsímil</v>
      </c>
      <c r="K182" s="3" t="s">
        <v>36</v>
      </c>
    </row>
    <row r="183" spans="1:11" ht="42" customHeight="1">
      <c r="A183" s="2" t="s">
        <v>576</v>
      </c>
      <c r="B183" s="2" t="s">
        <v>577</v>
      </c>
      <c r="C183" s="2" t="s">
        <v>62</v>
      </c>
      <c r="D183" s="2" t="s">
        <v>27</v>
      </c>
      <c r="E183" s="5">
        <v>-26796</v>
      </c>
      <c r="F183" s="3" t="s">
        <v>125</v>
      </c>
      <c r="G183" s="3" t="s">
        <v>29</v>
      </c>
      <c r="H183" s="2" t="s">
        <v>34</v>
      </c>
      <c r="I183" s="2" t="s">
        <v>578</v>
      </c>
      <c r="J183" s="3" t="str">
        <f>HYPERLINK("https://www.boe.es/gazeta/dias/1826/08/19/pdfs/GMD-1826-100.pdf#page=4","Abrir facsímil")</f>
        <v>Abrir facsímil</v>
      </c>
      <c r="K183" s="3" t="s">
        <v>36</v>
      </c>
    </row>
    <row r="184" spans="1:11" ht="42" customHeight="1">
      <c r="A184" s="2" t="s">
        <v>579</v>
      </c>
      <c r="B184" s="2" t="s">
        <v>579</v>
      </c>
      <c r="C184" s="2" t="s">
        <v>17</v>
      </c>
      <c r="D184" s="2" t="s">
        <v>18</v>
      </c>
      <c r="E184" s="5">
        <v>-26861</v>
      </c>
      <c r="F184" s="3" t="s">
        <v>552</v>
      </c>
      <c r="G184" s="3" t="s">
        <v>20</v>
      </c>
      <c r="H184" s="2" t="s">
        <v>34</v>
      </c>
      <c r="I184" s="2" t="s">
        <v>580</v>
      </c>
      <c r="J184" s="3" t="str">
        <f>HYPERLINK("https://www.boe.es/gazeta/dias/1826/06/15/pdfs/GMD-1826-72.pdf#page=3","Abrir facsímil")</f>
        <v>Abrir facsímil</v>
      </c>
      <c r="K184" s="3" t="s">
        <v>36</v>
      </c>
    </row>
    <row r="185" spans="1:11" ht="42" customHeight="1">
      <c r="A185" s="2" t="s">
        <v>581</v>
      </c>
      <c r="B185" s="2" t="s">
        <v>582</v>
      </c>
      <c r="C185" s="2" t="s">
        <v>26</v>
      </c>
      <c r="D185" s="2" t="s">
        <v>27</v>
      </c>
      <c r="E185" s="5">
        <v>-26679</v>
      </c>
      <c r="F185" s="3" t="s">
        <v>583</v>
      </c>
      <c r="G185" s="3" t="s">
        <v>29</v>
      </c>
      <c r="H185" s="2" t="s">
        <v>34</v>
      </c>
      <c r="I185" s="2" t="s">
        <v>584</v>
      </c>
      <c r="J185" s="3" t="str">
        <f>HYPERLINK("https://www.boe.es/gazeta/dias/1826/12/14/pdfs/GMD-1826-150.pdf#page=4","Abrir facsímil")</f>
        <v>Abrir facsímil</v>
      </c>
      <c r="K185" s="3" t="s">
        <v>36</v>
      </c>
    </row>
    <row r="186" spans="1:11" ht="42" customHeight="1">
      <c r="A186" s="2" t="s">
        <v>585</v>
      </c>
      <c r="B186" s="2" t="s">
        <v>585</v>
      </c>
      <c r="C186" s="2" t="s">
        <v>85</v>
      </c>
      <c r="D186" s="2" t="s">
        <v>86</v>
      </c>
      <c r="E186" s="5">
        <v>-26828</v>
      </c>
      <c r="F186" s="3" t="s">
        <v>586</v>
      </c>
      <c r="G186" s="3" t="s">
        <v>64</v>
      </c>
      <c r="H186" s="2" t="s">
        <v>34</v>
      </c>
      <c r="I186" s="2" t="s">
        <v>587</v>
      </c>
      <c r="J186" s="3" t="str">
        <f>HYPERLINK("https://www.boe.es/gazeta/dias/1826/07/18/pdfs/GMD-1826-86.pdf#page=2","Abrir facsímil")</f>
        <v>Abrir facsímil</v>
      </c>
      <c r="K186" s="3" t="s">
        <v>36</v>
      </c>
    </row>
    <row r="187" spans="1:11" ht="42" customHeight="1">
      <c r="A187" s="2" t="s">
        <v>588</v>
      </c>
      <c r="B187" s="2" t="s">
        <v>589</v>
      </c>
      <c r="C187" s="2" t="s">
        <v>85</v>
      </c>
      <c r="D187" s="2" t="s">
        <v>86</v>
      </c>
      <c r="E187" s="5">
        <v>-26891</v>
      </c>
      <c r="F187" s="3" t="s">
        <v>78</v>
      </c>
      <c r="G187" s="3" t="s">
        <v>29</v>
      </c>
      <c r="H187" s="2" t="s">
        <v>34</v>
      </c>
      <c r="I187" s="2" t="s">
        <v>590</v>
      </c>
      <c r="J187" s="3" t="str">
        <f>HYPERLINK("https://www.boe.es/gazeta/dias/1826/05/16/pdfs/GMD-1826-59.pdf#page=4","Abrir facsímil")</f>
        <v>Abrir facsímil</v>
      </c>
      <c r="K187" s="3" t="s">
        <v>36</v>
      </c>
    </row>
    <row r="188" spans="1:11" ht="42" customHeight="1">
      <c r="A188" s="2" t="s">
        <v>591</v>
      </c>
      <c r="B188" s="2" t="s">
        <v>592</v>
      </c>
      <c r="C188" s="2" t="s">
        <v>17</v>
      </c>
      <c r="D188" s="2" t="s">
        <v>18</v>
      </c>
      <c r="E188" s="5">
        <v>-26978</v>
      </c>
      <c r="F188" s="3" t="s">
        <v>44</v>
      </c>
      <c r="G188" s="3" t="s">
        <v>20</v>
      </c>
      <c r="H188" s="2" t="s">
        <v>34</v>
      </c>
      <c r="I188" s="2" t="s">
        <v>593</v>
      </c>
      <c r="J188" s="3" t="str">
        <f>HYPERLINK("https://www.boe.es/gazeta/dias/1826/02/18/pdfs/GMD-1826-21.pdf#page=3","Abrir facsímil")</f>
        <v>Abrir facsímil</v>
      </c>
      <c r="K188" s="3" t="s">
        <v>36</v>
      </c>
    </row>
    <row r="189" spans="1:11" ht="42" customHeight="1">
      <c r="A189" s="2" t="s">
        <v>594</v>
      </c>
      <c r="B189" s="2" t="s">
        <v>594</v>
      </c>
      <c r="C189" s="2" t="s">
        <v>85</v>
      </c>
      <c r="D189" s="2" t="s">
        <v>86</v>
      </c>
      <c r="E189" s="5">
        <v>-26959</v>
      </c>
      <c r="F189" s="3" t="s">
        <v>595</v>
      </c>
      <c r="G189" s="3" t="s">
        <v>20</v>
      </c>
      <c r="H189" s="2" t="s">
        <v>34</v>
      </c>
      <c r="I189" s="2" t="s">
        <v>596</v>
      </c>
      <c r="J189" s="3" t="str">
        <f>HYPERLINK("https://www.boe.es/gazeta/dias/1826/03/09/pdfs/GMD-1826-30.pdf#page=3","Abrir facsímil")</f>
        <v>Abrir facsímil</v>
      </c>
      <c r="K189" s="3" t="s">
        <v>36</v>
      </c>
    </row>
    <row r="190" spans="1:11" ht="42" customHeight="1">
      <c r="A190" s="2" t="s">
        <v>597</v>
      </c>
      <c r="B190" s="2" t="s">
        <v>598</v>
      </c>
      <c r="C190" s="2" t="s">
        <v>17</v>
      </c>
      <c r="D190" s="2" t="s">
        <v>18</v>
      </c>
      <c r="E190" s="5">
        <v>-26905</v>
      </c>
      <c r="F190" s="3" t="s">
        <v>68</v>
      </c>
      <c r="G190" s="3" t="s">
        <v>20</v>
      </c>
      <c r="H190" s="2" t="s">
        <v>34</v>
      </c>
      <c r="I190" s="2" t="s">
        <v>599</v>
      </c>
      <c r="J190" s="3" t="str">
        <f>HYPERLINK("https://www.boe.es/gazeta/dias/1826/05/02/pdfs/GMD-1826-53.pdf#page=3","Abrir facsímil")</f>
        <v>Abrir facsímil</v>
      </c>
      <c r="K190" s="3" t="s">
        <v>36</v>
      </c>
    </row>
    <row r="191" spans="1:11" ht="42" customHeight="1">
      <c r="A191" s="2" t="s">
        <v>600</v>
      </c>
      <c r="B191" s="2" t="s">
        <v>601</v>
      </c>
      <c r="C191" s="2" t="s">
        <v>62</v>
      </c>
      <c r="D191" s="2" t="s">
        <v>27</v>
      </c>
      <c r="E191" s="5">
        <v>-26936</v>
      </c>
      <c r="F191" s="3" t="s">
        <v>602</v>
      </c>
      <c r="G191" s="3" t="s">
        <v>64</v>
      </c>
      <c r="H191" s="2" t="s">
        <v>34</v>
      </c>
      <c r="I191" s="2" t="s">
        <v>603</v>
      </c>
      <c r="J191" s="3" t="str">
        <f>HYPERLINK("https://www.boe.es/gazeta/dias/1826/04/01/pdfs/GMD-1826-40.pdf#page=2","Abrir facsímil")</f>
        <v>Abrir facsímil</v>
      </c>
      <c r="K191" s="3" t="s">
        <v>36</v>
      </c>
    </row>
    <row r="192" spans="1:11" ht="42" customHeight="1">
      <c r="A192" s="2" t="s">
        <v>604</v>
      </c>
      <c r="B192" s="2" t="s">
        <v>605</v>
      </c>
      <c r="C192" s="2" t="s">
        <v>85</v>
      </c>
      <c r="D192" s="2" t="s">
        <v>86</v>
      </c>
      <c r="E192" s="5">
        <v>-26863</v>
      </c>
      <c r="F192" s="3" t="s">
        <v>140</v>
      </c>
      <c r="G192" s="3" t="s">
        <v>20</v>
      </c>
      <c r="H192" s="2" t="s">
        <v>34</v>
      </c>
      <c r="I192" s="2" t="s">
        <v>606</v>
      </c>
      <c r="J192" s="3" t="str">
        <f>HYPERLINK("https://www.boe.es/gazeta/dias/1826/06/13/pdfs/GMD-1826-71.pdf#page=3","Abrir facsímil")</f>
        <v>Abrir facsímil</v>
      </c>
      <c r="K192" s="3" t="s">
        <v>36</v>
      </c>
    </row>
    <row r="193" spans="1:11" ht="42" customHeight="1">
      <c r="A193" s="2" t="s">
        <v>607</v>
      </c>
      <c r="B193" s="2" t="s">
        <v>608</v>
      </c>
      <c r="C193" s="2" t="s">
        <v>62</v>
      </c>
      <c r="D193" s="2" t="s">
        <v>27</v>
      </c>
      <c r="E193" s="5">
        <v>-26730</v>
      </c>
      <c r="F193" s="3" t="s">
        <v>278</v>
      </c>
      <c r="G193" s="3" t="s">
        <v>29</v>
      </c>
      <c r="H193" s="2" t="s">
        <v>34</v>
      </c>
      <c r="I193" s="2" t="s">
        <v>609</v>
      </c>
      <c r="J193" s="3" t="str">
        <f>HYPERLINK("https://www.boe.es/gazeta/dias/1826/10/24/pdfs/GMD-1826-128.pdf#page=4","Abrir facsímil")</f>
        <v>Abrir facsímil</v>
      </c>
      <c r="K193" s="3" t="s">
        <v>36</v>
      </c>
    </row>
    <row r="194" spans="1:11" ht="42" customHeight="1">
      <c r="A194" s="2" t="s">
        <v>607</v>
      </c>
      <c r="B194" s="2" t="s">
        <v>608</v>
      </c>
      <c r="C194" s="2" t="s">
        <v>62</v>
      </c>
      <c r="D194" s="2" t="s">
        <v>27</v>
      </c>
      <c r="E194" s="5">
        <v>-26695</v>
      </c>
      <c r="F194" s="3" t="s">
        <v>446</v>
      </c>
      <c r="G194" s="3" t="s">
        <v>29</v>
      </c>
      <c r="H194" s="2" t="s">
        <v>34</v>
      </c>
      <c r="I194" s="2" t="s">
        <v>610</v>
      </c>
      <c r="J194" s="3" t="str">
        <f>HYPERLINK("https://www.boe.es/gazeta/dias/1826/11/28/pdfs/GMD-1826-143.pdf#page=4","Abrir facsímil")</f>
        <v>Abrir facsímil</v>
      </c>
      <c r="K194" s="3" t="s">
        <v>36</v>
      </c>
    </row>
    <row r="195" spans="1:11" ht="42" customHeight="1">
      <c r="A195" s="2" t="s">
        <v>611</v>
      </c>
      <c r="B195" s="2" t="s">
        <v>611</v>
      </c>
      <c r="C195" s="2" t="s">
        <v>32</v>
      </c>
      <c r="D195" s="2" t="s">
        <v>27</v>
      </c>
      <c r="E195" s="5">
        <v>-26681</v>
      </c>
      <c r="F195" s="3" t="s">
        <v>612</v>
      </c>
      <c r="G195" s="3" t="s">
        <v>29</v>
      </c>
      <c r="H195" s="2" t="s">
        <v>34</v>
      </c>
      <c r="I195" s="2" t="s">
        <v>613</v>
      </c>
      <c r="J195" s="3" t="str">
        <f>HYPERLINK("https://www.boe.es/gazeta/dias/1826/12/12/pdfs/GMD-1826-149.pdf#page=4","Abrir facsímil")</f>
        <v>Abrir facsímil</v>
      </c>
      <c r="K195" s="3" t="s">
        <v>36</v>
      </c>
    </row>
    <row r="196" spans="1:11" ht="42" customHeight="1">
      <c r="A196" s="2" t="s">
        <v>614</v>
      </c>
      <c r="B196" s="2" t="s">
        <v>615</v>
      </c>
      <c r="C196" s="2" t="s">
        <v>85</v>
      </c>
      <c r="D196" s="2" t="s">
        <v>86</v>
      </c>
      <c r="E196" s="5">
        <v>-26950</v>
      </c>
      <c r="F196" s="3" t="s">
        <v>616</v>
      </c>
      <c r="G196" s="3" t="s">
        <v>29</v>
      </c>
      <c r="H196" s="2" t="s">
        <v>34</v>
      </c>
      <c r="I196" s="2" t="s">
        <v>617</v>
      </c>
      <c r="J196" s="3" t="str">
        <f>HYPERLINK("https://www.boe.es/gazeta/dias/1826/03/18/pdfs/GMD-1826-34.pdf#page=4","Abrir facsímil")</f>
        <v>Abrir facsímil</v>
      </c>
      <c r="K196" s="3" t="s">
        <v>36</v>
      </c>
    </row>
    <row r="197" spans="1:11" ht="42" customHeight="1">
      <c r="A197" s="2" t="s">
        <v>618</v>
      </c>
      <c r="B197" s="2" t="s">
        <v>618</v>
      </c>
      <c r="C197" s="2" t="s">
        <v>17</v>
      </c>
      <c r="D197" s="2" t="s">
        <v>18</v>
      </c>
      <c r="E197" s="5">
        <v>-27006</v>
      </c>
      <c r="F197" s="3" t="s">
        <v>180</v>
      </c>
      <c r="G197" s="3" t="s">
        <v>29</v>
      </c>
      <c r="H197" s="2" t="s">
        <v>34</v>
      </c>
      <c r="I197" s="2" t="s">
        <v>619</v>
      </c>
      <c r="J197" s="3" t="str">
        <f>HYPERLINK("https://www.boe.es/gazeta/dias/1826/01/21/pdfs/GMD-1826-9.pdf#page=4","Abrir facsímil")</f>
        <v>Abrir facsímil</v>
      </c>
      <c r="K197" s="3" t="s">
        <v>36</v>
      </c>
    </row>
    <row r="198" spans="1:11" ht="42" customHeight="1">
      <c r="A198" s="2" t="s">
        <v>620</v>
      </c>
      <c r="B198" s="2" t="s">
        <v>621</v>
      </c>
      <c r="C198" s="2" t="s">
        <v>62</v>
      </c>
      <c r="D198" s="2" t="s">
        <v>27</v>
      </c>
      <c r="E198" s="5">
        <v>-26796</v>
      </c>
      <c r="F198" s="3" t="s">
        <v>125</v>
      </c>
      <c r="G198" s="3" t="s">
        <v>29</v>
      </c>
      <c r="H198" s="2" t="s">
        <v>34</v>
      </c>
      <c r="I198" s="2" t="s">
        <v>622</v>
      </c>
      <c r="J198" s="3" t="str">
        <f>HYPERLINK("https://www.boe.es/gazeta/dias/1826/08/19/pdfs/GMD-1826-100.pdf#page=4","Abrir facsímil")</f>
        <v>Abrir facsímil</v>
      </c>
      <c r="K198" s="3" t="s">
        <v>36</v>
      </c>
    </row>
    <row r="199" spans="1:11" ht="42" customHeight="1">
      <c r="A199" s="2" t="s">
        <v>623</v>
      </c>
      <c r="B199" s="2" t="s">
        <v>624</v>
      </c>
      <c r="C199" s="2" t="s">
        <v>26</v>
      </c>
      <c r="D199" s="2" t="s">
        <v>27</v>
      </c>
      <c r="E199" s="5">
        <v>-26987</v>
      </c>
      <c r="F199" s="3" t="s">
        <v>399</v>
      </c>
      <c r="G199" s="3" t="s">
        <v>29</v>
      </c>
      <c r="H199" s="2" t="s">
        <v>34</v>
      </c>
      <c r="I199" s="2" t="s">
        <v>625</v>
      </c>
      <c r="J199" s="3" t="str">
        <f>HYPERLINK("https://www.boe.es/gazeta/dias/1826/02/09/pdfs/GMD-1826-17.pdf#page=4","Abrir facsímil")</f>
        <v>Abrir facsímil</v>
      </c>
      <c r="K199" s="3" t="s">
        <v>36</v>
      </c>
    </row>
    <row r="200" spans="1:11" ht="42" customHeight="1">
      <c r="A200" s="2" t="s">
        <v>626</v>
      </c>
      <c r="B200" s="2" t="s">
        <v>626</v>
      </c>
      <c r="C200" s="2" t="s">
        <v>49</v>
      </c>
      <c r="D200" s="2" t="s">
        <v>27</v>
      </c>
      <c r="E200" s="5">
        <v>-26768</v>
      </c>
      <c r="F200" s="3" t="s">
        <v>627</v>
      </c>
      <c r="G200" s="3" t="s">
        <v>29</v>
      </c>
      <c r="H200" s="2" t="s">
        <v>34</v>
      </c>
      <c r="I200" s="2" t="s">
        <v>628</v>
      </c>
      <c r="J200" s="3" t="str">
        <f>HYPERLINK("https://www.boe.es/gazeta/dias/1826/09/16/pdfs/GMD-1826-112.pdf#page=4","Abrir facsímil")</f>
        <v>Abrir facsímil</v>
      </c>
      <c r="K200" s="3" t="s">
        <v>36</v>
      </c>
    </row>
    <row r="201" spans="1:11" ht="42" customHeight="1">
      <c r="A201" s="2" t="s">
        <v>629</v>
      </c>
      <c r="B201" s="2" t="s">
        <v>630</v>
      </c>
      <c r="C201" s="2" t="s">
        <v>17</v>
      </c>
      <c r="D201" s="2" t="s">
        <v>18</v>
      </c>
      <c r="E201" s="5">
        <v>-27001</v>
      </c>
      <c r="F201" s="3" t="s">
        <v>631</v>
      </c>
      <c r="G201" s="3" t="s">
        <v>29</v>
      </c>
      <c r="H201" s="2" t="s">
        <v>34</v>
      </c>
      <c r="I201" s="2" t="s">
        <v>632</v>
      </c>
      <c r="J201" s="3" t="str">
        <f>HYPERLINK("https://www.boe.es/gazeta/dias/1826/01/26/pdfs/GMD-1826-11.pdf#page=4","Abrir facsímil")</f>
        <v>Abrir facsímil</v>
      </c>
      <c r="K201" s="3" t="s">
        <v>36</v>
      </c>
    </row>
    <row r="202" spans="1:11" ht="42" customHeight="1">
      <c r="A202" s="2" t="s">
        <v>633</v>
      </c>
      <c r="B202" s="2" t="s">
        <v>633</v>
      </c>
      <c r="C202" s="2" t="s">
        <v>26</v>
      </c>
      <c r="D202" s="2" t="s">
        <v>27</v>
      </c>
      <c r="E202" s="5">
        <v>-26964</v>
      </c>
      <c r="F202" s="3" t="s">
        <v>634</v>
      </c>
      <c r="G202" s="3" t="s">
        <v>29</v>
      </c>
      <c r="H202" s="2" t="s">
        <v>34</v>
      </c>
      <c r="I202" s="2" t="s">
        <v>635</v>
      </c>
      <c r="J202" s="3" t="str">
        <f>HYPERLINK("https://www.boe.es/gazeta/dias/1826/03/04/pdfs/GMD-1826-28.pdf#page=4","Abrir facsímil")</f>
        <v>Abrir facsímil</v>
      </c>
      <c r="K202" s="3" t="s">
        <v>36</v>
      </c>
    </row>
    <row r="203" spans="1:11" ht="42" customHeight="1">
      <c r="A203" s="2" t="s">
        <v>636</v>
      </c>
      <c r="B203" s="2" t="s">
        <v>636</v>
      </c>
      <c r="C203" s="2" t="s">
        <v>62</v>
      </c>
      <c r="D203" s="2" t="s">
        <v>27</v>
      </c>
      <c r="E203" s="5">
        <v>-26985</v>
      </c>
      <c r="F203" s="3" t="s">
        <v>355</v>
      </c>
      <c r="G203" s="3" t="s">
        <v>20</v>
      </c>
      <c r="H203" s="2" t="s">
        <v>34</v>
      </c>
      <c r="I203" s="2" t="s">
        <v>637</v>
      </c>
      <c r="J203" s="3" t="str">
        <f>HYPERLINK("https://www.boe.es/gazeta/dias/1826/02/11/pdfs/GMD-1826-18.pdf#page=3","Abrir facsímil")</f>
        <v>Abrir facsímil</v>
      </c>
      <c r="K203" s="3" t="s">
        <v>36</v>
      </c>
    </row>
    <row r="204" spans="1:11" ht="42" customHeight="1">
      <c r="A204" s="2" t="s">
        <v>638</v>
      </c>
      <c r="B204" s="2" t="s">
        <v>639</v>
      </c>
      <c r="C204" s="2" t="s">
        <v>49</v>
      </c>
      <c r="D204" s="2" t="s">
        <v>27</v>
      </c>
      <c r="E204" s="5">
        <v>-26686</v>
      </c>
      <c r="F204" s="3" t="s">
        <v>504</v>
      </c>
      <c r="G204" s="3" t="s">
        <v>29</v>
      </c>
      <c r="H204" s="2" t="s">
        <v>34</v>
      </c>
      <c r="I204" s="2" t="s">
        <v>640</v>
      </c>
      <c r="J204" s="3" t="str">
        <f>HYPERLINK("https://www.boe.es/gazeta/dias/1826/12/07/pdfs/GMD-1826-147.pdf#page=4","Abrir facsímil")</f>
        <v>Abrir facsímil</v>
      </c>
      <c r="K204" s="3" t="s">
        <v>36</v>
      </c>
    </row>
    <row r="205" spans="1:11" ht="42" customHeight="1">
      <c r="A205" s="2" t="s">
        <v>641</v>
      </c>
      <c r="B205" s="2" t="s">
        <v>642</v>
      </c>
      <c r="C205" s="2" t="s">
        <v>49</v>
      </c>
      <c r="D205" s="2" t="s">
        <v>27</v>
      </c>
      <c r="E205" s="5">
        <v>-26817</v>
      </c>
      <c r="F205" s="3" t="s">
        <v>643</v>
      </c>
      <c r="G205" s="3" t="s">
        <v>29</v>
      </c>
      <c r="H205" s="2" t="s">
        <v>34</v>
      </c>
      <c r="I205" s="2" t="s">
        <v>644</v>
      </c>
      <c r="J205" s="3" t="str">
        <f>HYPERLINK("https://www.boe.es/gazeta/dias/1826/07/29/pdfs/GMD-1826-91.pdf#page=4","Abrir facsímil")</f>
        <v>Abrir facsímil</v>
      </c>
      <c r="K205" s="3" t="s">
        <v>36</v>
      </c>
    </row>
    <row r="206" spans="1:11" ht="42" customHeight="1">
      <c r="A206" s="2" t="s">
        <v>645</v>
      </c>
      <c r="B206" s="2" t="s">
        <v>646</v>
      </c>
      <c r="C206" s="2" t="s">
        <v>62</v>
      </c>
      <c r="D206" s="2" t="s">
        <v>27</v>
      </c>
      <c r="E206" s="5">
        <v>-26826</v>
      </c>
      <c r="F206" s="3" t="s">
        <v>377</v>
      </c>
      <c r="G206" s="3" t="s">
        <v>20</v>
      </c>
      <c r="H206" s="2" t="s">
        <v>34</v>
      </c>
      <c r="I206" s="2" t="s">
        <v>647</v>
      </c>
      <c r="J206" s="3" t="str">
        <f>HYPERLINK("https://www.boe.es/gazeta/dias/1826/07/20/pdfs/GMD-1826-87.pdf#page=3","Abrir facsímil")</f>
        <v>Abrir facsímil</v>
      </c>
      <c r="K206" s="3" t="s">
        <v>36</v>
      </c>
    </row>
    <row r="207" spans="1:11" ht="42" customHeight="1">
      <c r="A207" s="2" t="s">
        <v>648</v>
      </c>
      <c r="B207" s="2" t="s">
        <v>648</v>
      </c>
      <c r="C207" s="2" t="s">
        <v>17</v>
      </c>
      <c r="D207" s="2" t="s">
        <v>18</v>
      </c>
      <c r="E207" s="5">
        <v>-26833</v>
      </c>
      <c r="F207" s="3" t="s">
        <v>91</v>
      </c>
      <c r="G207" s="3" t="s">
        <v>64</v>
      </c>
      <c r="H207" s="2" t="s">
        <v>34</v>
      </c>
      <c r="I207" s="2" t="s">
        <v>649</v>
      </c>
      <c r="J207" s="3" t="str">
        <f>HYPERLINK("https://www.boe.es/gazeta/dias/1826/07/13/pdfs/GMD-1826-84.pdf#page=2","Abrir facsímil")</f>
        <v>Abrir facsímil</v>
      </c>
      <c r="K207" s="3" t="s">
        <v>36</v>
      </c>
    </row>
    <row r="208" spans="1:11" ht="42" customHeight="1">
      <c r="A208" s="2" t="s">
        <v>650</v>
      </c>
      <c r="B208" s="2" t="s">
        <v>651</v>
      </c>
      <c r="C208" s="2" t="s">
        <v>17</v>
      </c>
      <c r="D208" s="2" t="s">
        <v>18</v>
      </c>
      <c r="E208" s="5">
        <v>-26917</v>
      </c>
      <c r="F208" s="3" t="s">
        <v>308</v>
      </c>
      <c r="G208" s="3" t="s">
        <v>29</v>
      </c>
      <c r="H208" s="2" t="s">
        <v>34</v>
      </c>
      <c r="I208" s="2" t="s">
        <v>652</v>
      </c>
      <c r="J208" s="3" t="str">
        <f>HYPERLINK("https://www.boe.es/gazeta/dias/1826/04/20/pdfs/GMD-1826-48.pdf#page=4","Abrir facsímil")</f>
        <v>Abrir facsímil</v>
      </c>
      <c r="K208" s="3" t="s">
        <v>36</v>
      </c>
    </row>
    <row r="209" spans="1:11" ht="42" customHeight="1">
      <c r="A209" s="2" t="s">
        <v>653</v>
      </c>
      <c r="B209" s="2" t="s">
        <v>654</v>
      </c>
      <c r="C209" s="2" t="s">
        <v>62</v>
      </c>
      <c r="D209" s="2" t="s">
        <v>27</v>
      </c>
      <c r="E209" s="5">
        <v>-26793</v>
      </c>
      <c r="F209" s="3" t="s">
        <v>28</v>
      </c>
      <c r="G209" s="3" t="s">
        <v>29</v>
      </c>
      <c r="H209" s="2" t="s">
        <v>34</v>
      </c>
      <c r="I209" s="2" t="s">
        <v>655</v>
      </c>
      <c r="J209" s="3" t="str">
        <f>HYPERLINK("https://www.boe.es/gazeta/dias/1826/08/22/pdfs/GMD-1826-101.pdf#page=4","Abrir facsímil")</f>
        <v>Abrir facsímil</v>
      </c>
      <c r="K209" s="3" t="s">
        <v>36</v>
      </c>
    </row>
    <row r="210" spans="1:11" ht="42" customHeight="1">
      <c r="A210" s="2" t="s">
        <v>650</v>
      </c>
      <c r="B210" s="2" t="s">
        <v>651</v>
      </c>
      <c r="C210" s="2" t="s">
        <v>62</v>
      </c>
      <c r="D210" s="2" t="s">
        <v>27</v>
      </c>
      <c r="E210" s="5">
        <v>-26667</v>
      </c>
      <c r="F210" s="3" t="s">
        <v>656</v>
      </c>
      <c r="G210" s="3" t="s">
        <v>29</v>
      </c>
      <c r="H210" s="2" t="s">
        <v>34</v>
      </c>
      <c r="I210" s="2" t="s">
        <v>657</v>
      </c>
      <c r="J210" s="3" t="str">
        <f>HYPERLINK("https://www.boe.es/gazeta/dias/1826/12/26/pdfs/GMD-1826-155.pdf#page=4","Abrir facsímil")</f>
        <v>Abrir facsímil</v>
      </c>
      <c r="K210" s="3" t="s">
        <v>36</v>
      </c>
    </row>
    <row r="211" spans="1:11" ht="42" customHeight="1">
      <c r="A211" s="2" t="s">
        <v>658</v>
      </c>
      <c r="B211" s="2" t="s">
        <v>659</v>
      </c>
      <c r="C211" s="2" t="s">
        <v>85</v>
      </c>
      <c r="D211" s="2" t="s">
        <v>86</v>
      </c>
      <c r="E211" s="5">
        <v>-26784</v>
      </c>
      <c r="F211" s="3" t="s">
        <v>389</v>
      </c>
      <c r="G211" s="3" t="s">
        <v>20</v>
      </c>
      <c r="H211" s="2" t="s">
        <v>34</v>
      </c>
      <c r="I211" s="2" t="s">
        <v>660</v>
      </c>
      <c r="J211" s="3" t="str">
        <f>HYPERLINK("https://www.boe.es/gazeta/dias/1826/08/31/pdfs/GMD-1826-105.pdf#page=3","Abrir facsímil")</f>
        <v>Abrir facsímil</v>
      </c>
      <c r="K211" s="3" t="s">
        <v>36</v>
      </c>
    </row>
    <row r="212" spans="1:11" ht="42" customHeight="1">
      <c r="A212" s="2" t="s">
        <v>661</v>
      </c>
      <c r="B212" s="2" t="s">
        <v>661</v>
      </c>
      <c r="C212" s="2" t="s">
        <v>17</v>
      </c>
      <c r="D212" s="2" t="s">
        <v>18</v>
      </c>
      <c r="E212" s="5">
        <v>-26873</v>
      </c>
      <c r="F212" s="3" t="s">
        <v>136</v>
      </c>
      <c r="G212" s="3" t="s">
        <v>20</v>
      </c>
      <c r="H212" s="2" t="s">
        <v>34</v>
      </c>
      <c r="I212" s="2" t="s">
        <v>662</v>
      </c>
      <c r="J212" s="3" t="str">
        <f>HYPERLINK("https://www.boe.es/gazeta/dias/1826/06/03/pdfs/GMD-1826-67.pdf#page=3","Abrir facsímil")</f>
        <v>Abrir facsímil</v>
      </c>
      <c r="K212" s="3" t="s">
        <v>36</v>
      </c>
    </row>
    <row r="213" spans="1:11" ht="42" customHeight="1">
      <c r="A213" s="2" t="s">
        <v>663</v>
      </c>
      <c r="B213" s="2" t="s">
        <v>663</v>
      </c>
      <c r="C213" s="2" t="s">
        <v>62</v>
      </c>
      <c r="D213" s="2" t="s">
        <v>27</v>
      </c>
      <c r="E213" s="5">
        <v>-26663</v>
      </c>
      <c r="F213" s="3" t="s">
        <v>374</v>
      </c>
      <c r="G213" s="3" t="s">
        <v>29</v>
      </c>
      <c r="H213" s="2" t="s">
        <v>34</v>
      </c>
      <c r="I213" s="2" t="s">
        <v>664</v>
      </c>
      <c r="J213" s="3" t="str">
        <f>HYPERLINK("https://www.boe.es/gazeta/dias/1826/12/30/pdfs/GMD-1826-157.pdf#page=4","Abrir facsímil")</f>
        <v>Abrir facsímil</v>
      </c>
      <c r="K213" s="3" t="s">
        <v>36</v>
      </c>
    </row>
    <row r="214" spans="1:11" ht="42" customHeight="1">
      <c r="A214" s="2" t="s">
        <v>665</v>
      </c>
      <c r="B214" s="2" t="s">
        <v>665</v>
      </c>
      <c r="C214" s="2" t="s">
        <v>17</v>
      </c>
      <c r="D214" s="2" t="s">
        <v>18</v>
      </c>
      <c r="E214" s="5">
        <v>-26915</v>
      </c>
      <c r="F214" s="3" t="s">
        <v>98</v>
      </c>
      <c r="G214" s="3" t="s">
        <v>20</v>
      </c>
      <c r="H214" s="2" t="s">
        <v>34</v>
      </c>
      <c r="I214" s="2" t="s">
        <v>666</v>
      </c>
      <c r="J214" s="3" t="str">
        <f>HYPERLINK("https://www.boe.es/gazeta/dias/1826/04/22/pdfs/GMD-1826-49.pdf#page=3","Abrir facsímil")</f>
        <v>Abrir facsímil</v>
      </c>
      <c r="K214" s="3" t="s">
        <v>36</v>
      </c>
    </row>
    <row r="215" spans="1:11" ht="42" customHeight="1">
      <c r="A215" s="2" t="s">
        <v>667</v>
      </c>
      <c r="B215" s="2" t="s">
        <v>667</v>
      </c>
      <c r="C215" s="2" t="s">
        <v>17</v>
      </c>
      <c r="D215" s="2" t="s">
        <v>18</v>
      </c>
      <c r="E215" s="5">
        <v>-26994</v>
      </c>
      <c r="F215" s="3" t="s">
        <v>668</v>
      </c>
      <c r="G215" s="3" t="s">
        <v>45</v>
      </c>
      <c r="H215" s="2" t="s">
        <v>34</v>
      </c>
      <c r="I215" s="2" t="s">
        <v>669</v>
      </c>
      <c r="J215" s="3" t="str">
        <f>HYPERLINK("https://www.boe.es/gazeta/dias/1826/02/02/pdfs/GMD-1826-14.pdf#page=1","Abrir facsímil")</f>
        <v>Abrir facsímil</v>
      </c>
      <c r="K215" s="3" t="s">
        <v>36</v>
      </c>
    </row>
    <row r="216" spans="1:11" ht="42" customHeight="1">
      <c r="A216" s="2" t="s">
        <v>670</v>
      </c>
      <c r="B216" s="2" t="s">
        <v>671</v>
      </c>
      <c r="C216" s="2" t="s">
        <v>17</v>
      </c>
      <c r="D216" s="2" t="s">
        <v>18</v>
      </c>
      <c r="E216" s="5">
        <v>-26926</v>
      </c>
      <c r="F216" s="3" t="s">
        <v>57</v>
      </c>
      <c r="G216" s="3" t="s">
        <v>20</v>
      </c>
      <c r="H216" s="2" t="s">
        <v>34</v>
      </c>
      <c r="I216" s="2" t="s">
        <v>672</v>
      </c>
      <c r="J216" s="3" t="str">
        <f>HYPERLINK("https://www.boe.es/gazeta/dias/1826/04/11/pdfs/GMD-1826-44.pdf#page=3","Abrir facsímil")</f>
        <v>Abrir facsímil</v>
      </c>
      <c r="K216" s="3" t="s">
        <v>36</v>
      </c>
    </row>
    <row r="217" spans="1:11" ht="42" customHeight="1">
      <c r="A217" s="2" t="s">
        <v>673</v>
      </c>
      <c r="B217" s="2" t="s">
        <v>673</v>
      </c>
      <c r="C217" s="2" t="s">
        <v>17</v>
      </c>
      <c r="D217" s="2" t="s">
        <v>18</v>
      </c>
      <c r="E217" s="5">
        <v>-26873</v>
      </c>
      <c r="F217" s="3" t="s">
        <v>136</v>
      </c>
      <c r="G217" s="3" t="s">
        <v>45</v>
      </c>
      <c r="H217" s="2" t="s">
        <v>34</v>
      </c>
      <c r="I217" s="2" t="s">
        <v>674</v>
      </c>
      <c r="J217" s="3" t="str">
        <f>HYPERLINK("https://www.boe.es/gazeta/dias/1826/06/03/pdfs/GMD-1826-67.pdf#page=1","Abrir facsímil")</f>
        <v>Abrir facsímil</v>
      </c>
      <c r="K217" s="3" t="s">
        <v>36</v>
      </c>
    </row>
    <row r="218" spans="1:11" ht="42" customHeight="1">
      <c r="A218" s="2" t="s">
        <v>673</v>
      </c>
      <c r="B218" s="2" t="s">
        <v>673</v>
      </c>
      <c r="C218" s="2" t="s">
        <v>129</v>
      </c>
      <c r="D218" s="2" t="s">
        <v>27</v>
      </c>
      <c r="E218" s="5">
        <v>-26866</v>
      </c>
      <c r="F218" s="3" t="s">
        <v>675</v>
      </c>
      <c r="G218" s="3" t="s">
        <v>64</v>
      </c>
      <c r="H218" s="2" t="s">
        <v>34</v>
      </c>
      <c r="I218" s="2" t="s">
        <v>676</v>
      </c>
      <c r="J218" s="3" t="str">
        <f>HYPERLINK("https://www.boe.es/gazeta/dias/1826/06/10/pdfs/GMD-1826-70.pdf#page=2","Abrir facsímil")</f>
        <v>Abrir facsímil</v>
      </c>
      <c r="K218" s="3" t="s">
        <v>36</v>
      </c>
    </row>
    <row r="219" spans="1:11" ht="42" customHeight="1">
      <c r="A219" s="2" t="s">
        <v>673</v>
      </c>
      <c r="B219" s="2" t="s">
        <v>673</v>
      </c>
      <c r="C219" s="2" t="s">
        <v>17</v>
      </c>
      <c r="D219" s="2" t="s">
        <v>18</v>
      </c>
      <c r="E219" s="5">
        <v>-26798</v>
      </c>
      <c r="F219" s="3" t="s">
        <v>379</v>
      </c>
      <c r="G219" s="3" t="s">
        <v>64</v>
      </c>
      <c r="H219" s="2" t="s">
        <v>34</v>
      </c>
      <c r="I219" s="2" t="s">
        <v>677</v>
      </c>
      <c r="J219" s="3" t="str">
        <f>HYPERLINK("https://www.boe.es/gazeta/dias/1826/08/17/pdfs/GMD-1826-99.pdf#page=2","Abrir facsímil")</f>
        <v>Abrir facsímil</v>
      </c>
      <c r="K219" s="3" t="s">
        <v>36</v>
      </c>
    </row>
    <row r="220" spans="1:11" ht="42" customHeight="1">
      <c r="A220" s="2" t="s">
        <v>673</v>
      </c>
      <c r="B220" s="2" t="s">
        <v>673</v>
      </c>
      <c r="C220" s="2" t="s">
        <v>17</v>
      </c>
      <c r="D220" s="2" t="s">
        <v>18</v>
      </c>
      <c r="E220" s="5">
        <v>-26749</v>
      </c>
      <c r="F220" s="3" t="s">
        <v>143</v>
      </c>
      <c r="G220" s="3" t="s">
        <v>45</v>
      </c>
      <c r="H220" s="2" t="s">
        <v>34</v>
      </c>
      <c r="I220" s="2" t="s">
        <v>678</v>
      </c>
      <c r="J220" s="3" t="str">
        <f>HYPERLINK("https://www.boe.es/gazeta/dias/1826/10/05/pdfs/GMD-1826-120.pdf#page=1","Abrir facsímil")</f>
        <v>Abrir facsímil</v>
      </c>
      <c r="K220" s="3" t="s">
        <v>36</v>
      </c>
    </row>
    <row r="221" spans="1:11" ht="42" customHeight="1">
      <c r="A221" s="2" t="s">
        <v>673</v>
      </c>
      <c r="B221" s="2" t="s">
        <v>673</v>
      </c>
      <c r="C221" s="2" t="s">
        <v>85</v>
      </c>
      <c r="D221" s="2" t="s">
        <v>86</v>
      </c>
      <c r="E221" s="5">
        <v>-26705</v>
      </c>
      <c r="F221" s="3" t="s">
        <v>205</v>
      </c>
      <c r="G221" s="3" t="s">
        <v>20</v>
      </c>
      <c r="H221" s="2" t="s">
        <v>34</v>
      </c>
      <c r="I221" s="2" t="s">
        <v>679</v>
      </c>
      <c r="J221" s="3" t="str">
        <f>HYPERLINK("https://www.boe.es/gazeta/dias/1826/11/18/pdfs/GMD-1826-139.pdf#page=3","Abrir facsímil")</f>
        <v>Abrir facsímil</v>
      </c>
      <c r="K221" s="3" t="s">
        <v>36</v>
      </c>
    </row>
    <row r="222" spans="1:11" ht="42" customHeight="1">
      <c r="A222" s="2" t="s">
        <v>680</v>
      </c>
      <c r="B222" s="2" t="s">
        <v>680</v>
      </c>
      <c r="C222" s="2" t="s">
        <v>17</v>
      </c>
      <c r="D222" s="2" t="s">
        <v>18</v>
      </c>
      <c r="E222" s="5">
        <v>-26777</v>
      </c>
      <c r="F222" s="3" t="s">
        <v>413</v>
      </c>
      <c r="G222" s="3" t="s">
        <v>20</v>
      </c>
      <c r="H222" s="2" t="s">
        <v>34</v>
      </c>
      <c r="I222" s="2" t="s">
        <v>681</v>
      </c>
      <c r="J222" s="3" t="str">
        <f>HYPERLINK("https://www.boe.es/gazeta/dias/1826/09/07/pdfs/GMD-1826-108.pdf#page=3","Abrir facsímil")</f>
        <v>Abrir facsímil</v>
      </c>
      <c r="K222" s="3" t="s">
        <v>36</v>
      </c>
    </row>
    <row r="223" spans="1:11" ht="42" customHeight="1">
      <c r="A223" s="2" t="s">
        <v>682</v>
      </c>
      <c r="B223" s="2" t="s">
        <v>683</v>
      </c>
      <c r="C223" s="2" t="s">
        <v>17</v>
      </c>
      <c r="D223" s="2" t="s">
        <v>18</v>
      </c>
      <c r="E223" s="5">
        <v>-26905</v>
      </c>
      <c r="F223" s="3" t="s">
        <v>68</v>
      </c>
      <c r="G223" s="3" t="s">
        <v>64</v>
      </c>
      <c r="H223" s="2" t="s">
        <v>34</v>
      </c>
      <c r="I223" s="2" t="s">
        <v>684</v>
      </c>
      <c r="J223" s="3" t="str">
        <f>HYPERLINK("https://www.boe.es/gazeta/dias/1826/05/02/pdfs/GMD-1826-53.pdf#page=2","Abrir facsímil")</f>
        <v>Abrir facsímil</v>
      </c>
      <c r="K223" s="3" t="s">
        <v>36</v>
      </c>
    </row>
    <row r="224" spans="1:11" ht="42" customHeight="1">
      <c r="A224" s="2" t="s">
        <v>682</v>
      </c>
      <c r="B224" s="2" t="s">
        <v>683</v>
      </c>
      <c r="C224" s="2" t="s">
        <v>17</v>
      </c>
      <c r="D224" s="2" t="s">
        <v>18</v>
      </c>
      <c r="E224" s="5">
        <v>-26859</v>
      </c>
      <c r="F224" s="3" t="s">
        <v>41</v>
      </c>
      <c r="G224" s="3" t="s">
        <v>29</v>
      </c>
      <c r="H224" s="2" t="s">
        <v>34</v>
      </c>
      <c r="I224" s="2" t="s">
        <v>685</v>
      </c>
      <c r="J224" s="3" t="str">
        <f>HYPERLINK("https://www.boe.es/gazeta/dias/1826/06/17/pdfs/GMD-1826-73.pdf#page=4","Abrir facsímil")</f>
        <v>Abrir facsímil</v>
      </c>
      <c r="K224" s="3" t="s">
        <v>36</v>
      </c>
    </row>
    <row r="225" spans="1:11" ht="42" customHeight="1">
      <c r="A225" s="2" t="s">
        <v>682</v>
      </c>
      <c r="B225" s="2" t="s">
        <v>683</v>
      </c>
      <c r="C225" s="2" t="s">
        <v>62</v>
      </c>
      <c r="D225" s="2" t="s">
        <v>27</v>
      </c>
      <c r="E225" s="5">
        <v>-26847</v>
      </c>
      <c r="F225" s="3" t="s">
        <v>465</v>
      </c>
      <c r="G225" s="3" t="s">
        <v>29</v>
      </c>
      <c r="H225" s="2" t="s">
        <v>34</v>
      </c>
      <c r="I225" s="2" t="s">
        <v>686</v>
      </c>
      <c r="J225" s="3" t="str">
        <f>HYPERLINK("https://www.boe.es/gazeta/dias/1826/06/29/pdfs/GMD-1826-78.pdf#page=4","Abrir facsímil")</f>
        <v>Abrir facsímil</v>
      </c>
      <c r="K225" s="3" t="s">
        <v>36</v>
      </c>
    </row>
    <row r="226" spans="1:11" ht="42" customHeight="1">
      <c r="A226" s="2" t="s">
        <v>682</v>
      </c>
      <c r="B226" s="2" t="s">
        <v>683</v>
      </c>
      <c r="C226" s="2" t="s">
        <v>17</v>
      </c>
      <c r="D226" s="2" t="s">
        <v>18</v>
      </c>
      <c r="E226" s="5">
        <v>-26812</v>
      </c>
      <c r="F226" s="3" t="s">
        <v>33</v>
      </c>
      <c r="G226" s="3" t="s">
        <v>29</v>
      </c>
      <c r="H226" s="2" t="s">
        <v>34</v>
      </c>
      <c r="I226" s="2" t="s">
        <v>687</v>
      </c>
      <c r="J226" s="3" t="str">
        <f>HYPERLINK("https://www.boe.es/gazeta/dias/1826/08/03/pdfs/GMD-1826-93.pdf#page=4","Abrir facsímil")</f>
        <v>Abrir facsímil</v>
      </c>
      <c r="K226" s="3" t="s">
        <v>36</v>
      </c>
    </row>
    <row r="227" spans="1:11" ht="42" customHeight="1">
      <c r="A227" s="2" t="s">
        <v>682</v>
      </c>
      <c r="B227" s="2" t="s">
        <v>683</v>
      </c>
      <c r="C227" s="2" t="s">
        <v>26</v>
      </c>
      <c r="D227" s="2" t="s">
        <v>27</v>
      </c>
      <c r="E227" s="5">
        <v>-26733</v>
      </c>
      <c r="F227" s="3" t="s">
        <v>176</v>
      </c>
      <c r="G227" s="3" t="s">
        <v>20</v>
      </c>
      <c r="H227" s="2" t="s">
        <v>34</v>
      </c>
      <c r="I227" s="2" t="s">
        <v>688</v>
      </c>
      <c r="J227" s="3" t="str">
        <f>HYPERLINK("https://www.boe.es/gazeta/dias/1826/10/21/pdfs/GMD-1826-127.pdf#page=3","Abrir facsímil")</f>
        <v>Abrir facsímil</v>
      </c>
      <c r="K227" s="3" t="s">
        <v>36</v>
      </c>
    </row>
    <row r="228" spans="1:11" ht="42" customHeight="1">
      <c r="A228" s="2" t="s">
        <v>689</v>
      </c>
      <c r="B228" s="2" t="s">
        <v>690</v>
      </c>
      <c r="C228" s="2" t="s">
        <v>85</v>
      </c>
      <c r="D228" s="2" t="s">
        <v>86</v>
      </c>
      <c r="E228" s="5">
        <v>-26775</v>
      </c>
      <c r="F228" s="3" t="s">
        <v>74</v>
      </c>
      <c r="G228" s="3" t="s">
        <v>29</v>
      </c>
      <c r="H228" s="2" t="s">
        <v>34</v>
      </c>
      <c r="I228" s="2" t="s">
        <v>691</v>
      </c>
      <c r="J228" s="3" t="str">
        <f>HYPERLINK("https://www.boe.es/gazeta/dias/1826/09/09/pdfs/GMD-1826-109.pdf#page=4","Abrir facsímil")</f>
        <v>Abrir facsímil</v>
      </c>
      <c r="K228" s="3" t="s">
        <v>36</v>
      </c>
    </row>
    <row r="229" spans="1:11" ht="42" customHeight="1">
      <c r="A229" s="2" t="s">
        <v>692</v>
      </c>
      <c r="B229" s="2" t="s">
        <v>692</v>
      </c>
      <c r="C229" s="2" t="s">
        <v>17</v>
      </c>
      <c r="D229" s="2" t="s">
        <v>693</v>
      </c>
      <c r="E229" s="5">
        <v>-26970</v>
      </c>
      <c r="F229" s="3" t="s">
        <v>694</v>
      </c>
      <c r="G229" s="3" t="s">
        <v>45</v>
      </c>
      <c r="H229" s="2" t="s">
        <v>34</v>
      </c>
      <c r="I229" s="2" t="s">
        <v>695</v>
      </c>
      <c r="J229" s="3" t="str">
        <f>HYPERLINK("https://www.boe.es/gazeta/dias/1826/02/26/pdfs/GMD-1826-25E.pdf#page=1","Abrir facsímil")</f>
        <v>Abrir facsímil</v>
      </c>
      <c r="K229" s="3" t="s">
        <v>36</v>
      </c>
    </row>
    <row r="230" spans="1:11" ht="42" customHeight="1">
      <c r="A230" s="2" t="s">
        <v>692</v>
      </c>
      <c r="B230" s="2" t="s">
        <v>692</v>
      </c>
      <c r="C230" s="2" t="s">
        <v>17</v>
      </c>
      <c r="D230" s="2" t="s">
        <v>18</v>
      </c>
      <c r="E230" s="5">
        <v>-26945</v>
      </c>
      <c r="F230" s="3" t="s">
        <v>696</v>
      </c>
      <c r="G230" s="3" t="s">
        <v>20</v>
      </c>
      <c r="H230" s="2" t="s">
        <v>34</v>
      </c>
      <c r="I230" s="2" t="s">
        <v>697</v>
      </c>
      <c r="J230" s="3" t="str">
        <f>HYPERLINK("https://www.boe.es/gazeta/dias/1826/03/23/pdfs/GMD-1826-36.pdf#page=3","Abrir facsímil")</f>
        <v>Abrir facsímil</v>
      </c>
      <c r="K230" s="3" t="s">
        <v>36</v>
      </c>
    </row>
    <row r="231" spans="1:11" ht="42" customHeight="1">
      <c r="A231" s="2" t="s">
        <v>698</v>
      </c>
      <c r="B231" s="2" t="s">
        <v>699</v>
      </c>
      <c r="C231" s="2" t="s">
        <v>17</v>
      </c>
      <c r="D231" s="2" t="s">
        <v>18</v>
      </c>
      <c r="E231" s="5">
        <v>-26964</v>
      </c>
      <c r="F231" s="3" t="s">
        <v>634</v>
      </c>
      <c r="G231" s="3" t="s">
        <v>29</v>
      </c>
      <c r="H231" s="2" t="s">
        <v>34</v>
      </c>
      <c r="I231" s="2" t="s">
        <v>700</v>
      </c>
      <c r="J231" s="3" t="str">
        <f>HYPERLINK("https://www.boe.es/gazeta/dias/1826/03/04/pdfs/GMD-1826-28.pdf#page=4","Abrir facsímil")</f>
        <v>Abrir facsímil</v>
      </c>
      <c r="K231" s="3" t="s">
        <v>36</v>
      </c>
    </row>
    <row r="232" spans="1:11" ht="42" customHeight="1">
      <c r="A232" s="2" t="s">
        <v>701</v>
      </c>
      <c r="B232" s="2" t="s">
        <v>701</v>
      </c>
      <c r="C232" s="2" t="s">
        <v>17</v>
      </c>
      <c r="D232" s="2" t="s">
        <v>18</v>
      </c>
      <c r="E232" s="5">
        <v>-26714</v>
      </c>
      <c r="F232" s="3" t="s">
        <v>525</v>
      </c>
      <c r="G232" s="3" t="s">
        <v>20</v>
      </c>
      <c r="H232" s="2" t="s">
        <v>34</v>
      </c>
      <c r="I232" s="2" t="s">
        <v>702</v>
      </c>
      <c r="J232" s="3" t="str">
        <f>HYPERLINK("https://www.boe.es/gazeta/dias/1826/11/09/pdfs/GMD-1826-135.pdf#page=3","Abrir facsímil")</f>
        <v>Abrir facsímil</v>
      </c>
      <c r="K232" s="3" t="s">
        <v>36</v>
      </c>
    </row>
    <row r="233" spans="1:11" ht="42" customHeight="1">
      <c r="A233" s="2" t="s">
        <v>703</v>
      </c>
      <c r="B233" s="2" t="s">
        <v>703</v>
      </c>
      <c r="C233" s="2" t="s">
        <v>62</v>
      </c>
      <c r="D233" s="2" t="s">
        <v>27</v>
      </c>
      <c r="E233" s="5">
        <v>-26700</v>
      </c>
      <c r="F233" s="3" t="s">
        <v>54</v>
      </c>
      <c r="G233" s="3" t="s">
        <v>64</v>
      </c>
      <c r="H233" s="2" t="s">
        <v>34</v>
      </c>
      <c r="I233" s="2" t="s">
        <v>704</v>
      </c>
      <c r="J233" s="3" t="str">
        <f>HYPERLINK("https://www.boe.es/gazeta/dias/1826/11/23/pdfs/GMD-1826-141.pdf#page=2","Abrir facsímil")</f>
        <v>Abrir facsímil</v>
      </c>
      <c r="K233" s="3" t="s">
        <v>36</v>
      </c>
    </row>
    <row r="234" spans="1:11" ht="42" customHeight="1">
      <c r="A234" s="2" t="s">
        <v>705</v>
      </c>
      <c r="B234" s="2" t="s">
        <v>706</v>
      </c>
      <c r="C234" s="2" t="s">
        <v>32</v>
      </c>
      <c r="D234" s="2" t="s">
        <v>27</v>
      </c>
      <c r="E234" s="5">
        <v>-26786</v>
      </c>
      <c r="F234" s="3" t="s">
        <v>370</v>
      </c>
      <c r="G234" s="3" t="s">
        <v>29</v>
      </c>
      <c r="H234" s="2" t="s">
        <v>34</v>
      </c>
      <c r="I234" s="2" t="s">
        <v>707</v>
      </c>
      <c r="J234" s="3" t="str">
        <f>HYPERLINK("https://www.boe.es/gazeta/dias/1826/08/29/pdfs/GMD-1826-104.pdf#page=4","Abrir facsímil")</f>
        <v>Abrir facsímil</v>
      </c>
      <c r="K234" s="3" t="s">
        <v>36</v>
      </c>
    </row>
    <row r="235" spans="1:11" ht="42" customHeight="1">
      <c r="A235" s="2" t="s">
        <v>708</v>
      </c>
      <c r="B235" s="2" t="s">
        <v>708</v>
      </c>
      <c r="C235" s="2" t="s">
        <v>26</v>
      </c>
      <c r="D235" s="2" t="s">
        <v>27</v>
      </c>
      <c r="E235" s="5">
        <v>-26870</v>
      </c>
      <c r="F235" s="3" t="s">
        <v>151</v>
      </c>
      <c r="G235" s="3" t="s">
        <v>29</v>
      </c>
      <c r="H235" s="2" t="s">
        <v>34</v>
      </c>
      <c r="I235" s="2" t="s">
        <v>709</v>
      </c>
      <c r="J235" s="3" t="str">
        <f>HYPERLINK("https://www.boe.es/gazeta/dias/1826/06/06/pdfs/GMD-1826-68.pdf#page=4","Abrir facsímil")</f>
        <v>Abrir facsímil</v>
      </c>
      <c r="K235" s="3" t="s">
        <v>36</v>
      </c>
    </row>
    <row r="236" spans="1:11" ht="42" customHeight="1">
      <c r="A236" s="2" t="s">
        <v>708</v>
      </c>
      <c r="B236" s="2" t="s">
        <v>708</v>
      </c>
      <c r="C236" s="2" t="s">
        <v>17</v>
      </c>
      <c r="D236" s="2" t="s">
        <v>18</v>
      </c>
      <c r="E236" s="5">
        <v>-26677</v>
      </c>
      <c r="F236" s="3" t="s">
        <v>37</v>
      </c>
      <c r="G236" s="3" t="s">
        <v>64</v>
      </c>
      <c r="H236" s="2" t="s">
        <v>34</v>
      </c>
      <c r="I236" s="2" t="s">
        <v>710</v>
      </c>
      <c r="J236" s="3" t="str">
        <f>HYPERLINK("https://www.boe.es/gazeta/dias/1826/12/16/pdfs/GMD-1826-151.pdf#page=2","Abrir facsímil")</f>
        <v>Abrir facsímil</v>
      </c>
      <c r="K236" s="3" t="s">
        <v>36</v>
      </c>
    </row>
    <row r="237" spans="1:11" ht="42" customHeight="1">
      <c r="A237" s="2" t="s">
        <v>711</v>
      </c>
      <c r="B237" s="2" t="s">
        <v>712</v>
      </c>
      <c r="C237" s="2" t="s">
        <v>26</v>
      </c>
      <c r="D237" s="2" t="s">
        <v>27</v>
      </c>
      <c r="E237" s="5">
        <v>-26952</v>
      </c>
      <c r="F237" s="3" t="s">
        <v>713</v>
      </c>
      <c r="G237" s="3" t="s">
        <v>29</v>
      </c>
      <c r="H237" s="2" t="s">
        <v>34</v>
      </c>
      <c r="I237" s="2" t="s">
        <v>714</v>
      </c>
      <c r="J237" s="3" t="str">
        <f>HYPERLINK("https://www.boe.es/gazeta/dias/1826/03/16/pdfs/GMD-1826-33.pdf#page=4","Abrir facsímil")</f>
        <v>Abrir facsímil</v>
      </c>
      <c r="K237" s="3" t="s">
        <v>36</v>
      </c>
    </row>
    <row r="238" spans="1:11" ht="42" customHeight="1">
      <c r="A238" s="2" t="s">
        <v>715</v>
      </c>
      <c r="B238" s="2" t="s">
        <v>716</v>
      </c>
      <c r="C238" s="2" t="s">
        <v>85</v>
      </c>
      <c r="D238" s="2" t="s">
        <v>86</v>
      </c>
      <c r="E238" s="5">
        <v>-26905</v>
      </c>
      <c r="F238" s="3" t="s">
        <v>68</v>
      </c>
      <c r="G238" s="3" t="s">
        <v>20</v>
      </c>
      <c r="H238" s="2" t="s">
        <v>21</v>
      </c>
      <c r="I238" s="2" t="s">
        <v>717</v>
      </c>
      <c r="J238" s="3" t="str">
        <f>HYPERLINK("https://www.boe.es/gazeta/dias/1826/05/02/pdfs/GMD-1826-53.pdf#page=3","Abrir facsímil")</f>
        <v>Abrir facsímil</v>
      </c>
      <c r="K238" s="3" t="s">
        <v>23</v>
      </c>
    </row>
    <row r="239" spans="1:11" ht="42" customHeight="1">
      <c r="A239" s="2" t="s">
        <v>718</v>
      </c>
      <c r="B239" s="2" t="s">
        <v>718</v>
      </c>
      <c r="C239" s="2" t="s">
        <v>73</v>
      </c>
      <c r="D239" s="2" t="s">
        <v>27</v>
      </c>
      <c r="E239" s="5">
        <v>-26926</v>
      </c>
      <c r="F239" s="3" t="s">
        <v>57</v>
      </c>
      <c r="G239" s="3" t="s">
        <v>29</v>
      </c>
      <c r="H239" s="2" t="s">
        <v>34</v>
      </c>
      <c r="I239" s="2" t="s">
        <v>719</v>
      </c>
      <c r="J239" s="3" t="str">
        <f>HYPERLINK("https://www.boe.es/gazeta/dias/1826/04/11/pdfs/GMD-1826-44.pdf#page=4","Abrir facsímil")</f>
        <v>Abrir facsímil</v>
      </c>
      <c r="K239" s="3" t="s">
        <v>36</v>
      </c>
    </row>
    <row r="240" spans="1:11" ht="42" customHeight="1">
      <c r="A240" s="2" t="s">
        <v>720</v>
      </c>
      <c r="B240" s="2" t="s">
        <v>720</v>
      </c>
      <c r="C240" s="2" t="s">
        <v>17</v>
      </c>
      <c r="D240" s="2" t="s">
        <v>18</v>
      </c>
      <c r="E240" s="5">
        <v>-26693</v>
      </c>
      <c r="F240" s="3" t="s">
        <v>208</v>
      </c>
      <c r="G240" s="3" t="s">
        <v>45</v>
      </c>
      <c r="H240" s="2" t="s">
        <v>34</v>
      </c>
      <c r="I240" s="2" t="s">
        <v>721</v>
      </c>
      <c r="J240" s="3" t="str">
        <f>HYPERLINK("https://www.boe.es/gazeta/dias/1826/11/30/pdfs/GMD-1826-144.pdf#page=1","Abrir facsímil")</f>
        <v>Abrir facsímil</v>
      </c>
      <c r="K240" s="3" t="s">
        <v>36</v>
      </c>
    </row>
    <row r="241" spans="1:11" ht="42" customHeight="1">
      <c r="A241" s="2" t="s">
        <v>722</v>
      </c>
      <c r="B241" s="2" t="s">
        <v>723</v>
      </c>
      <c r="C241" s="2" t="s">
        <v>62</v>
      </c>
      <c r="D241" s="2" t="s">
        <v>27</v>
      </c>
      <c r="E241" s="5">
        <v>-26700</v>
      </c>
      <c r="F241" s="3" t="s">
        <v>54</v>
      </c>
      <c r="G241" s="3" t="s">
        <v>64</v>
      </c>
      <c r="H241" s="2" t="s">
        <v>34</v>
      </c>
      <c r="I241" s="2" t="s">
        <v>724</v>
      </c>
      <c r="J241" s="3" t="str">
        <f>HYPERLINK("https://www.boe.es/gazeta/dias/1826/11/23/pdfs/GMD-1826-141.pdf#page=2","Abrir facsímil")</f>
        <v>Abrir facsímil</v>
      </c>
      <c r="K241" s="3" t="s">
        <v>36</v>
      </c>
    </row>
    <row r="242" spans="1:11" ht="42" customHeight="1">
      <c r="A242" s="2" t="s">
        <v>725</v>
      </c>
      <c r="B242" s="2" t="s">
        <v>726</v>
      </c>
      <c r="C242" s="2" t="s">
        <v>129</v>
      </c>
      <c r="D242" s="2" t="s">
        <v>27</v>
      </c>
      <c r="E242" s="5">
        <v>-26840</v>
      </c>
      <c r="F242" s="3" t="s">
        <v>292</v>
      </c>
      <c r="G242" s="3" t="s">
        <v>293</v>
      </c>
      <c r="H242" s="2" t="s">
        <v>34</v>
      </c>
      <c r="I242" s="2" t="s">
        <v>727</v>
      </c>
      <c r="J242" s="3" t="str">
        <f>HYPERLINK("https://www.boe.es/gazeta/dias/1826/07/06/pdfs/GMD-1826-81.pdf#page=3","Abrir facsímil")</f>
        <v>Abrir facsímil</v>
      </c>
      <c r="K242" s="3" t="s">
        <v>36</v>
      </c>
    </row>
    <row r="243" spans="1:11" ht="42" customHeight="1">
      <c r="A243" s="2" t="s">
        <v>728</v>
      </c>
      <c r="B243" s="2" t="s">
        <v>729</v>
      </c>
      <c r="C243" s="2" t="s">
        <v>17</v>
      </c>
      <c r="D243" s="2" t="s">
        <v>18</v>
      </c>
      <c r="E243" s="5">
        <v>-26889</v>
      </c>
      <c r="F243" s="3" t="s">
        <v>730</v>
      </c>
      <c r="G243" s="3" t="s">
        <v>29</v>
      </c>
      <c r="H243" s="2" t="s">
        <v>34</v>
      </c>
      <c r="I243" s="2" t="s">
        <v>731</v>
      </c>
      <c r="J243" s="3" t="str">
        <f>HYPERLINK("https://www.boe.es/gazeta/dias/1826/05/18/pdfs/GMD-1826-60.pdf#page=4","Abrir facsímil")</f>
        <v>Abrir facsímil</v>
      </c>
      <c r="K243" s="3" t="s">
        <v>36</v>
      </c>
    </row>
    <row r="244" spans="1:11" ht="42" customHeight="1">
      <c r="A244" s="2" t="s">
        <v>732</v>
      </c>
      <c r="B244" s="2" t="s">
        <v>733</v>
      </c>
      <c r="C244" s="2" t="s">
        <v>62</v>
      </c>
      <c r="D244" s="2" t="s">
        <v>27</v>
      </c>
      <c r="E244" s="5">
        <v>-26945</v>
      </c>
      <c r="F244" s="3" t="s">
        <v>696</v>
      </c>
      <c r="G244" s="3" t="s">
        <v>29</v>
      </c>
      <c r="H244" s="2" t="s">
        <v>34</v>
      </c>
      <c r="I244" s="2" t="s">
        <v>734</v>
      </c>
      <c r="J244" s="3" t="str">
        <f>HYPERLINK("https://www.boe.es/gazeta/dias/1826/03/23/pdfs/GMD-1826-36.pdf#page=4","Abrir facsímil")</f>
        <v>Abrir facsímil</v>
      </c>
      <c r="K244" s="3" t="s">
        <v>36</v>
      </c>
    </row>
    <row r="245" spans="1:11" ht="42" customHeight="1">
      <c r="A245" s="2" t="s">
        <v>735</v>
      </c>
      <c r="B245" s="2" t="s">
        <v>735</v>
      </c>
      <c r="C245" s="2" t="s">
        <v>49</v>
      </c>
      <c r="D245" s="2" t="s">
        <v>27</v>
      </c>
      <c r="E245" s="5">
        <v>-26917</v>
      </c>
      <c r="F245" s="3" t="s">
        <v>308</v>
      </c>
      <c r="G245" s="3" t="s">
        <v>29</v>
      </c>
      <c r="H245" s="2" t="s">
        <v>34</v>
      </c>
      <c r="I245" s="2" t="s">
        <v>736</v>
      </c>
      <c r="J245" s="3" t="str">
        <f>HYPERLINK("https://www.boe.es/gazeta/dias/1826/04/20/pdfs/GMD-1826-48.pdf#page=4","Abrir facsímil")</f>
        <v>Abrir facsímil</v>
      </c>
      <c r="K245" s="3" t="s">
        <v>36</v>
      </c>
    </row>
    <row r="246" spans="1:11" ht="42" customHeight="1">
      <c r="A246" s="2" t="s">
        <v>735</v>
      </c>
      <c r="B246" s="2" t="s">
        <v>735</v>
      </c>
      <c r="C246" s="2" t="s">
        <v>62</v>
      </c>
      <c r="D246" s="2" t="s">
        <v>27</v>
      </c>
      <c r="E246" s="5">
        <v>-26793</v>
      </c>
      <c r="F246" s="3" t="s">
        <v>28</v>
      </c>
      <c r="G246" s="3" t="s">
        <v>29</v>
      </c>
      <c r="H246" s="2" t="s">
        <v>34</v>
      </c>
      <c r="I246" s="2" t="s">
        <v>737</v>
      </c>
      <c r="J246" s="3" t="str">
        <f>HYPERLINK("https://www.boe.es/gazeta/dias/1826/08/22/pdfs/GMD-1826-101.pdf#page=4","Abrir facsímil")</f>
        <v>Abrir facsímil</v>
      </c>
      <c r="K246" s="3" t="s">
        <v>36</v>
      </c>
    </row>
    <row r="247" spans="1:11" ht="42" customHeight="1">
      <c r="A247" s="2" t="s">
        <v>735</v>
      </c>
      <c r="B247" s="2" t="s">
        <v>735</v>
      </c>
      <c r="C247" s="2" t="s">
        <v>62</v>
      </c>
      <c r="D247" s="2" t="s">
        <v>27</v>
      </c>
      <c r="E247" s="5">
        <v>-26747</v>
      </c>
      <c r="F247" s="3" t="s">
        <v>738</v>
      </c>
      <c r="G247" s="3" t="s">
        <v>739</v>
      </c>
      <c r="H247" s="2" t="s">
        <v>34</v>
      </c>
      <c r="I247" s="2" t="s">
        <v>740</v>
      </c>
      <c r="J247" s="3" t="str">
        <f>HYPERLINK("https://www.boe.es/gazeta/dias/1826/10/07/pdfs/GMD-1826-121.pdf#page=4","Abrir facsímil")</f>
        <v>Abrir facsímil</v>
      </c>
      <c r="K247" s="3" t="s">
        <v>36</v>
      </c>
    </row>
    <row r="248" spans="1:11" ht="42" customHeight="1">
      <c r="A248" s="2" t="s">
        <v>735</v>
      </c>
      <c r="B248" s="2" t="s">
        <v>735</v>
      </c>
      <c r="C248" s="2" t="s">
        <v>32</v>
      </c>
      <c r="D248" s="2" t="s">
        <v>27</v>
      </c>
      <c r="E248" s="5">
        <v>-26667</v>
      </c>
      <c r="F248" s="3" t="s">
        <v>656</v>
      </c>
      <c r="G248" s="3" t="s">
        <v>29</v>
      </c>
      <c r="H248" s="2" t="s">
        <v>34</v>
      </c>
      <c r="I248" s="2" t="s">
        <v>741</v>
      </c>
      <c r="J248" s="3" t="str">
        <f>HYPERLINK("https://www.boe.es/gazeta/dias/1826/12/26/pdfs/GMD-1826-155.pdf#page=4","Abrir facsímil")</f>
        <v>Abrir facsímil</v>
      </c>
      <c r="K248" s="3" t="s">
        <v>36</v>
      </c>
    </row>
    <row r="249" spans="1:11" ht="42" customHeight="1">
      <c r="A249" s="2" t="s">
        <v>742</v>
      </c>
      <c r="B249" s="2" t="s">
        <v>743</v>
      </c>
      <c r="C249" s="2" t="s">
        <v>49</v>
      </c>
      <c r="D249" s="2" t="s">
        <v>27</v>
      </c>
      <c r="E249" s="5">
        <v>-26733</v>
      </c>
      <c r="F249" s="3" t="s">
        <v>176</v>
      </c>
      <c r="G249" s="3" t="s">
        <v>20</v>
      </c>
      <c r="H249" s="2" t="s">
        <v>34</v>
      </c>
      <c r="I249" s="2" t="s">
        <v>744</v>
      </c>
      <c r="J249" s="3" t="str">
        <f>HYPERLINK("https://www.boe.es/gazeta/dias/1826/10/21/pdfs/GMD-1826-127.pdf#page=3","Abrir facsímil")</f>
        <v>Abrir facsímil</v>
      </c>
      <c r="K249" s="3" t="s">
        <v>36</v>
      </c>
    </row>
    <row r="250" spans="1:11" ht="42" customHeight="1">
      <c r="A250" s="2" t="s">
        <v>745</v>
      </c>
      <c r="B250" s="2" t="s">
        <v>746</v>
      </c>
      <c r="C250" s="2" t="s">
        <v>62</v>
      </c>
      <c r="D250" s="2" t="s">
        <v>27</v>
      </c>
      <c r="E250" s="5">
        <v>-26905</v>
      </c>
      <c r="F250" s="3" t="s">
        <v>68</v>
      </c>
      <c r="G250" s="3" t="s">
        <v>20</v>
      </c>
      <c r="H250" s="2" t="s">
        <v>21</v>
      </c>
      <c r="I250" s="2" t="s">
        <v>747</v>
      </c>
      <c r="J250" s="3" t="str">
        <f>HYPERLINK("https://www.boe.es/gazeta/dias/1826/05/02/pdfs/GMD-1826-53.pdf#page=3","Abrir facsímil")</f>
        <v>Abrir facsímil</v>
      </c>
      <c r="K250" s="3" t="s">
        <v>23</v>
      </c>
    </row>
    <row r="251" spans="1:11" ht="42" customHeight="1">
      <c r="A251" s="2" t="s">
        <v>748</v>
      </c>
      <c r="B251" s="2" t="s">
        <v>749</v>
      </c>
      <c r="C251" s="2" t="s">
        <v>17</v>
      </c>
      <c r="D251" s="2" t="s">
        <v>18</v>
      </c>
      <c r="E251" s="5">
        <v>-26882</v>
      </c>
      <c r="F251" s="3" t="s">
        <v>102</v>
      </c>
      <c r="G251" s="3" t="s">
        <v>750</v>
      </c>
      <c r="H251" s="2" t="s">
        <v>34</v>
      </c>
      <c r="I251" s="2" t="s">
        <v>751</v>
      </c>
      <c r="J251" s="3" t="str">
        <f>HYPERLINK("https://www.boe.es/gazeta/dias/1826/05/25/pdfs/GMD-1826-63.pdf#page=3","Abrir facsímil")</f>
        <v>Abrir facsímil</v>
      </c>
      <c r="K251" s="3" t="s">
        <v>36</v>
      </c>
    </row>
    <row r="252" spans="1:11" ht="42" customHeight="1">
      <c r="A252" s="2" t="s">
        <v>752</v>
      </c>
      <c r="B252" s="2" t="s">
        <v>753</v>
      </c>
      <c r="C252" s="2" t="s">
        <v>85</v>
      </c>
      <c r="D252" s="2" t="s">
        <v>86</v>
      </c>
      <c r="E252" s="5">
        <v>-26891</v>
      </c>
      <c r="F252" s="3" t="s">
        <v>78</v>
      </c>
      <c r="G252" s="3" t="s">
        <v>29</v>
      </c>
      <c r="H252" s="2" t="s">
        <v>34</v>
      </c>
      <c r="I252" s="2" t="s">
        <v>754</v>
      </c>
      <c r="J252" s="3" t="str">
        <f>HYPERLINK("https://www.boe.es/gazeta/dias/1826/05/16/pdfs/GMD-1826-59.pdf#page=4","Abrir facsímil")</f>
        <v>Abrir facsímil</v>
      </c>
      <c r="K252" s="3" t="s">
        <v>36</v>
      </c>
    </row>
    <row r="253" spans="1:11" ht="42" customHeight="1">
      <c r="A253" s="2" t="s">
        <v>755</v>
      </c>
      <c r="B253" s="2" t="s">
        <v>756</v>
      </c>
      <c r="C253" s="2" t="s">
        <v>62</v>
      </c>
      <c r="D253" s="2" t="s">
        <v>27</v>
      </c>
      <c r="E253" s="5">
        <v>-26903</v>
      </c>
      <c r="F253" s="3" t="s">
        <v>217</v>
      </c>
      <c r="G253" s="3" t="s">
        <v>29</v>
      </c>
      <c r="H253" s="2" t="s">
        <v>34</v>
      </c>
      <c r="I253" s="2" t="s">
        <v>757</v>
      </c>
      <c r="J253" s="3" t="str">
        <f>HYPERLINK("https://www.boe.es/gazeta/dias/1826/05/04/pdfs/GMD-1826-54.pdf#page=4","Abrir facsímil")</f>
        <v>Abrir facsímil</v>
      </c>
      <c r="K253" s="3" t="s">
        <v>36</v>
      </c>
    </row>
    <row r="254" spans="1:11" ht="42" customHeight="1">
      <c r="A254" s="2" t="s">
        <v>758</v>
      </c>
      <c r="B254" s="2" t="s">
        <v>759</v>
      </c>
      <c r="C254" s="2" t="s">
        <v>73</v>
      </c>
      <c r="D254" s="2" t="s">
        <v>27</v>
      </c>
      <c r="E254" s="5">
        <v>-26740</v>
      </c>
      <c r="F254" s="3" t="s">
        <v>383</v>
      </c>
      <c r="G254" s="3" t="s">
        <v>29</v>
      </c>
      <c r="H254" s="2" t="s">
        <v>34</v>
      </c>
      <c r="I254" s="2" t="s">
        <v>760</v>
      </c>
      <c r="J254" s="3" t="str">
        <f>HYPERLINK("https://www.boe.es/gazeta/dias/1826/10/14/pdfs/GMD-1826-124.pdf#page=4","Abrir facsímil")</f>
        <v>Abrir facsímil</v>
      </c>
      <c r="K254" s="3" t="s">
        <v>36</v>
      </c>
    </row>
    <row r="255" spans="1:11" ht="42" customHeight="1">
      <c r="A255" s="2" t="s">
        <v>761</v>
      </c>
      <c r="B255" s="2" t="s">
        <v>762</v>
      </c>
      <c r="C255" s="2" t="s">
        <v>62</v>
      </c>
      <c r="D255" s="2" t="s">
        <v>27</v>
      </c>
      <c r="E255" s="5">
        <v>-26684</v>
      </c>
      <c r="F255" s="3" t="s">
        <v>146</v>
      </c>
      <c r="G255" s="3" t="s">
        <v>233</v>
      </c>
      <c r="H255" s="2" t="s">
        <v>34</v>
      </c>
      <c r="I255" s="2" t="s">
        <v>763</v>
      </c>
      <c r="J255" s="3" t="str">
        <f>HYPERLINK("https://www.boe.es/gazeta/dias/1826/12/09/pdfs/GMD-1826-148.pdf#page=2","Abrir facsímil")</f>
        <v>Abrir facsímil</v>
      </c>
      <c r="K255" s="3" t="s">
        <v>36</v>
      </c>
    </row>
    <row r="256" spans="1:11" ht="42" customHeight="1">
      <c r="A256" s="2" t="s">
        <v>764</v>
      </c>
      <c r="B256" s="2" t="s">
        <v>765</v>
      </c>
      <c r="C256" s="2" t="s">
        <v>17</v>
      </c>
      <c r="D256" s="2" t="s">
        <v>18</v>
      </c>
      <c r="E256" s="5">
        <v>-26950</v>
      </c>
      <c r="F256" s="3" t="s">
        <v>616</v>
      </c>
      <c r="G256" s="3" t="s">
        <v>20</v>
      </c>
      <c r="H256" s="2" t="s">
        <v>34</v>
      </c>
      <c r="I256" s="2" t="s">
        <v>766</v>
      </c>
      <c r="J256" s="3" t="str">
        <f>HYPERLINK("https://www.boe.es/gazeta/dias/1826/03/18/pdfs/GMD-1826-34.pdf#page=3","Abrir facsímil")</f>
        <v>Abrir facsímil</v>
      </c>
      <c r="K256" s="3" t="s">
        <v>36</v>
      </c>
    </row>
    <row r="257" spans="1:11" ht="42" customHeight="1">
      <c r="A257" s="2" t="s">
        <v>767</v>
      </c>
      <c r="B257" s="2" t="s">
        <v>768</v>
      </c>
      <c r="C257" s="2" t="s">
        <v>17</v>
      </c>
      <c r="D257" s="2" t="s">
        <v>18</v>
      </c>
      <c r="E257" s="5">
        <v>-26742</v>
      </c>
      <c r="F257" s="3" t="s">
        <v>769</v>
      </c>
      <c r="G257" s="3" t="s">
        <v>29</v>
      </c>
      <c r="H257" s="2" t="s">
        <v>34</v>
      </c>
      <c r="I257" s="2" t="s">
        <v>770</v>
      </c>
      <c r="J257" s="3" t="str">
        <f>HYPERLINK("https://www.boe.es/gazeta/dias/1826/10/12/pdfs/GMD-1826-123.pdf#page=4","Abrir facsímil")</f>
        <v>Abrir facsímil</v>
      </c>
      <c r="K257" s="3" t="s">
        <v>36</v>
      </c>
    </row>
    <row r="258" spans="1:11" ht="42" customHeight="1">
      <c r="A258" s="2" t="s">
        <v>771</v>
      </c>
      <c r="B258" s="2" t="s">
        <v>771</v>
      </c>
      <c r="C258" s="2" t="s">
        <v>17</v>
      </c>
      <c r="D258" s="2" t="s">
        <v>18</v>
      </c>
      <c r="E258" s="5">
        <v>-26810</v>
      </c>
      <c r="F258" s="3" t="s">
        <v>498</v>
      </c>
      <c r="G258" s="3" t="s">
        <v>20</v>
      </c>
      <c r="H258" s="2" t="s">
        <v>34</v>
      </c>
      <c r="I258" s="2" t="s">
        <v>772</v>
      </c>
      <c r="J258" s="3" t="str">
        <f>HYPERLINK("https://www.boe.es/gazeta/dias/1826/08/05/pdfs/GMD-1826-94.pdf#page=3","Abrir facsímil")</f>
        <v>Abrir facsímil</v>
      </c>
      <c r="K258" s="3" t="s">
        <v>36</v>
      </c>
    </row>
    <row r="259" spans="1:11" ht="42" customHeight="1">
      <c r="A259" s="2" t="s">
        <v>773</v>
      </c>
      <c r="B259" s="2" t="s">
        <v>773</v>
      </c>
      <c r="C259" s="2" t="s">
        <v>17</v>
      </c>
      <c r="D259" s="2" t="s">
        <v>18</v>
      </c>
      <c r="E259" s="5">
        <v>-26770</v>
      </c>
      <c r="F259" s="3" t="s">
        <v>774</v>
      </c>
      <c r="G259" s="3" t="s">
        <v>64</v>
      </c>
      <c r="H259" s="2" t="s">
        <v>34</v>
      </c>
      <c r="I259" s="2" t="s">
        <v>775</v>
      </c>
      <c r="J259" s="3" t="str">
        <f>HYPERLINK("https://www.boe.es/gazeta/dias/1826/09/14/pdfs/GMD-1826-111.pdf#page=2","Abrir facsímil")</f>
        <v>Abrir facsímil</v>
      </c>
      <c r="K259" s="3" t="s">
        <v>36</v>
      </c>
    </row>
    <row r="260" spans="1:11" ht="42" customHeight="1">
      <c r="A260" s="2" t="s">
        <v>771</v>
      </c>
      <c r="B260" s="2" t="s">
        <v>771</v>
      </c>
      <c r="C260" s="2" t="s">
        <v>17</v>
      </c>
      <c r="D260" s="2" t="s">
        <v>18</v>
      </c>
      <c r="E260" s="5">
        <v>-26730</v>
      </c>
      <c r="F260" s="3" t="s">
        <v>278</v>
      </c>
      <c r="G260" s="3" t="s">
        <v>64</v>
      </c>
      <c r="H260" s="2" t="s">
        <v>34</v>
      </c>
      <c r="I260" s="2" t="s">
        <v>776</v>
      </c>
      <c r="J260" s="3" t="str">
        <f>HYPERLINK("https://www.boe.es/gazeta/dias/1826/10/24/pdfs/GMD-1826-128.pdf#page=2","Abrir facsímil")</f>
        <v>Abrir facsímil</v>
      </c>
      <c r="K260" s="3" t="s">
        <v>36</v>
      </c>
    </row>
    <row r="261" spans="1:11" ht="42" customHeight="1">
      <c r="A261" s="2" t="s">
        <v>777</v>
      </c>
      <c r="B261" s="2" t="s">
        <v>778</v>
      </c>
      <c r="C261" s="2" t="s">
        <v>49</v>
      </c>
      <c r="D261" s="2" t="s">
        <v>27</v>
      </c>
      <c r="E261" s="5">
        <v>-26882</v>
      </c>
      <c r="F261" s="3" t="s">
        <v>102</v>
      </c>
      <c r="G261" s="3" t="s">
        <v>29</v>
      </c>
      <c r="H261" s="2" t="s">
        <v>34</v>
      </c>
      <c r="I261" s="2" t="s">
        <v>779</v>
      </c>
      <c r="J261" s="3" t="str">
        <f>HYPERLINK("https://www.boe.es/gazeta/dias/1826/05/25/pdfs/GMD-1826-63.pdf#page=4","Abrir facsímil")</f>
        <v>Abrir facsímil</v>
      </c>
      <c r="K261" s="3" t="s">
        <v>36</v>
      </c>
    </row>
    <row r="262" spans="1:11" ht="42" customHeight="1">
      <c r="A262" s="2" t="s">
        <v>780</v>
      </c>
      <c r="B262" s="2" t="s">
        <v>781</v>
      </c>
      <c r="C262" s="2" t="s">
        <v>129</v>
      </c>
      <c r="D262" s="2" t="s">
        <v>27</v>
      </c>
      <c r="E262" s="5">
        <v>-26679</v>
      </c>
      <c r="F262" s="3" t="s">
        <v>583</v>
      </c>
      <c r="G262" s="3" t="s">
        <v>20</v>
      </c>
      <c r="H262" s="2" t="s">
        <v>34</v>
      </c>
      <c r="I262" s="2" t="s">
        <v>782</v>
      </c>
      <c r="J262" s="3" t="str">
        <f>HYPERLINK("https://www.boe.es/gazeta/dias/1826/12/14/pdfs/GMD-1826-150.pdf#page=3","Abrir facsímil")</f>
        <v>Abrir facsímil</v>
      </c>
      <c r="K262" s="3" t="s">
        <v>36</v>
      </c>
    </row>
    <row r="263" spans="1:11" ht="42" customHeight="1">
      <c r="A263" s="2" t="s">
        <v>783</v>
      </c>
      <c r="B263" s="2" t="s">
        <v>784</v>
      </c>
      <c r="C263" s="2" t="s">
        <v>85</v>
      </c>
      <c r="D263" s="2" t="s">
        <v>86</v>
      </c>
      <c r="E263" s="5">
        <v>-26950</v>
      </c>
      <c r="F263" s="3" t="s">
        <v>616</v>
      </c>
      <c r="G263" s="3" t="s">
        <v>45</v>
      </c>
      <c r="H263" s="2" t="s">
        <v>34</v>
      </c>
      <c r="I263" s="2" t="s">
        <v>785</v>
      </c>
      <c r="J263" s="3" t="str">
        <f>HYPERLINK("https://www.boe.es/gazeta/dias/1826/03/18/pdfs/GMD-1826-34.pdf#page=1","Abrir facsímil")</f>
        <v>Abrir facsímil</v>
      </c>
      <c r="K263" s="3" t="s">
        <v>36</v>
      </c>
    </row>
    <row r="264" spans="1:11" ht="42" customHeight="1">
      <c r="A264" s="2" t="s">
        <v>786</v>
      </c>
      <c r="B264" s="2" t="s">
        <v>787</v>
      </c>
      <c r="C264" s="2" t="s">
        <v>62</v>
      </c>
      <c r="D264" s="2" t="s">
        <v>27</v>
      </c>
      <c r="E264" s="5">
        <v>-26826</v>
      </c>
      <c r="F264" s="3" t="s">
        <v>377</v>
      </c>
      <c r="G264" s="3" t="s">
        <v>20</v>
      </c>
      <c r="H264" s="2" t="s">
        <v>34</v>
      </c>
      <c r="I264" s="2" t="s">
        <v>788</v>
      </c>
      <c r="J264" s="3" t="str">
        <f>HYPERLINK("https://www.boe.es/gazeta/dias/1826/07/20/pdfs/GMD-1826-87.pdf#page=3","Abrir facsímil")</f>
        <v>Abrir facsímil</v>
      </c>
      <c r="K264" s="3" t="s">
        <v>36</v>
      </c>
    </row>
    <row r="265" spans="1:11" ht="42" customHeight="1">
      <c r="A265" s="2" t="s">
        <v>789</v>
      </c>
      <c r="B265" s="2" t="s">
        <v>789</v>
      </c>
      <c r="C265" s="2" t="s">
        <v>26</v>
      </c>
      <c r="D265" s="2" t="s">
        <v>27</v>
      </c>
      <c r="E265" s="5">
        <v>-27008</v>
      </c>
      <c r="F265" s="3" t="s">
        <v>790</v>
      </c>
      <c r="G265" s="3" t="s">
        <v>29</v>
      </c>
      <c r="H265" s="2" t="s">
        <v>34</v>
      </c>
      <c r="I265" s="2" t="s">
        <v>791</v>
      </c>
      <c r="J265" s="3" t="str">
        <f>HYPERLINK("https://www.boe.es/gazeta/dias/1826/01/19/pdfs/GMD-1826-8.pdf#page=4","Abrir facsímil")</f>
        <v>Abrir facsímil</v>
      </c>
      <c r="K265" s="3" t="s">
        <v>36</v>
      </c>
    </row>
    <row r="266" spans="1:11" ht="42" customHeight="1">
      <c r="A266" s="2" t="s">
        <v>789</v>
      </c>
      <c r="B266" s="2" t="s">
        <v>789</v>
      </c>
      <c r="C266" s="2" t="s">
        <v>129</v>
      </c>
      <c r="D266" s="2" t="s">
        <v>27</v>
      </c>
      <c r="E266" s="5">
        <v>-26947</v>
      </c>
      <c r="F266" s="3" t="s">
        <v>19</v>
      </c>
      <c r="G266" s="3" t="s">
        <v>792</v>
      </c>
      <c r="H266" s="2" t="s">
        <v>34</v>
      </c>
      <c r="I266" s="2" t="s">
        <v>793</v>
      </c>
      <c r="J266" s="3" t="str">
        <f>HYPERLINK("https://www.boe.es/gazeta/dias/1826/03/21/pdfs/GMD-1826-35.pdf#page=2","Abrir facsímil")</f>
        <v>Abrir facsímil</v>
      </c>
      <c r="K266" s="3" t="s">
        <v>36</v>
      </c>
    </row>
    <row r="267" spans="1:11" ht="42" customHeight="1">
      <c r="A267" s="2" t="s">
        <v>794</v>
      </c>
      <c r="B267" s="2" t="s">
        <v>794</v>
      </c>
      <c r="C267" s="2" t="s">
        <v>62</v>
      </c>
      <c r="D267" s="2" t="s">
        <v>27</v>
      </c>
      <c r="E267" s="5">
        <v>-26691</v>
      </c>
      <c r="F267" s="3" t="s">
        <v>795</v>
      </c>
      <c r="G267" s="3" t="s">
        <v>20</v>
      </c>
      <c r="H267" s="2" t="s">
        <v>34</v>
      </c>
      <c r="I267" s="2" t="s">
        <v>796</v>
      </c>
      <c r="J267" s="3" t="str">
        <f>HYPERLINK("https://www.boe.es/gazeta/dias/1826/12/02/pdfs/GMD-1826-145.pdf#page=3","Abrir facsímil")</f>
        <v>Abrir facsímil</v>
      </c>
      <c r="K267" s="3" t="s">
        <v>36</v>
      </c>
    </row>
    <row r="268" spans="1:11" ht="42" customHeight="1">
      <c r="A268" s="2" t="s">
        <v>797</v>
      </c>
      <c r="B268" s="2" t="s">
        <v>798</v>
      </c>
      <c r="C268" s="2" t="s">
        <v>85</v>
      </c>
      <c r="D268" s="2" t="s">
        <v>86</v>
      </c>
      <c r="E268" s="5">
        <v>-27001</v>
      </c>
      <c r="F268" s="3" t="s">
        <v>631</v>
      </c>
      <c r="G268" s="3" t="s">
        <v>29</v>
      </c>
      <c r="H268" s="2" t="s">
        <v>21</v>
      </c>
      <c r="I268" s="2" t="s">
        <v>799</v>
      </c>
      <c r="J268" s="3" t="str">
        <f>HYPERLINK("https://www.boe.es/gazeta/dias/1826/01/26/pdfs/GMD-1826-11.pdf#page=4","Abrir facsímil")</f>
        <v>Abrir facsímil</v>
      </c>
      <c r="K268" s="3" t="s">
        <v>23</v>
      </c>
    </row>
    <row r="269" spans="1:11" ht="42" customHeight="1">
      <c r="A269" s="2" t="s">
        <v>800</v>
      </c>
      <c r="B269" s="2" t="s">
        <v>801</v>
      </c>
      <c r="C269" s="2" t="s">
        <v>26</v>
      </c>
      <c r="D269" s="2" t="s">
        <v>27</v>
      </c>
      <c r="E269" s="5">
        <v>-26763</v>
      </c>
      <c r="F269" s="3" t="s">
        <v>169</v>
      </c>
      <c r="G269" s="3" t="s">
        <v>29</v>
      </c>
      <c r="H269" s="2" t="s">
        <v>34</v>
      </c>
      <c r="I269" s="2" t="s">
        <v>802</v>
      </c>
      <c r="J269" s="3" t="str">
        <f>HYPERLINK("https://www.boe.es/gazeta/dias/1826/09/21/pdfs/GMD-1826-114.pdf#page=4","Abrir facsímil")</f>
        <v>Abrir facsímil</v>
      </c>
      <c r="K269" s="3" t="s">
        <v>36</v>
      </c>
    </row>
    <row r="270" spans="1:11" ht="42" customHeight="1">
      <c r="A270" s="2" t="s">
        <v>803</v>
      </c>
      <c r="B270" s="2" t="s">
        <v>804</v>
      </c>
      <c r="C270" s="2" t="s">
        <v>85</v>
      </c>
      <c r="D270" s="2" t="s">
        <v>86</v>
      </c>
      <c r="E270" s="5">
        <v>-26915</v>
      </c>
      <c r="F270" s="3" t="s">
        <v>98</v>
      </c>
      <c r="G270" s="3" t="s">
        <v>29</v>
      </c>
      <c r="H270" s="2" t="s">
        <v>34</v>
      </c>
      <c r="I270" s="2" t="s">
        <v>805</v>
      </c>
      <c r="J270" s="3" t="str">
        <f>HYPERLINK("https://www.boe.es/gazeta/dias/1826/04/22/pdfs/GMD-1826-49.pdf#page=4","Abrir facsímil")</f>
        <v>Abrir facsímil</v>
      </c>
      <c r="K270" s="3" t="s">
        <v>36</v>
      </c>
    </row>
    <row r="271" spans="1:11" ht="42" customHeight="1">
      <c r="A271" s="2" t="s">
        <v>806</v>
      </c>
      <c r="B271" s="2" t="s">
        <v>807</v>
      </c>
      <c r="C271" s="2" t="s">
        <v>49</v>
      </c>
      <c r="D271" s="2" t="s">
        <v>27</v>
      </c>
      <c r="E271" s="5">
        <v>-26922</v>
      </c>
      <c r="F271" s="3" t="s">
        <v>352</v>
      </c>
      <c r="G271" s="3" t="s">
        <v>29</v>
      </c>
      <c r="H271" s="2" t="s">
        <v>34</v>
      </c>
      <c r="I271" s="2" t="s">
        <v>808</v>
      </c>
      <c r="J271" s="3" t="str">
        <f>HYPERLINK("https://www.boe.es/gazeta/dias/1826/04/15/pdfs/GMD-1826-46.pdf#page=4","Abrir facsímil")</f>
        <v>Abrir facsímil</v>
      </c>
      <c r="K271" s="3" t="s">
        <v>36</v>
      </c>
    </row>
    <row r="272" spans="1:11" ht="42" customHeight="1">
      <c r="A272" s="2" t="s">
        <v>809</v>
      </c>
      <c r="B272" s="2" t="s">
        <v>810</v>
      </c>
      <c r="C272" s="2" t="s">
        <v>49</v>
      </c>
      <c r="D272" s="2" t="s">
        <v>27</v>
      </c>
      <c r="E272" s="5">
        <v>-26803</v>
      </c>
      <c r="F272" s="3" t="s">
        <v>811</v>
      </c>
      <c r="G272" s="3" t="s">
        <v>29</v>
      </c>
      <c r="H272" s="2" t="s">
        <v>34</v>
      </c>
      <c r="I272" s="2" t="s">
        <v>812</v>
      </c>
      <c r="J272" s="3" t="str">
        <f>HYPERLINK("https://www.boe.es/gazeta/dias/1826/08/12/pdfs/GMD-1826-97.pdf#page=4","Abrir facsímil")</f>
        <v>Abrir facsímil</v>
      </c>
      <c r="K272" s="3" t="s">
        <v>36</v>
      </c>
    </row>
    <row r="273" spans="1:11" ht="42" customHeight="1">
      <c r="A273" s="2" t="s">
        <v>813</v>
      </c>
      <c r="B273" s="2" t="s">
        <v>814</v>
      </c>
      <c r="C273" s="2" t="s">
        <v>85</v>
      </c>
      <c r="D273" s="2" t="s">
        <v>86</v>
      </c>
      <c r="E273" s="5">
        <v>-26863</v>
      </c>
      <c r="F273" s="3" t="s">
        <v>140</v>
      </c>
      <c r="G273" s="3" t="s">
        <v>20</v>
      </c>
      <c r="H273" s="2" t="s">
        <v>34</v>
      </c>
      <c r="I273" s="2" t="s">
        <v>815</v>
      </c>
      <c r="J273" s="3" t="str">
        <f>HYPERLINK("https://www.boe.es/gazeta/dias/1826/06/13/pdfs/GMD-1826-71.pdf#page=3","Abrir facsímil")</f>
        <v>Abrir facsímil</v>
      </c>
      <c r="K273" s="3" t="s">
        <v>36</v>
      </c>
    </row>
    <row r="274" spans="1:11" ht="42" customHeight="1">
      <c r="A274" s="2" t="s">
        <v>816</v>
      </c>
      <c r="B274" s="2" t="s">
        <v>816</v>
      </c>
      <c r="C274" s="2" t="s">
        <v>62</v>
      </c>
      <c r="D274" s="2" t="s">
        <v>27</v>
      </c>
      <c r="E274" s="5">
        <v>-26768</v>
      </c>
      <c r="F274" s="3" t="s">
        <v>627</v>
      </c>
      <c r="G274" s="3" t="s">
        <v>20</v>
      </c>
      <c r="H274" s="2" t="s">
        <v>34</v>
      </c>
      <c r="I274" s="2" t="s">
        <v>817</v>
      </c>
      <c r="J274" s="3" t="str">
        <f>HYPERLINK("https://www.boe.es/gazeta/dias/1826/09/16/pdfs/GMD-1826-112.pdf#page=3","Abrir facsímil")</f>
        <v>Abrir facsímil</v>
      </c>
      <c r="K274" s="3" t="s">
        <v>36</v>
      </c>
    </row>
    <row r="275" spans="1:11" ht="42" customHeight="1">
      <c r="A275" s="2" t="s">
        <v>818</v>
      </c>
      <c r="B275" s="2" t="s">
        <v>818</v>
      </c>
      <c r="C275" s="2" t="s">
        <v>17</v>
      </c>
      <c r="D275" s="2" t="s">
        <v>18</v>
      </c>
      <c r="E275" s="5">
        <v>-27017</v>
      </c>
      <c r="F275" s="3" t="s">
        <v>162</v>
      </c>
      <c r="G275" s="3" t="s">
        <v>20</v>
      </c>
      <c r="H275" s="2" t="s">
        <v>34</v>
      </c>
      <c r="I275" s="2" t="s">
        <v>819</v>
      </c>
      <c r="J275" s="3" t="str">
        <f>HYPERLINK("https://www.boe.es/gazeta/dias/1826/01/10/pdfs/GMD-1826-4.pdf#page=3","Abrir facsímil")</f>
        <v>Abrir facsímil</v>
      </c>
      <c r="K275" s="3" t="s">
        <v>36</v>
      </c>
    </row>
    <row r="276" spans="1:11" ht="42" customHeight="1">
      <c r="A276" s="2" t="s">
        <v>820</v>
      </c>
      <c r="B276" s="2" t="s">
        <v>820</v>
      </c>
      <c r="C276" s="2" t="s">
        <v>62</v>
      </c>
      <c r="D276" s="2" t="s">
        <v>27</v>
      </c>
      <c r="E276" s="5">
        <v>-26910</v>
      </c>
      <c r="F276" s="3" t="s">
        <v>95</v>
      </c>
      <c r="G276" s="3" t="s">
        <v>29</v>
      </c>
      <c r="H276" s="2" t="s">
        <v>34</v>
      </c>
      <c r="I276" s="2" t="s">
        <v>821</v>
      </c>
      <c r="J276" s="3" t="str">
        <f>HYPERLINK("https://www.boe.es/gazeta/dias/1826/04/27/pdfs/GMD-1826-51.pdf#page=4","Abrir facsímil")</f>
        <v>Abrir facsímil</v>
      </c>
      <c r="K276" s="3" t="s">
        <v>36</v>
      </c>
    </row>
    <row r="277" spans="1:11" ht="42" customHeight="1">
      <c r="A277" s="2" t="s">
        <v>822</v>
      </c>
      <c r="B277" s="2" t="s">
        <v>823</v>
      </c>
      <c r="C277" s="2" t="s">
        <v>85</v>
      </c>
      <c r="D277" s="2" t="s">
        <v>86</v>
      </c>
      <c r="E277" s="5">
        <v>-26922</v>
      </c>
      <c r="F277" s="3" t="s">
        <v>352</v>
      </c>
      <c r="G277" s="3" t="s">
        <v>29</v>
      </c>
      <c r="H277" s="2" t="s">
        <v>34</v>
      </c>
      <c r="I277" s="2" t="s">
        <v>824</v>
      </c>
      <c r="J277" s="3" t="str">
        <f>HYPERLINK("https://www.boe.es/gazeta/dias/1826/04/15/pdfs/GMD-1826-46.pdf#page=4","Abrir facsímil")</f>
        <v>Abrir facsímil</v>
      </c>
      <c r="K277" s="3" t="s">
        <v>36</v>
      </c>
    </row>
    <row r="278" spans="1:11" ht="42" customHeight="1">
      <c r="A278" s="2" t="s">
        <v>825</v>
      </c>
      <c r="B278" s="2" t="s">
        <v>826</v>
      </c>
      <c r="C278" s="2" t="s">
        <v>17</v>
      </c>
      <c r="D278" s="2" t="s">
        <v>18</v>
      </c>
      <c r="E278" s="5">
        <v>-26784</v>
      </c>
      <c r="F278" s="3" t="s">
        <v>389</v>
      </c>
      <c r="G278" s="3" t="s">
        <v>20</v>
      </c>
      <c r="H278" s="2" t="s">
        <v>21</v>
      </c>
      <c r="I278" s="2" t="s">
        <v>827</v>
      </c>
      <c r="J278" s="3" t="str">
        <f>HYPERLINK("https://www.boe.es/gazeta/dias/1826/08/31/pdfs/GMD-1826-105.pdf#page=3","Abrir facsímil")</f>
        <v>Abrir facsímil</v>
      </c>
      <c r="K278" s="3" t="s">
        <v>23</v>
      </c>
    </row>
    <row r="279" spans="1:11" ht="42" customHeight="1">
      <c r="A279" s="2" t="s">
        <v>828</v>
      </c>
      <c r="B279" s="2" t="s">
        <v>829</v>
      </c>
      <c r="C279" s="2" t="s">
        <v>32</v>
      </c>
      <c r="D279" s="2" t="s">
        <v>27</v>
      </c>
      <c r="E279" s="5">
        <v>-26910</v>
      </c>
      <c r="F279" s="3" t="s">
        <v>95</v>
      </c>
      <c r="G279" s="3" t="s">
        <v>29</v>
      </c>
      <c r="H279" s="2" t="s">
        <v>34</v>
      </c>
      <c r="I279" s="2" t="s">
        <v>830</v>
      </c>
      <c r="J279" s="3" t="str">
        <f>HYPERLINK("https://www.boe.es/gazeta/dias/1826/04/27/pdfs/GMD-1826-51.pdf#page=4","Abrir facsímil")</f>
        <v>Abrir facsímil</v>
      </c>
      <c r="K279" s="3" t="s">
        <v>36</v>
      </c>
    </row>
    <row r="280" spans="1:11" ht="42" customHeight="1">
      <c r="A280" s="2" t="s">
        <v>831</v>
      </c>
      <c r="B280" s="2" t="s">
        <v>832</v>
      </c>
      <c r="C280" s="2" t="s">
        <v>26</v>
      </c>
      <c r="D280" s="2" t="s">
        <v>27</v>
      </c>
      <c r="E280" s="5">
        <v>-26917</v>
      </c>
      <c r="F280" s="3" t="s">
        <v>308</v>
      </c>
      <c r="G280" s="3" t="s">
        <v>29</v>
      </c>
      <c r="H280" s="2" t="s">
        <v>21</v>
      </c>
      <c r="I280" s="2" t="s">
        <v>833</v>
      </c>
      <c r="J280" s="3" t="str">
        <f>HYPERLINK("https://www.boe.es/gazeta/dias/1826/04/20/pdfs/GMD-1826-48.pdf#page=4","Abrir facsímil")</f>
        <v>Abrir facsímil</v>
      </c>
      <c r="K280" s="3" t="s">
        <v>23</v>
      </c>
    </row>
    <row r="281" spans="1:11" ht="42" customHeight="1">
      <c r="A281" s="2" t="s">
        <v>834</v>
      </c>
      <c r="B281" s="2" t="s">
        <v>835</v>
      </c>
      <c r="C281" s="2" t="s">
        <v>62</v>
      </c>
      <c r="D281" s="2" t="s">
        <v>27</v>
      </c>
      <c r="E281" s="5">
        <v>-26901</v>
      </c>
      <c r="F281" s="3" t="s">
        <v>836</v>
      </c>
      <c r="G281" s="3" t="s">
        <v>45</v>
      </c>
      <c r="H281" s="2" t="s">
        <v>34</v>
      </c>
      <c r="I281" s="2" t="s">
        <v>837</v>
      </c>
      <c r="J281" s="3" t="str">
        <f>HYPERLINK("https://www.boe.es/gazeta/dias/1826/05/06/pdfs/GMD-1826-55.pdf#page=1","Abrir facsímil")</f>
        <v>Abrir facsímil</v>
      </c>
      <c r="K281" s="3" t="s">
        <v>36</v>
      </c>
    </row>
    <row r="282" spans="1:11" ht="42" customHeight="1">
      <c r="A282" s="2" t="s">
        <v>838</v>
      </c>
      <c r="B282" s="2" t="s">
        <v>839</v>
      </c>
      <c r="C282" s="2" t="s">
        <v>62</v>
      </c>
      <c r="D282" s="2" t="s">
        <v>27</v>
      </c>
      <c r="E282" s="5">
        <v>-27006</v>
      </c>
      <c r="F282" s="3" t="s">
        <v>180</v>
      </c>
      <c r="G282" s="3" t="s">
        <v>29</v>
      </c>
      <c r="H282" s="2" t="s">
        <v>34</v>
      </c>
      <c r="I282" s="2" t="s">
        <v>840</v>
      </c>
      <c r="J282" s="3" t="str">
        <f>HYPERLINK("https://www.boe.es/gazeta/dias/1826/01/21/pdfs/GMD-1826-9.pdf#page=4","Abrir facsímil")</f>
        <v>Abrir facsímil</v>
      </c>
      <c r="K282" s="3" t="s">
        <v>36</v>
      </c>
    </row>
    <row r="283" spans="1:11" ht="42" customHeight="1">
      <c r="A283" s="2" t="s">
        <v>841</v>
      </c>
      <c r="B283" s="2" t="s">
        <v>842</v>
      </c>
      <c r="C283" s="2" t="s">
        <v>17</v>
      </c>
      <c r="D283" s="2" t="s">
        <v>18</v>
      </c>
      <c r="E283" s="5">
        <v>-26784</v>
      </c>
      <c r="F283" s="3" t="s">
        <v>389</v>
      </c>
      <c r="G283" s="3" t="s">
        <v>20</v>
      </c>
      <c r="H283" s="2" t="s">
        <v>34</v>
      </c>
      <c r="I283" s="2" t="s">
        <v>843</v>
      </c>
      <c r="J283" s="3" t="str">
        <f>HYPERLINK("https://www.boe.es/gazeta/dias/1826/08/31/pdfs/GMD-1826-105.pdf#page=3","Abrir facsímil")</f>
        <v>Abrir facsímil</v>
      </c>
      <c r="K283" s="3" t="s">
        <v>36</v>
      </c>
    </row>
    <row r="284" spans="1:11" ht="42" customHeight="1">
      <c r="A284" s="2" t="s">
        <v>844</v>
      </c>
      <c r="B284" s="2" t="s">
        <v>845</v>
      </c>
      <c r="C284" s="2" t="s">
        <v>129</v>
      </c>
      <c r="D284" s="2" t="s">
        <v>27</v>
      </c>
      <c r="E284" s="5">
        <v>-26870</v>
      </c>
      <c r="F284" s="3" t="s">
        <v>151</v>
      </c>
      <c r="G284" s="3" t="s">
        <v>45</v>
      </c>
      <c r="H284" s="2" t="s">
        <v>34</v>
      </c>
      <c r="I284" s="2" t="s">
        <v>846</v>
      </c>
      <c r="J284" s="3" t="str">
        <f>HYPERLINK("https://www.boe.es/gazeta/dias/1826/06/06/pdfs/GMD-1826-68.pdf#page=1","Abrir facsímil")</f>
        <v>Abrir facsímil</v>
      </c>
      <c r="K284" s="3" t="s">
        <v>36</v>
      </c>
    </row>
    <row r="285" spans="1:11" ht="42" customHeight="1">
      <c r="A285" s="2" t="s">
        <v>847</v>
      </c>
      <c r="B285" s="2" t="s">
        <v>847</v>
      </c>
      <c r="C285" s="2" t="s">
        <v>17</v>
      </c>
      <c r="D285" s="2" t="s">
        <v>18</v>
      </c>
      <c r="E285" s="5">
        <v>-26905</v>
      </c>
      <c r="F285" s="3" t="s">
        <v>68</v>
      </c>
      <c r="G285" s="3" t="s">
        <v>45</v>
      </c>
      <c r="H285" s="2" t="s">
        <v>34</v>
      </c>
      <c r="I285" s="2" t="s">
        <v>848</v>
      </c>
      <c r="J285" s="3" t="str">
        <f>HYPERLINK("https://www.boe.es/gazeta/dias/1826/05/02/pdfs/GMD-1826-53.pdf#page=1","Abrir facsímil")</f>
        <v>Abrir facsímil</v>
      </c>
      <c r="K285" s="3" t="s">
        <v>36</v>
      </c>
    </row>
    <row r="286" spans="1:11" ht="42" customHeight="1">
      <c r="A286" s="2" t="s">
        <v>849</v>
      </c>
      <c r="B286" s="2" t="s">
        <v>850</v>
      </c>
      <c r="C286" s="2" t="s">
        <v>85</v>
      </c>
      <c r="D286" s="2" t="s">
        <v>86</v>
      </c>
      <c r="E286" s="5">
        <v>-27020</v>
      </c>
      <c r="F286" s="3" t="s">
        <v>111</v>
      </c>
      <c r="G286" s="3" t="s">
        <v>64</v>
      </c>
      <c r="H286" s="2" t="s">
        <v>34</v>
      </c>
      <c r="I286" s="2" t="s">
        <v>851</v>
      </c>
      <c r="J286" s="3" t="str">
        <f>HYPERLINK("https://www.boe.es/gazeta/dias/1826/01/07/pdfs/GMD-1826-3.pdf#page=2","Abrir facsímil")</f>
        <v>Abrir facsímil</v>
      </c>
      <c r="K286" s="3" t="s">
        <v>36</v>
      </c>
    </row>
    <row r="287" spans="1:11" ht="42" customHeight="1">
      <c r="A287" s="2" t="s">
        <v>849</v>
      </c>
      <c r="B287" s="2" t="s">
        <v>850</v>
      </c>
      <c r="C287" s="2" t="s">
        <v>17</v>
      </c>
      <c r="D287" s="2" t="s">
        <v>18</v>
      </c>
      <c r="E287" s="5">
        <v>-26996</v>
      </c>
      <c r="F287" s="3" t="s">
        <v>852</v>
      </c>
      <c r="G287" s="3" t="s">
        <v>64</v>
      </c>
      <c r="H287" s="2" t="s">
        <v>34</v>
      </c>
      <c r="I287" s="2" t="s">
        <v>853</v>
      </c>
      <c r="J287" s="3" t="str">
        <f>HYPERLINK("https://www.boe.es/gazeta/dias/1826/01/31/pdfs/GMD-1826-13.pdf#page=2","Abrir facsímil")</f>
        <v>Abrir facsímil</v>
      </c>
      <c r="K287" s="3" t="s">
        <v>36</v>
      </c>
    </row>
    <row r="288" spans="1:11" ht="42" customHeight="1">
      <c r="A288" s="2" t="s">
        <v>849</v>
      </c>
      <c r="B288" s="2" t="s">
        <v>850</v>
      </c>
      <c r="C288" s="2" t="s">
        <v>17</v>
      </c>
      <c r="D288" s="2" t="s">
        <v>18</v>
      </c>
      <c r="E288" s="5">
        <v>-26989</v>
      </c>
      <c r="F288" s="3" t="s">
        <v>188</v>
      </c>
      <c r="G288" s="3" t="s">
        <v>20</v>
      </c>
      <c r="H288" s="2" t="s">
        <v>34</v>
      </c>
      <c r="I288" s="2" t="s">
        <v>854</v>
      </c>
      <c r="J288" s="3" t="str">
        <f>HYPERLINK("https://www.boe.es/gazeta/dias/1826/02/07/pdfs/GMD-1826-16.pdf#page=3","Abrir facsímil")</f>
        <v>Abrir facsímil</v>
      </c>
      <c r="K288" s="3" t="s">
        <v>36</v>
      </c>
    </row>
    <row r="289" spans="1:11" ht="42" customHeight="1">
      <c r="A289" s="2" t="s">
        <v>855</v>
      </c>
      <c r="B289" s="2" t="s">
        <v>856</v>
      </c>
      <c r="C289" s="2" t="s">
        <v>49</v>
      </c>
      <c r="D289" s="2" t="s">
        <v>27</v>
      </c>
      <c r="E289" s="5">
        <v>-26873</v>
      </c>
      <c r="F289" s="3" t="s">
        <v>136</v>
      </c>
      <c r="G289" s="3" t="s">
        <v>20</v>
      </c>
      <c r="H289" s="2" t="s">
        <v>34</v>
      </c>
      <c r="I289" s="2" t="s">
        <v>857</v>
      </c>
      <c r="J289" s="3" t="str">
        <f>HYPERLINK("https://www.boe.es/gazeta/dias/1826/06/03/pdfs/GMD-1826-67.pdf#page=3","Abrir facsímil")</f>
        <v>Abrir facsímil</v>
      </c>
      <c r="K289" s="3" t="s">
        <v>36</v>
      </c>
    </row>
    <row r="290" spans="1:11" ht="42" customHeight="1">
      <c r="A290" s="2" t="s">
        <v>858</v>
      </c>
      <c r="B290" s="2" t="s">
        <v>859</v>
      </c>
      <c r="C290" s="2" t="s">
        <v>17</v>
      </c>
      <c r="D290" s="2" t="s">
        <v>18</v>
      </c>
      <c r="E290" s="5">
        <v>-26819</v>
      </c>
      <c r="F290" s="3" t="s">
        <v>212</v>
      </c>
      <c r="G290" s="3" t="s">
        <v>29</v>
      </c>
      <c r="H290" s="2" t="s">
        <v>34</v>
      </c>
      <c r="I290" s="2" t="s">
        <v>860</v>
      </c>
      <c r="J290" s="3" t="str">
        <f>HYPERLINK("https://www.boe.es/gazeta/dias/1826/07/27/pdfs/GMD-1826-90.pdf#page=4","Abrir facsímil")</f>
        <v>Abrir facsímil</v>
      </c>
      <c r="K290" s="3" t="s">
        <v>36</v>
      </c>
    </row>
    <row r="291" spans="1:11" ht="42" customHeight="1">
      <c r="A291" s="2" t="s">
        <v>861</v>
      </c>
      <c r="B291" s="2" t="s">
        <v>861</v>
      </c>
      <c r="C291" s="2" t="s">
        <v>17</v>
      </c>
      <c r="D291" s="2" t="s">
        <v>18</v>
      </c>
      <c r="E291" s="5">
        <v>-26786</v>
      </c>
      <c r="F291" s="3" t="s">
        <v>370</v>
      </c>
      <c r="G291" s="3" t="s">
        <v>20</v>
      </c>
      <c r="H291" s="2" t="s">
        <v>34</v>
      </c>
      <c r="I291" s="2" t="s">
        <v>862</v>
      </c>
      <c r="J291" s="3" t="str">
        <f>HYPERLINK("https://www.boe.es/gazeta/dias/1826/08/29/pdfs/GMD-1826-104.pdf#page=3","Abrir facsímil")</f>
        <v>Abrir facsímil</v>
      </c>
      <c r="K291" s="3" t="s">
        <v>36</v>
      </c>
    </row>
    <row r="292" spans="1:11" ht="42" customHeight="1">
      <c r="A292" s="2" t="s">
        <v>863</v>
      </c>
      <c r="B292" s="2" t="s">
        <v>863</v>
      </c>
      <c r="C292" s="2" t="s">
        <v>17</v>
      </c>
      <c r="D292" s="2" t="s">
        <v>18</v>
      </c>
      <c r="E292" s="5">
        <v>-26735</v>
      </c>
      <c r="F292" s="3" t="s">
        <v>449</v>
      </c>
      <c r="G292" s="3" t="s">
        <v>20</v>
      </c>
      <c r="H292" s="2" t="s">
        <v>34</v>
      </c>
      <c r="I292" s="2" t="s">
        <v>864</v>
      </c>
      <c r="J292" s="3" t="str">
        <f>HYPERLINK("https://www.boe.es/gazeta/dias/1826/10/19/pdfs/GMD-1826-126.pdf#page=3","Abrir facsímil")</f>
        <v>Abrir facsímil</v>
      </c>
      <c r="K292" s="3" t="s">
        <v>36</v>
      </c>
    </row>
    <row r="293" spans="1:11" ht="42" customHeight="1">
      <c r="A293" s="2" t="s">
        <v>865</v>
      </c>
      <c r="B293" s="2" t="s">
        <v>865</v>
      </c>
      <c r="C293" s="2" t="s">
        <v>17</v>
      </c>
      <c r="D293" s="2" t="s">
        <v>18</v>
      </c>
      <c r="E293" s="5">
        <v>-26833</v>
      </c>
      <c r="F293" s="3" t="s">
        <v>91</v>
      </c>
      <c r="G293" s="3" t="s">
        <v>64</v>
      </c>
      <c r="H293" s="2" t="s">
        <v>34</v>
      </c>
      <c r="I293" s="2" t="s">
        <v>866</v>
      </c>
      <c r="J293" s="3" t="str">
        <f>HYPERLINK("https://www.boe.es/gazeta/dias/1826/07/13/pdfs/GMD-1826-84.pdf#page=2","Abrir facsímil")</f>
        <v>Abrir facsímil</v>
      </c>
      <c r="K293" s="3" t="s">
        <v>36</v>
      </c>
    </row>
    <row r="294" spans="1:11" ht="42" customHeight="1">
      <c r="A294" s="2" t="s">
        <v>865</v>
      </c>
      <c r="B294" s="2" t="s">
        <v>865</v>
      </c>
      <c r="C294" s="2" t="s">
        <v>17</v>
      </c>
      <c r="D294" s="2" t="s">
        <v>18</v>
      </c>
      <c r="E294" s="5">
        <v>-26716</v>
      </c>
      <c r="F294" s="3" t="s">
        <v>867</v>
      </c>
      <c r="G294" s="3" t="s">
        <v>20</v>
      </c>
      <c r="H294" s="2" t="s">
        <v>34</v>
      </c>
      <c r="I294" s="2" t="s">
        <v>868</v>
      </c>
      <c r="J294" s="3" t="str">
        <f>HYPERLINK("https://www.boe.es/gazeta/dias/1826/11/07/pdfs/GMD-1826-134.pdf#page=3","Abrir facsímil")</f>
        <v>Abrir facsímil</v>
      </c>
      <c r="K294" s="3" t="s">
        <v>36</v>
      </c>
    </row>
    <row r="295" spans="1:11" ht="42" customHeight="1">
      <c r="A295" s="2" t="s">
        <v>869</v>
      </c>
      <c r="B295" s="2" t="s">
        <v>870</v>
      </c>
      <c r="C295" s="2" t="s">
        <v>85</v>
      </c>
      <c r="D295" s="2" t="s">
        <v>86</v>
      </c>
      <c r="E295" s="5">
        <v>-26905</v>
      </c>
      <c r="F295" s="3" t="s">
        <v>68</v>
      </c>
      <c r="G295" s="3" t="s">
        <v>20</v>
      </c>
      <c r="H295" s="2" t="s">
        <v>34</v>
      </c>
      <c r="I295" s="2" t="s">
        <v>871</v>
      </c>
      <c r="J295" s="3" t="str">
        <f>HYPERLINK("https://www.boe.es/gazeta/dias/1826/05/02/pdfs/GMD-1826-53.pdf#page=3","Abrir facsímil")</f>
        <v>Abrir facsímil</v>
      </c>
      <c r="K295" s="3" t="s">
        <v>36</v>
      </c>
    </row>
    <row r="296" spans="1:11" ht="42" customHeight="1">
      <c r="A296" s="2" t="s">
        <v>872</v>
      </c>
      <c r="B296" s="2" t="s">
        <v>873</v>
      </c>
      <c r="C296" s="2" t="s">
        <v>26</v>
      </c>
      <c r="D296" s="2" t="s">
        <v>27</v>
      </c>
      <c r="E296" s="5">
        <v>-26733</v>
      </c>
      <c r="F296" s="3" t="s">
        <v>176</v>
      </c>
      <c r="G296" s="3" t="s">
        <v>45</v>
      </c>
      <c r="H296" s="2" t="s">
        <v>34</v>
      </c>
      <c r="I296" s="2" t="s">
        <v>874</v>
      </c>
      <c r="J296" s="3" t="str">
        <f>HYPERLINK("https://www.boe.es/gazeta/dias/1826/10/21/pdfs/GMD-1826-127.pdf#page=1","Abrir facsímil")</f>
        <v>Abrir facsímil</v>
      </c>
      <c r="K296" s="3" t="s">
        <v>36</v>
      </c>
    </row>
    <row r="297" spans="1:11" ht="42" customHeight="1">
      <c r="A297" s="2" t="s">
        <v>875</v>
      </c>
      <c r="B297" s="2" t="s">
        <v>876</v>
      </c>
      <c r="C297" s="2" t="s">
        <v>32</v>
      </c>
      <c r="D297" s="2" t="s">
        <v>27</v>
      </c>
      <c r="E297" s="5">
        <v>-26740</v>
      </c>
      <c r="F297" s="3" t="s">
        <v>383</v>
      </c>
      <c r="G297" s="3" t="s">
        <v>29</v>
      </c>
      <c r="H297" s="2" t="s">
        <v>21</v>
      </c>
      <c r="I297" s="2" t="s">
        <v>877</v>
      </c>
      <c r="J297" s="3" t="str">
        <f>HYPERLINK("https://www.boe.es/gazeta/dias/1826/10/14/pdfs/GMD-1826-124.pdf#page=4","Abrir facsímil")</f>
        <v>Abrir facsímil</v>
      </c>
      <c r="K297" s="3" t="s">
        <v>23</v>
      </c>
    </row>
    <row r="298" spans="1:11" ht="42" customHeight="1">
      <c r="A298" s="2" t="s">
        <v>878</v>
      </c>
      <c r="B298" s="2" t="s">
        <v>879</v>
      </c>
      <c r="C298" s="2" t="s">
        <v>62</v>
      </c>
      <c r="D298" s="2" t="s">
        <v>27</v>
      </c>
      <c r="E298" s="5">
        <v>-26931</v>
      </c>
      <c r="F298" s="3" t="s">
        <v>215</v>
      </c>
      <c r="G298" s="3" t="s">
        <v>20</v>
      </c>
      <c r="H298" s="2" t="s">
        <v>34</v>
      </c>
      <c r="I298" s="2" t="s">
        <v>880</v>
      </c>
      <c r="J298" s="3" t="str">
        <f>HYPERLINK("https://www.boe.es/gazeta/dias/1826/04/06/pdfs/GMD-1826-42.pdf#page=3","Abrir facsímil")</f>
        <v>Abrir facsímil</v>
      </c>
      <c r="K298" s="3" t="s">
        <v>36</v>
      </c>
    </row>
    <row r="299" spans="1:11" ht="42" customHeight="1">
      <c r="A299" s="2" t="s">
        <v>878</v>
      </c>
      <c r="B299" s="2" t="s">
        <v>879</v>
      </c>
      <c r="C299" s="2" t="s">
        <v>49</v>
      </c>
      <c r="D299" s="2" t="s">
        <v>27</v>
      </c>
      <c r="E299" s="5">
        <v>-26670</v>
      </c>
      <c r="F299" s="3" t="s">
        <v>253</v>
      </c>
      <c r="G299" s="3" t="s">
        <v>20</v>
      </c>
      <c r="H299" s="2" t="s">
        <v>34</v>
      </c>
      <c r="I299" s="2" t="s">
        <v>881</v>
      </c>
      <c r="J299" s="3" t="str">
        <f>HYPERLINK("https://www.boe.es/gazeta/dias/1826/12/23/pdfs/GMD-1826-154.pdf#page=3","Abrir facsímil")</f>
        <v>Abrir facsímil</v>
      </c>
      <c r="K299" s="3" t="s">
        <v>36</v>
      </c>
    </row>
    <row r="300" spans="1:11" ht="42" customHeight="1">
      <c r="A300" s="2" t="s">
        <v>882</v>
      </c>
      <c r="B300" s="2" t="s">
        <v>882</v>
      </c>
      <c r="C300" s="2" t="s">
        <v>17</v>
      </c>
      <c r="D300" s="2" t="s">
        <v>18</v>
      </c>
      <c r="E300" s="5">
        <v>-26765</v>
      </c>
      <c r="F300" s="3" t="s">
        <v>458</v>
      </c>
      <c r="G300" s="3" t="s">
        <v>64</v>
      </c>
      <c r="H300" s="2" t="s">
        <v>34</v>
      </c>
      <c r="I300" s="2" t="s">
        <v>883</v>
      </c>
      <c r="J300" s="3" t="str">
        <f>HYPERLINK("https://www.boe.es/gazeta/dias/1826/09/19/pdfs/GMD-1826-113.pdf#page=2","Abrir facsímil")</f>
        <v>Abrir facsímil</v>
      </c>
      <c r="K300" s="3" t="s">
        <v>36</v>
      </c>
    </row>
    <row r="301" spans="1:11" ht="42" customHeight="1">
      <c r="A301" s="2" t="s">
        <v>884</v>
      </c>
      <c r="B301" s="2" t="s">
        <v>884</v>
      </c>
      <c r="C301" s="2" t="s">
        <v>49</v>
      </c>
      <c r="D301" s="2" t="s">
        <v>27</v>
      </c>
      <c r="E301" s="5">
        <v>-26875</v>
      </c>
      <c r="F301" s="3" t="s">
        <v>885</v>
      </c>
      <c r="G301" s="3" t="s">
        <v>64</v>
      </c>
      <c r="H301" s="2" t="s">
        <v>34</v>
      </c>
      <c r="I301" s="2" t="s">
        <v>886</v>
      </c>
      <c r="J301" s="3" t="str">
        <f>HYPERLINK("https://www.boe.es/gazeta/dias/1826/06/01/pdfs/GMD-1826-66.pdf#page=2","Abrir facsímil")</f>
        <v>Abrir facsímil</v>
      </c>
      <c r="K301" s="3" t="s">
        <v>36</v>
      </c>
    </row>
    <row r="302" spans="1:11" ht="42" customHeight="1">
      <c r="A302" s="2" t="s">
        <v>887</v>
      </c>
      <c r="B302" s="2" t="s">
        <v>887</v>
      </c>
      <c r="C302" s="2" t="s">
        <v>17</v>
      </c>
      <c r="D302" s="2" t="s">
        <v>18</v>
      </c>
      <c r="E302" s="5">
        <v>-26831</v>
      </c>
      <c r="F302" s="3" t="s">
        <v>565</v>
      </c>
      <c r="G302" s="3" t="s">
        <v>64</v>
      </c>
      <c r="H302" s="2" t="s">
        <v>34</v>
      </c>
      <c r="I302" s="2" t="s">
        <v>888</v>
      </c>
      <c r="J302" s="3" t="str">
        <f>HYPERLINK("https://www.boe.es/gazeta/dias/1826/07/15/pdfs/GMD-1826-85.pdf#page=2","Abrir facsímil")</f>
        <v>Abrir facsímil</v>
      </c>
      <c r="K302" s="3" t="s">
        <v>36</v>
      </c>
    </row>
    <row r="303" spans="1:11" ht="42" customHeight="1">
      <c r="A303" s="2" t="s">
        <v>889</v>
      </c>
      <c r="B303" s="2" t="s">
        <v>890</v>
      </c>
      <c r="C303" s="2" t="s">
        <v>26</v>
      </c>
      <c r="D303" s="2" t="s">
        <v>27</v>
      </c>
      <c r="E303" s="5">
        <v>-27008</v>
      </c>
      <c r="F303" s="3" t="s">
        <v>790</v>
      </c>
      <c r="G303" s="3" t="s">
        <v>29</v>
      </c>
      <c r="H303" s="2" t="s">
        <v>34</v>
      </c>
      <c r="I303" s="2" t="s">
        <v>891</v>
      </c>
      <c r="J303" s="3" t="str">
        <f>HYPERLINK("https://www.boe.es/gazeta/dias/1826/01/19/pdfs/GMD-1826-8.pdf#page=4","Abrir facsímil")</f>
        <v>Abrir facsímil</v>
      </c>
      <c r="K303" s="3" t="s">
        <v>36</v>
      </c>
    </row>
    <row r="304" spans="1:11" ht="42" customHeight="1">
      <c r="A304" s="2" t="s">
        <v>892</v>
      </c>
      <c r="B304" s="2" t="s">
        <v>893</v>
      </c>
      <c r="C304" s="2" t="s">
        <v>73</v>
      </c>
      <c r="D304" s="2" t="s">
        <v>27</v>
      </c>
      <c r="E304" s="5">
        <v>-26947</v>
      </c>
      <c r="F304" s="3" t="s">
        <v>19</v>
      </c>
      <c r="G304" s="3" t="s">
        <v>29</v>
      </c>
      <c r="H304" s="2" t="s">
        <v>34</v>
      </c>
      <c r="I304" s="2" t="s">
        <v>894</v>
      </c>
      <c r="J304" s="3" t="str">
        <f>HYPERLINK("https://www.boe.es/gazeta/dias/1826/03/21/pdfs/GMD-1826-35.pdf#page=4","Abrir facsímil")</f>
        <v>Abrir facsímil</v>
      </c>
      <c r="K304" s="3" t="s">
        <v>36</v>
      </c>
    </row>
    <row r="305" spans="1:11" ht="42" customHeight="1">
      <c r="A305" s="2" t="s">
        <v>895</v>
      </c>
      <c r="B305" s="2" t="s">
        <v>896</v>
      </c>
      <c r="C305" s="2" t="s">
        <v>85</v>
      </c>
      <c r="D305" s="2" t="s">
        <v>86</v>
      </c>
      <c r="E305" s="5">
        <v>-26747</v>
      </c>
      <c r="F305" s="3" t="s">
        <v>738</v>
      </c>
      <c r="G305" s="3" t="s">
        <v>739</v>
      </c>
      <c r="H305" s="2" t="s">
        <v>34</v>
      </c>
      <c r="I305" s="2" t="s">
        <v>897</v>
      </c>
      <c r="J305" s="3" t="str">
        <f>HYPERLINK("https://www.boe.es/gazeta/dias/1826/10/07/pdfs/GMD-1826-121.pdf#page=4","Abrir facsímil")</f>
        <v>Abrir facsímil</v>
      </c>
      <c r="K305" s="3" t="s">
        <v>36</v>
      </c>
    </row>
    <row r="306" spans="1:11" ht="42" customHeight="1">
      <c r="A306" s="2" t="s">
        <v>898</v>
      </c>
      <c r="B306" s="2" t="s">
        <v>898</v>
      </c>
      <c r="C306" s="2" t="s">
        <v>17</v>
      </c>
      <c r="D306" s="2" t="s">
        <v>18</v>
      </c>
      <c r="E306" s="5">
        <v>-26828</v>
      </c>
      <c r="F306" s="3" t="s">
        <v>586</v>
      </c>
      <c r="G306" s="3" t="s">
        <v>45</v>
      </c>
      <c r="H306" s="2" t="s">
        <v>34</v>
      </c>
      <c r="I306" s="2" t="s">
        <v>899</v>
      </c>
      <c r="J306" s="3" t="str">
        <f>HYPERLINK("https://www.boe.es/gazeta/dias/1826/07/18/pdfs/GMD-1826-86.pdf#page=1","Abrir facsímil")</f>
        <v>Abrir facsímil</v>
      </c>
      <c r="K306" s="3" t="s">
        <v>36</v>
      </c>
    </row>
    <row r="307" spans="1:11" ht="42" customHeight="1">
      <c r="A307" s="2" t="s">
        <v>898</v>
      </c>
      <c r="B307" s="2" t="s">
        <v>898</v>
      </c>
      <c r="C307" s="2" t="s">
        <v>62</v>
      </c>
      <c r="D307" s="2" t="s">
        <v>27</v>
      </c>
      <c r="E307" s="5">
        <v>-26728</v>
      </c>
      <c r="F307" s="3" t="s">
        <v>900</v>
      </c>
      <c r="G307" s="3" t="s">
        <v>45</v>
      </c>
      <c r="H307" s="2" t="s">
        <v>34</v>
      </c>
      <c r="I307" s="2" t="s">
        <v>901</v>
      </c>
      <c r="J307" s="3" t="str">
        <f>HYPERLINK("https://www.boe.es/gazeta/dias/1826/10/26/pdfs/GMD-1826-129.pdf#page=1","Abrir facsímil")</f>
        <v>Abrir facsímil</v>
      </c>
      <c r="K307" s="3" t="s">
        <v>36</v>
      </c>
    </row>
    <row r="308" spans="1:11" ht="42" customHeight="1">
      <c r="A308" s="2" t="s">
        <v>898</v>
      </c>
      <c r="B308" s="2" t="s">
        <v>898</v>
      </c>
      <c r="C308" s="2" t="s">
        <v>17</v>
      </c>
      <c r="D308" s="2" t="s">
        <v>18</v>
      </c>
      <c r="E308" s="5">
        <v>-26712</v>
      </c>
      <c r="F308" s="3" t="s">
        <v>424</v>
      </c>
      <c r="G308" s="3" t="s">
        <v>64</v>
      </c>
      <c r="H308" s="2" t="s">
        <v>34</v>
      </c>
      <c r="I308" s="2" t="s">
        <v>902</v>
      </c>
      <c r="J308" s="3" t="str">
        <f>HYPERLINK("https://www.boe.es/gazeta/dias/1826/11/11/pdfs/GMD-1826-136.pdf#page=2","Abrir facsímil")</f>
        <v>Abrir facsímil</v>
      </c>
      <c r="K308" s="3" t="s">
        <v>36</v>
      </c>
    </row>
    <row r="309" spans="1:11" ht="42" customHeight="1">
      <c r="A309" s="2" t="s">
        <v>898</v>
      </c>
      <c r="B309" s="2" t="s">
        <v>898</v>
      </c>
      <c r="C309" s="2" t="s">
        <v>85</v>
      </c>
      <c r="D309" s="2" t="s">
        <v>86</v>
      </c>
      <c r="E309" s="5">
        <v>-26709</v>
      </c>
      <c r="F309" s="3" t="s">
        <v>121</v>
      </c>
      <c r="G309" s="3" t="s">
        <v>20</v>
      </c>
      <c r="H309" s="2" t="s">
        <v>34</v>
      </c>
      <c r="I309" s="2" t="s">
        <v>903</v>
      </c>
      <c r="J309" s="3" t="str">
        <f>HYPERLINK("https://www.boe.es/gazeta/dias/1826/11/14/pdfs/GMD-1826-137.pdf#page=3","Abrir facsímil")</f>
        <v>Abrir facsímil</v>
      </c>
      <c r="K309" s="3" t="s">
        <v>36</v>
      </c>
    </row>
    <row r="310" spans="1:11" ht="42" customHeight="1">
      <c r="A310" s="2" t="s">
        <v>904</v>
      </c>
      <c r="B310" s="2" t="s">
        <v>904</v>
      </c>
      <c r="C310" s="2" t="s">
        <v>49</v>
      </c>
      <c r="D310" s="2" t="s">
        <v>27</v>
      </c>
      <c r="E310" s="5">
        <v>-26854</v>
      </c>
      <c r="F310" s="3" t="s">
        <v>905</v>
      </c>
      <c r="G310" s="3" t="s">
        <v>45</v>
      </c>
      <c r="H310" s="2" t="s">
        <v>34</v>
      </c>
      <c r="I310" s="2" t="s">
        <v>906</v>
      </c>
      <c r="J310" s="3" t="str">
        <f>HYPERLINK("https://www.boe.es/gazeta/dias/1826/06/22/pdfs/GMD-1826-75.pdf#page=1","Abrir facsímil")</f>
        <v>Abrir facsímil</v>
      </c>
      <c r="K310" s="3" t="s">
        <v>36</v>
      </c>
    </row>
    <row r="311" spans="1:11" ht="42" customHeight="1">
      <c r="A311" s="2" t="s">
        <v>907</v>
      </c>
      <c r="B311" s="2" t="s">
        <v>907</v>
      </c>
      <c r="C311" s="2" t="s">
        <v>62</v>
      </c>
      <c r="D311" s="2" t="s">
        <v>27</v>
      </c>
      <c r="E311" s="5">
        <v>-26765</v>
      </c>
      <c r="F311" s="3" t="s">
        <v>458</v>
      </c>
      <c r="G311" s="3" t="s">
        <v>20</v>
      </c>
      <c r="H311" s="2" t="s">
        <v>34</v>
      </c>
      <c r="I311" s="2" t="s">
        <v>908</v>
      </c>
      <c r="J311" s="3" t="str">
        <f>HYPERLINK("https://www.boe.es/gazeta/dias/1826/09/19/pdfs/GMD-1826-113.pdf#page=3","Abrir facsímil")</f>
        <v>Abrir facsímil</v>
      </c>
      <c r="K311" s="3" t="s">
        <v>36</v>
      </c>
    </row>
    <row r="312" spans="1:11" ht="42" customHeight="1">
      <c r="A312" s="2" t="s">
        <v>909</v>
      </c>
      <c r="B312" s="2" t="s">
        <v>909</v>
      </c>
      <c r="C312" s="2" t="s">
        <v>17</v>
      </c>
      <c r="D312" s="2" t="s">
        <v>18</v>
      </c>
      <c r="E312" s="5">
        <v>-26873</v>
      </c>
      <c r="F312" s="3" t="s">
        <v>136</v>
      </c>
      <c r="G312" s="3" t="s">
        <v>64</v>
      </c>
      <c r="H312" s="2" t="s">
        <v>34</v>
      </c>
      <c r="I312" s="2" t="s">
        <v>910</v>
      </c>
      <c r="J312" s="3" t="str">
        <f>HYPERLINK("https://www.boe.es/gazeta/dias/1826/06/03/pdfs/GMD-1826-67.pdf#page=2","Abrir facsímil")</f>
        <v>Abrir facsímil</v>
      </c>
      <c r="K312" s="3" t="s">
        <v>36</v>
      </c>
    </row>
    <row r="313" spans="1:11" ht="42" customHeight="1">
      <c r="A313" s="2" t="s">
        <v>911</v>
      </c>
      <c r="B313" s="2" t="s">
        <v>912</v>
      </c>
      <c r="C313" s="2" t="s">
        <v>129</v>
      </c>
      <c r="D313" s="2" t="s">
        <v>27</v>
      </c>
      <c r="E313" s="5">
        <v>-26672</v>
      </c>
      <c r="F313" s="3" t="s">
        <v>251</v>
      </c>
      <c r="G313" s="3" t="s">
        <v>29</v>
      </c>
      <c r="H313" s="2" t="s">
        <v>34</v>
      </c>
      <c r="I313" s="2" t="s">
        <v>913</v>
      </c>
      <c r="J313" s="3" t="str">
        <f>HYPERLINK("https://www.boe.es/gazeta/dias/1826/12/21/pdfs/GMD-1826-153.pdf#page=4","Abrir facsímil")</f>
        <v>Abrir facsímil</v>
      </c>
      <c r="K313" s="3" t="s">
        <v>36</v>
      </c>
    </row>
    <row r="314" spans="1:11" ht="42" customHeight="1">
      <c r="A314" s="2" t="s">
        <v>914</v>
      </c>
      <c r="B314" s="2" t="s">
        <v>915</v>
      </c>
      <c r="C314" s="2" t="s">
        <v>49</v>
      </c>
      <c r="D314" s="2" t="s">
        <v>27</v>
      </c>
      <c r="E314" s="5">
        <v>-26882</v>
      </c>
      <c r="F314" s="3" t="s">
        <v>102</v>
      </c>
      <c r="G314" s="3" t="s">
        <v>29</v>
      </c>
      <c r="H314" s="2" t="s">
        <v>34</v>
      </c>
      <c r="I314" s="2" t="s">
        <v>916</v>
      </c>
      <c r="J314" s="3" t="str">
        <f>HYPERLINK("https://www.boe.es/gazeta/dias/1826/05/25/pdfs/GMD-1826-63.pdf#page=4","Abrir facsímil")</f>
        <v>Abrir facsímil</v>
      </c>
      <c r="K314" s="3" t="s">
        <v>36</v>
      </c>
    </row>
    <row r="315" spans="1:11" ht="42" customHeight="1">
      <c r="A315" s="2" t="s">
        <v>917</v>
      </c>
      <c r="B315" s="2" t="s">
        <v>918</v>
      </c>
      <c r="C315" s="2" t="s">
        <v>26</v>
      </c>
      <c r="D315" s="2" t="s">
        <v>27</v>
      </c>
      <c r="E315" s="5">
        <v>-26859</v>
      </c>
      <c r="F315" s="3" t="s">
        <v>41</v>
      </c>
      <c r="G315" s="3" t="s">
        <v>20</v>
      </c>
      <c r="H315" s="2" t="s">
        <v>34</v>
      </c>
      <c r="I315" s="2" t="s">
        <v>919</v>
      </c>
      <c r="J315" s="3" t="str">
        <f>HYPERLINK("https://www.boe.es/gazeta/dias/1826/06/17/pdfs/GMD-1826-73.pdf#page=3","Abrir facsímil")</f>
        <v>Abrir facsímil</v>
      </c>
      <c r="K315" s="3" t="s">
        <v>36</v>
      </c>
    </row>
    <row r="316" spans="1:11" ht="42" customHeight="1">
      <c r="A316" s="2" t="s">
        <v>920</v>
      </c>
      <c r="B316" s="2" t="s">
        <v>920</v>
      </c>
      <c r="C316" s="2" t="s">
        <v>62</v>
      </c>
      <c r="D316" s="2" t="s">
        <v>27</v>
      </c>
      <c r="E316" s="5">
        <v>-26751</v>
      </c>
      <c r="F316" s="3" t="s">
        <v>262</v>
      </c>
      <c r="G316" s="3" t="s">
        <v>29</v>
      </c>
      <c r="H316" s="2" t="s">
        <v>34</v>
      </c>
      <c r="I316" s="2" t="s">
        <v>921</v>
      </c>
      <c r="J316" s="3" t="str">
        <f>HYPERLINK("https://www.boe.es/gazeta/dias/1826/10/03/pdfs/GMD-1826-119.pdf#page=4","Abrir facsímil")</f>
        <v>Abrir facsímil</v>
      </c>
      <c r="K316" s="3" t="s">
        <v>36</v>
      </c>
    </row>
    <row r="317" spans="1:11" ht="42" customHeight="1">
      <c r="A317" s="2" t="s">
        <v>922</v>
      </c>
      <c r="B317" s="2" t="s">
        <v>922</v>
      </c>
      <c r="C317" s="2" t="s">
        <v>17</v>
      </c>
      <c r="D317" s="2" t="s">
        <v>18</v>
      </c>
      <c r="E317" s="5">
        <v>-26702</v>
      </c>
      <c r="F317" s="3" t="s">
        <v>923</v>
      </c>
      <c r="G317" s="3" t="s">
        <v>64</v>
      </c>
      <c r="H317" s="2" t="s">
        <v>34</v>
      </c>
      <c r="I317" s="2" t="s">
        <v>924</v>
      </c>
      <c r="J317" s="3" t="str">
        <f>HYPERLINK("https://www.boe.es/gazeta/dias/1826/11/21/pdfs/GMD-1826-140.pdf#page=2","Abrir facsímil")</f>
        <v>Abrir facsímil</v>
      </c>
      <c r="K317" s="3" t="s">
        <v>36</v>
      </c>
    </row>
    <row r="318" spans="1:11" ht="42" customHeight="1">
      <c r="A318" s="2" t="s">
        <v>925</v>
      </c>
      <c r="B318" s="2" t="s">
        <v>926</v>
      </c>
      <c r="C318" s="2" t="s">
        <v>17</v>
      </c>
      <c r="D318" s="2" t="s">
        <v>18</v>
      </c>
      <c r="E318" s="5">
        <v>-26686</v>
      </c>
      <c r="F318" s="3" t="s">
        <v>504</v>
      </c>
      <c r="G318" s="3" t="s">
        <v>29</v>
      </c>
      <c r="H318" s="2" t="s">
        <v>21</v>
      </c>
      <c r="I318" s="2" t="s">
        <v>927</v>
      </c>
      <c r="J318" s="3" t="str">
        <f>HYPERLINK("https://www.boe.es/gazeta/dias/1826/12/07/pdfs/GMD-1826-147.pdf#page=4","Abrir facsímil")</f>
        <v>Abrir facsímil</v>
      </c>
      <c r="K318" s="3" t="s">
        <v>23</v>
      </c>
    </row>
    <row r="319" spans="1:11" ht="42" customHeight="1">
      <c r="A319" s="2" t="s">
        <v>928</v>
      </c>
      <c r="B319" s="2" t="s">
        <v>929</v>
      </c>
      <c r="C319" s="2" t="s">
        <v>26</v>
      </c>
      <c r="D319" s="2" t="s">
        <v>27</v>
      </c>
      <c r="E319" s="5">
        <v>-26919</v>
      </c>
      <c r="F319" s="3" t="s">
        <v>930</v>
      </c>
      <c r="G319" s="3" t="s">
        <v>20</v>
      </c>
      <c r="H319" s="2" t="s">
        <v>34</v>
      </c>
      <c r="I319" s="2" t="s">
        <v>931</v>
      </c>
      <c r="J319" s="3" t="str">
        <f>HYPERLINK("https://www.boe.es/gazeta/dias/1826/04/18/pdfs/GMD-1826-47.pdf#page=3","Abrir facsímil")</f>
        <v>Abrir facsímil</v>
      </c>
      <c r="K319" s="3" t="s">
        <v>36</v>
      </c>
    </row>
    <row r="320" spans="1:11" ht="42" customHeight="1">
      <c r="A320" s="2" t="s">
        <v>928</v>
      </c>
      <c r="B320" s="2" t="s">
        <v>929</v>
      </c>
      <c r="C320" s="2" t="s">
        <v>17</v>
      </c>
      <c r="D320" s="2" t="s">
        <v>18</v>
      </c>
      <c r="E320" s="5">
        <v>-26919</v>
      </c>
      <c r="F320" s="3" t="s">
        <v>930</v>
      </c>
      <c r="G320" s="3" t="s">
        <v>29</v>
      </c>
      <c r="H320" s="2" t="s">
        <v>34</v>
      </c>
      <c r="I320" s="2" t="s">
        <v>932</v>
      </c>
      <c r="J320" s="3" t="str">
        <f>HYPERLINK("https://www.boe.es/gazeta/dias/1826/04/18/pdfs/GMD-1826-47.pdf#page=4","Abrir facsímil")</f>
        <v>Abrir facsímil</v>
      </c>
      <c r="K320" s="3" t="s">
        <v>36</v>
      </c>
    </row>
    <row r="321" spans="1:11" ht="42" customHeight="1">
      <c r="A321" s="2" t="s">
        <v>933</v>
      </c>
      <c r="B321" s="2" t="s">
        <v>934</v>
      </c>
      <c r="C321" s="2" t="s">
        <v>17</v>
      </c>
      <c r="D321" s="2" t="s">
        <v>18</v>
      </c>
      <c r="E321" s="5">
        <v>-26812</v>
      </c>
      <c r="F321" s="3" t="s">
        <v>33</v>
      </c>
      <c r="G321" s="3" t="s">
        <v>29</v>
      </c>
      <c r="H321" s="2" t="s">
        <v>34</v>
      </c>
      <c r="I321" s="2" t="s">
        <v>935</v>
      </c>
      <c r="J321" s="3" t="str">
        <f>HYPERLINK("https://www.boe.es/gazeta/dias/1826/08/03/pdfs/GMD-1826-93.pdf#page=4","Abrir facsímil")</f>
        <v>Abrir facsímil</v>
      </c>
      <c r="K321" s="3" t="s">
        <v>36</v>
      </c>
    </row>
    <row r="322" spans="1:11" ht="42" customHeight="1">
      <c r="A322" s="2" t="s">
        <v>936</v>
      </c>
      <c r="B322" s="2" t="s">
        <v>936</v>
      </c>
      <c r="C322" s="2" t="s">
        <v>17</v>
      </c>
      <c r="D322" s="2" t="s">
        <v>18</v>
      </c>
      <c r="E322" s="5">
        <v>-26700</v>
      </c>
      <c r="F322" s="3" t="s">
        <v>54</v>
      </c>
      <c r="G322" s="3" t="s">
        <v>20</v>
      </c>
      <c r="H322" s="2" t="s">
        <v>34</v>
      </c>
      <c r="I322" s="2" t="s">
        <v>937</v>
      </c>
      <c r="J322" s="3" t="str">
        <f>HYPERLINK("https://www.boe.es/gazeta/dias/1826/11/23/pdfs/GMD-1826-141.pdf#page=3","Abrir facsímil")</f>
        <v>Abrir facsímil</v>
      </c>
      <c r="K322" s="3" t="s">
        <v>36</v>
      </c>
    </row>
    <row r="323" spans="1:11" ht="42" customHeight="1">
      <c r="A323" s="2" t="s">
        <v>938</v>
      </c>
      <c r="B323" s="2" t="s">
        <v>939</v>
      </c>
      <c r="C323" s="2" t="s">
        <v>26</v>
      </c>
      <c r="D323" s="2" t="s">
        <v>27</v>
      </c>
      <c r="E323" s="5">
        <v>-26789</v>
      </c>
      <c r="F323" s="3" t="s">
        <v>940</v>
      </c>
      <c r="G323" s="3" t="s">
        <v>29</v>
      </c>
      <c r="H323" s="2" t="s">
        <v>21</v>
      </c>
      <c r="I323" s="2" t="s">
        <v>941</v>
      </c>
      <c r="J323" s="3" t="str">
        <f>HYPERLINK("https://www.boe.es/gazeta/dias/1826/08/26/pdfs/GMD-1826-103.pdf#page=4","Abrir facsímil")</f>
        <v>Abrir facsímil</v>
      </c>
      <c r="K323" s="3" t="s">
        <v>23</v>
      </c>
    </row>
    <row r="324" spans="1:11" ht="42" customHeight="1">
      <c r="A324" s="2" t="s">
        <v>942</v>
      </c>
      <c r="B324" s="2" t="s">
        <v>943</v>
      </c>
      <c r="C324" s="2" t="s">
        <v>17</v>
      </c>
      <c r="D324" s="2" t="s">
        <v>18</v>
      </c>
      <c r="E324" s="5">
        <v>-26964</v>
      </c>
      <c r="F324" s="3" t="s">
        <v>634</v>
      </c>
      <c r="G324" s="3" t="s">
        <v>20</v>
      </c>
      <c r="H324" s="2" t="s">
        <v>21</v>
      </c>
      <c r="I324" s="2" t="s">
        <v>944</v>
      </c>
      <c r="J324" s="3" t="str">
        <f>HYPERLINK("https://www.boe.es/gazeta/dias/1826/03/04/pdfs/GMD-1826-28.pdf#page=3","Abrir facsímil")</f>
        <v>Abrir facsímil</v>
      </c>
      <c r="K324" s="3" t="s">
        <v>23</v>
      </c>
    </row>
    <row r="325" spans="1:11" ht="42" customHeight="1">
      <c r="A325" s="2" t="s">
        <v>942</v>
      </c>
      <c r="B325" s="2" t="s">
        <v>943</v>
      </c>
      <c r="C325" s="2" t="s">
        <v>49</v>
      </c>
      <c r="D325" s="2" t="s">
        <v>27</v>
      </c>
      <c r="E325" s="5">
        <v>-26721</v>
      </c>
      <c r="F325" s="3" t="s">
        <v>945</v>
      </c>
      <c r="G325" s="3" t="s">
        <v>29</v>
      </c>
      <c r="H325" s="2" t="s">
        <v>21</v>
      </c>
      <c r="I325" s="2" t="s">
        <v>946</v>
      </c>
      <c r="J325" s="3" t="str">
        <f>HYPERLINK("https://www.boe.es/gazeta/dias/1826/11/02/pdfs/GMD-1826-132.pdf#page=4","Abrir facsímil")</f>
        <v>Abrir facsímil</v>
      </c>
      <c r="K325" s="3" t="s">
        <v>23</v>
      </c>
    </row>
    <row r="326" spans="1:11" ht="42" customHeight="1">
      <c r="A326" s="2" t="s">
        <v>947</v>
      </c>
      <c r="B326" s="2" t="s">
        <v>948</v>
      </c>
      <c r="C326" s="2" t="s">
        <v>73</v>
      </c>
      <c r="D326" s="2" t="s">
        <v>27</v>
      </c>
      <c r="E326" s="5">
        <v>-26714</v>
      </c>
      <c r="F326" s="3" t="s">
        <v>525</v>
      </c>
      <c r="G326" s="3" t="s">
        <v>29</v>
      </c>
      <c r="H326" s="2" t="s">
        <v>21</v>
      </c>
      <c r="I326" s="2" t="s">
        <v>949</v>
      </c>
      <c r="J326" s="3" t="str">
        <f>HYPERLINK("https://www.boe.es/gazeta/dias/1826/11/09/pdfs/GMD-1826-135.pdf#page=4","Abrir facsímil")</f>
        <v>Abrir facsímil</v>
      </c>
      <c r="K326" s="3" t="s">
        <v>23</v>
      </c>
    </row>
    <row r="327" spans="1:11" ht="42" customHeight="1">
      <c r="A327" s="2" t="s">
        <v>950</v>
      </c>
      <c r="B327" s="2" t="s">
        <v>951</v>
      </c>
      <c r="C327" s="2" t="s">
        <v>17</v>
      </c>
      <c r="D327" s="2" t="s">
        <v>18</v>
      </c>
      <c r="E327" s="5">
        <v>-26980</v>
      </c>
      <c r="F327" s="3" t="s">
        <v>158</v>
      </c>
      <c r="G327" s="3" t="s">
        <v>20</v>
      </c>
      <c r="H327" s="2" t="s">
        <v>34</v>
      </c>
      <c r="I327" s="2" t="s">
        <v>952</v>
      </c>
      <c r="J327" s="3" t="str">
        <f>HYPERLINK("https://www.boe.es/gazeta/dias/1826/02/16/pdfs/GMD-1826-20.pdf#page=3","Abrir facsímil")</f>
        <v>Abrir facsímil</v>
      </c>
      <c r="K327" s="3" t="s">
        <v>36</v>
      </c>
    </row>
    <row r="328" spans="1:11" ht="42" customHeight="1">
      <c r="A328" s="2" t="s">
        <v>953</v>
      </c>
      <c r="B328" s="2" t="s">
        <v>954</v>
      </c>
      <c r="C328" s="2" t="s">
        <v>17</v>
      </c>
      <c r="D328" s="2" t="s">
        <v>18</v>
      </c>
      <c r="E328" s="5">
        <v>-26894</v>
      </c>
      <c r="F328" s="3" t="s">
        <v>271</v>
      </c>
      <c r="G328" s="3" t="s">
        <v>64</v>
      </c>
      <c r="H328" s="2" t="s">
        <v>34</v>
      </c>
      <c r="I328" s="2" t="s">
        <v>955</v>
      </c>
      <c r="J328" s="3" t="str">
        <f>HYPERLINK("https://www.boe.es/gazeta/dias/1826/05/13/pdfs/GMD-1826-58.pdf#page=2","Abrir facsímil")</f>
        <v>Abrir facsímil</v>
      </c>
      <c r="K328" s="3" t="s">
        <v>36</v>
      </c>
    </row>
    <row r="329" spans="1:11" ht="42" customHeight="1">
      <c r="A329" s="2" t="s">
        <v>956</v>
      </c>
      <c r="B329" s="2" t="s">
        <v>957</v>
      </c>
      <c r="C329" s="2" t="s">
        <v>17</v>
      </c>
      <c r="D329" s="2" t="s">
        <v>18</v>
      </c>
      <c r="E329" s="5">
        <v>-26742</v>
      </c>
      <c r="F329" s="3" t="s">
        <v>769</v>
      </c>
      <c r="G329" s="3" t="s">
        <v>29</v>
      </c>
      <c r="H329" s="2" t="s">
        <v>34</v>
      </c>
      <c r="I329" s="2" t="s">
        <v>958</v>
      </c>
      <c r="J329" s="3" t="str">
        <f>HYPERLINK("https://www.boe.es/gazeta/dias/1826/10/12/pdfs/GMD-1826-123.pdf#page=4","Abrir facsímil")</f>
        <v>Abrir facsímil</v>
      </c>
      <c r="K329" s="3" t="s">
        <v>36</v>
      </c>
    </row>
    <row r="330" spans="1:11" ht="42" customHeight="1">
      <c r="A330" s="2" t="s">
        <v>959</v>
      </c>
      <c r="B330" s="2" t="s">
        <v>960</v>
      </c>
      <c r="C330" s="2" t="s">
        <v>187</v>
      </c>
      <c r="D330" s="2" t="s">
        <v>86</v>
      </c>
      <c r="E330" s="5">
        <v>-26887</v>
      </c>
      <c r="F330" s="3" t="s">
        <v>961</v>
      </c>
      <c r="G330" s="3" t="s">
        <v>29</v>
      </c>
      <c r="H330" s="2" t="s">
        <v>34</v>
      </c>
      <c r="I330" s="2" t="s">
        <v>962</v>
      </c>
      <c r="J330" s="3" t="str">
        <f>HYPERLINK("https://www.boe.es/gazeta/dias/1826/05/20/pdfs/GMD-1826-61.pdf#page=4","Abrir facsímil")</f>
        <v>Abrir facsímil</v>
      </c>
      <c r="K330" s="3" t="s">
        <v>36</v>
      </c>
    </row>
    <row r="331" spans="1:11" ht="42" customHeight="1">
      <c r="A331" s="2" t="s">
        <v>963</v>
      </c>
      <c r="B331" s="2" t="s">
        <v>964</v>
      </c>
      <c r="C331" s="2" t="s">
        <v>62</v>
      </c>
      <c r="D331" s="2" t="s">
        <v>27</v>
      </c>
      <c r="E331" s="5">
        <v>-26807</v>
      </c>
      <c r="F331" s="3" t="s">
        <v>965</v>
      </c>
      <c r="G331" s="3" t="s">
        <v>29</v>
      </c>
      <c r="H331" s="2" t="s">
        <v>34</v>
      </c>
      <c r="I331" s="2" t="s">
        <v>966</v>
      </c>
      <c r="J331" s="3" t="str">
        <f>HYPERLINK("https://www.boe.es/gazeta/dias/1826/08/08/pdfs/GMD-1826-95.pdf#page=4","Abrir facsímil")</f>
        <v>Abrir facsímil</v>
      </c>
      <c r="K331" s="3" t="s">
        <v>36</v>
      </c>
    </row>
    <row r="332" spans="1:11" ht="42" customHeight="1">
      <c r="A332" s="2" t="s">
        <v>967</v>
      </c>
      <c r="B332" s="2" t="s">
        <v>968</v>
      </c>
      <c r="C332" s="2" t="s">
        <v>85</v>
      </c>
      <c r="D332" s="2" t="s">
        <v>86</v>
      </c>
      <c r="E332" s="5">
        <v>-26971</v>
      </c>
      <c r="F332" s="3" t="s">
        <v>201</v>
      </c>
      <c r="G332" s="3" t="s">
        <v>29</v>
      </c>
      <c r="H332" s="2" t="s">
        <v>34</v>
      </c>
      <c r="I332" s="2" t="s">
        <v>969</v>
      </c>
      <c r="J332" s="3" t="str">
        <f>HYPERLINK("https://www.boe.es/gazeta/dias/1826/02/25/pdfs/GMD-1826-24.pdf#page=4","Abrir facsímil")</f>
        <v>Abrir facsímil</v>
      </c>
      <c r="K332" s="3" t="s">
        <v>36</v>
      </c>
    </row>
    <row r="333" spans="1:11" ht="42" customHeight="1">
      <c r="A333" s="2" t="s">
        <v>970</v>
      </c>
      <c r="B333" s="2" t="s">
        <v>971</v>
      </c>
      <c r="C333" s="2" t="s">
        <v>49</v>
      </c>
      <c r="D333" s="2" t="s">
        <v>27</v>
      </c>
      <c r="E333" s="5">
        <v>-26733</v>
      </c>
      <c r="F333" s="3" t="s">
        <v>176</v>
      </c>
      <c r="G333" s="3" t="s">
        <v>20</v>
      </c>
      <c r="H333" s="2" t="s">
        <v>21</v>
      </c>
      <c r="I333" s="2" t="s">
        <v>972</v>
      </c>
      <c r="J333" s="3" t="str">
        <f>HYPERLINK("https://www.boe.es/gazeta/dias/1826/10/21/pdfs/GMD-1826-127.pdf#page=3","Abrir facsímil")</f>
        <v>Abrir facsímil</v>
      </c>
      <c r="K333" s="3" t="s">
        <v>23</v>
      </c>
    </row>
    <row r="334" spans="1:11" ht="42" customHeight="1">
      <c r="A334" s="2" t="s">
        <v>973</v>
      </c>
      <c r="B334" s="2" t="s">
        <v>974</v>
      </c>
      <c r="C334" s="2" t="s">
        <v>49</v>
      </c>
      <c r="D334" s="2" t="s">
        <v>27</v>
      </c>
      <c r="E334" s="5">
        <v>-26793</v>
      </c>
      <c r="F334" s="3" t="s">
        <v>28</v>
      </c>
      <c r="G334" s="3" t="s">
        <v>29</v>
      </c>
      <c r="H334" s="2" t="s">
        <v>34</v>
      </c>
      <c r="I334" s="2" t="s">
        <v>975</v>
      </c>
      <c r="J334" s="3" t="str">
        <f>HYPERLINK("https://www.boe.es/gazeta/dias/1826/08/22/pdfs/GMD-1826-101.pdf#page=4","Abrir facsímil")</f>
        <v>Abrir facsímil</v>
      </c>
      <c r="K334" s="3" t="s">
        <v>36</v>
      </c>
    </row>
    <row r="335" spans="1:11" ht="42" customHeight="1">
      <c r="A335" s="2" t="s">
        <v>976</v>
      </c>
      <c r="B335" s="2" t="s">
        <v>977</v>
      </c>
      <c r="C335" s="2" t="s">
        <v>26</v>
      </c>
      <c r="D335" s="2" t="s">
        <v>27</v>
      </c>
      <c r="E335" s="5">
        <v>-26919</v>
      </c>
      <c r="F335" s="3" t="s">
        <v>930</v>
      </c>
      <c r="G335" s="3" t="s">
        <v>29</v>
      </c>
      <c r="H335" s="2" t="s">
        <v>34</v>
      </c>
      <c r="I335" s="2" t="s">
        <v>978</v>
      </c>
      <c r="J335" s="3" t="str">
        <f>HYPERLINK("https://www.boe.es/gazeta/dias/1826/04/18/pdfs/GMD-1826-47.pdf#page=4","Abrir facsímil")</f>
        <v>Abrir facsímil</v>
      </c>
      <c r="K335" s="3" t="s">
        <v>36</v>
      </c>
    </row>
    <row r="336" spans="1:11" ht="42" customHeight="1">
      <c r="A336" s="2" t="s">
        <v>979</v>
      </c>
      <c r="B336" s="2" t="s">
        <v>980</v>
      </c>
      <c r="C336" s="2" t="s">
        <v>85</v>
      </c>
      <c r="D336" s="2" t="s">
        <v>86</v>
      </c>
      <c r="E336" s="5">
        <v>-26784</v>
      </c>
      <c r="F336" s="3" t="s">
        <v>389</v>
      </c>
      <c r="G336" s="3" t="s">
        <v>20</v>
      </c>
      <c r="H336" s="2" t="s">
        <v>21</v>
      </c>
      <c r="I336" s="2" t="s">
        <v>981</v>
      </c>
      <c r="J336" s="3" t="str">
        <f>HYPERLINK("https://www.boe.es/gazeta/dias/1826/08/31/pdfs/GMD-1826-105.pdf#page=3","Abrir facsímil")</f>
        <v>Abrir facsímil</v>
      </c>
      <c r="K336" s="3" t="s">
        <v>23</v>
      </c>
    </row>
    <row r="337" spans="1:11" ht="42" customHeight="1">
      <c r="A337" s="2" t="s">
        <v>982</v>
      </c>
      <c r="B337" s="2" t="s">
        <v>983</v>
      </c>
      <c r="C337" s="2" t="s">
        <v>62</v>
      </c>
      <c r="D337" s="2" t="s">
        <v>27</v>
      </c>
      <c r="E337" s="5">
        <v>-26852</v>
      </c>
      <c r="F337" s="3" t="s">
        <v>545</v>
      </c>
      <c r="G337" s="3" t="s">
        <v>29</v>
      </c>
      <c r="H337" s="2" t="s">
        <v>34</v>
      </c>
      <c r="I337" s="2" t="s">
        <v>984</v>
      </c>
      <c r="J337" s="3" t="str">
        <f>HYPERLINK("https://www.boe.es/gazeta/dias/1826/06/24/pdfs/GMD-1826-76.pdf#page=4","Abrir facsímil")</f>
        <v>Abrir facsímil</v>
      </c>
      <c r="K337" s="3" t="s">
        <v>36</v>
      </c>
    </row>
    <row r="338" spans="1:11" ht="42" customHeight="1">
      <c r="A338" s="2" t="s">
        <v>985</v>
      </c>
      <c r="B338" s="2" t="s">
        <v>986</v>
      </c>
      <c r="C338" s="2" t="s">
        <v>85</v>
      </c>
      <c r="D338" s="2" t="s">
        <v>86</v>
      </c>
      <c r="E338" s="5">
        <v>-26873</v>
      </c>
      <c r="F338" s="3" t="s">
        <v>136</v>
      </c>
      <c r="G338" s="3" t="s">
        <v>20</v>
      </c>
      <c r="H338" s="2" t="s">
        <v>34</v>
      </c>
      <c r="I338" s="2" t="s">
        <v>987</v>
      </c>
      <c r="J338" s="3" t="str">
        <f>HYPERLINK("https://www.boe.es/gazeta/dias/1826/06/03/pdfs/GMD-1826-67.pdf#page=3","Abrir facsímil")</f>
        <v>Abrir facsímil</v>
      </c>
      <c r="K338" s="3" t="s">
        <v>36</v>
      </c>
    </row>
    <row r="339" spans="1:11" ht="42" customHeight="1">
      <c r="A339" s="2" t="s">
        <v>988</v>
      </c>
      <c r="B339" s="2" t="s">
        <v>989</v>
      </c>
      <c r="C339" s="2" t="s">
        <v>17</v>
      </c>
      <c r="D339" s="2" t="s">
        <v>18</v>
      </c>
      <c r="E339" s="5">
        <v>-26959</v>
      </c>
      <c r="F339" s="3" t="s">
        <v>595</v>
      </c>
      <c r="G339" s="3" t="s">
        <v>20</v>
      </c>
      <c r="H339" s="2" t="s">
        <v>34</v>
      </c>
      <c r="I339" s="2" t="s">
        <v>990</v>
      </c>
      <c r="J339" s="3" t="str">
        <f>HYPERLINK("https://www.boe.es/gazeta/dias/1826/03/09/pdfs/GMD-1826-30.pdf#page=3","Abrir facsímil")</f>
        <v>Abrir facsímil</v>
      </c>
      <c r="K339" s="3" t="s">
        <v>36</v>
      </c>
    </row>
    <row r="340" spans="1:11" ht="42" customHeight="1">
      <c r="A340" s="2" t="s">
        <v>991</v>
      </c>
      <c r="B340" s="2" t="s">
        <v>992</v>
      </c>
      <c r="C340" s="2" t="s">
        <v>32</v>
      </c>
      <c r="D340" s="2" t="s">
        <v>27</v>
      </c>
      <c r="E340" s="5">
        <v>-26803</v>
      </c>
      <c r="F340" s="3" t="s">
        <v>811</v>
      </c>
      <c r="G340" s="3" t="s">
        <v>29</v>
      </c>
      <c r="H340" s="2" t="s">
        <v>34</v>
      </c>
      <c r="I340" s="2" t="s">
        <v>993</v>
      </c>
      <c r="J340" s="3" t="str">
        <f>HYPERLINK("https://www.boe.es/gazeta/dias/1826/08/12/pdfs/GMD-1826-97.pdf#page=4","Abrir facsímil")</f>
        <v>Abrir facsímil</v>
      </c>
      <c r="K340" s="3" t="s">
        <v>36</v>
      </c>
    </row>
    <row r="341" spans="1:11" ht="42" customHeight="1">
      <c r="A341" s="2" t="s">
        <v>994</v>
      </c>
      <c r="B341" s="2" t="s">
        <v>995</v>
      </c>
      <c r="C341" s="2" t="s">
        <v>49</v>
      </c>
      <c r="D341" s="2" t="s">
        <v>27</v>
      </c>
      <c r="E341" s="5">
        <v>-26852</v>
      </c>
      <c r="F341" s="3" t="s">
        <v>545</v>
      </c>
      <c r="G341" s="3" t="s">
        <v>20</v>
      </c>
      <c r="H341" s="2" t="s">
        <v>34</v>
      </c>
      <c r="I341" s="2" t="s">
        <v>996</v>
      </c>
      <c r="J341" s="3" t="str">
        <f>HYPERLINK("https://www.boe.es/gazeta/dias/1826/06/24/pdfs/GMD-1826-76.pdf#page=3","Abrir facsímil")</f>
        <v>Abrir facsímil</v>
      </c>
      <c r="K341" s="3" t="s">
        <v>36</v>
      </c>
    </row>
    <row r="342" spans="1:11" ht="42" customHeight="1">
      <c r="A342" s="2" t="s">
        <v>997</v>
      </c>
      <c r="B342" s="2" t="s">
        <v>998</v>
      </c>
      <c r="C342" s="2" t="s">
        <v>17</v>
      </c>
      <c r="D342" s="2" t="s">
        <v>18</v>
      </c>
      <c r="E342" s="5">
        <v>-26971</v>
      </c>
      <c r="F342" s="3" t="s">
        <v>201</v>
      </c>
      <c r="G342" s="3" t="s">
        <v>29</v>
      </c>
      <c r="H342" s="2" t="s">
        <v>34</v>
      </c>
      <c r="I342" s="2" t="s">
        <v>999</v>
      </c>
      <c r="J342" s="3" t="str">
        <f>HYPERLINK("https://www.boe.es/gazeta/dias/1826/02/25/pdfs/GMD-1826-24.pdf#page=4","Abrir facsímil")</f>
        <v>Abrir facsímil</v>
      </c>
      <c r="K342" s="3" t="s">
        <v>36</v>
      </c>
    </row>
    <row r="343" spans="1:11" ht="42" customHeight="1">
      <c r="A343" s="2" t="s">
        <v>1000</v>
      </c>
      <c r="B343" s="2" t="s">
        <v>1001</v>
      </c>
      <c r="C343" s="2" t="s">
        <v>62</v>
      </c>
      <c r="D343" s="2" t="s">
        <v>27</v>
      </c>
      <c r="E343" s="5">
        <v>-26747</v>
      </c>
      <c r="F343" s="3" t="s">
        <v>738</v>
      </c>
      <c r="G343" s="3" t="s">
        <v>739</v>
      </c>
      <c r="H343" s="2" t="s">
        <v>34</v>
      </c>
      <c r="I343" s="2" t="s">
        <v>1002</v>
      </c>
      <c r="J343" s="3" t="str">
        <f>HYPERLINK("https://www.boe.es/gazeta/dias/1826/10/07/pdfs/GMD-1826-121.pdf#page=4","Abrir facsímil")</f>
        <v>Abrir facsímil</v>
      </c>
      <c r="K343" s="3" t="s">
        <v>36</v>
      </c>
    </row>
    <row r="344" spans="1:11" ht="42" customHeight="1">
      <c r="A344" s="2" t="s">
        <v>1003</v>
      </c>
      <c r="B344" s="2" t="s">
        <v>1004</v>
      </c>
      <c r="C344" s="2" t="s">
        <v>17</v>
      </c>
      <c r="D344" s="2" t="s">
        <v>18</v>
      </c>
      <c r="E344" s="5">
        <v>-27020</v>
      </c>
      <c r="F344" s="3" t="s">
        <v>111</v>
      </c>
      <c r="G344" s="3" t="s">
        <v>20</v>
      </c>
      <c r="H344" s="2" t="s">
        <v>34</v>
      </c>
      <c r="I344" s="2" t="s">
        <v>1005</v>
      </c>
      <c r="J344" s="3" t="str">
        <f>HYPERLINK("https://www.boe.es/gazeta/dias/1826/01/07/pdfs/GMD-1826-3.pdf#page=3","Abrir facsímil")</f>
        <v>Abrir facsímil</v>
      </c>
      <c r="K344" s="3" t="s">
        <v>36</v>
      </c>
    </row>
    <row r="345" spans="1:11" ht="42" customHeight="1">
      <c r="A345" s="2" t="s">
        <v>1006</v>
      </c>
      <c r="B345" s="2" t="s">
        <v>1006</v>
      </c>
      <c r="C345" s="2" t="s">
        <v>17</v>
      </c>
      <c r="D345" s="2" t="s">
        <v>18</v>
      </c>
      <c r="E345" s="5">
        <v>-26908</v>
      </c>
      <c r="F345" s="3" t="s">
        <v>1007</v>
      </c>
      <c r="G345" s="3" t="s">
        <v>64</v>
      </c>
      <c r="H345" s="2" t="s">
        <v>34</v>
      </c>
      <c r="I345" s="2" t="s">
        <v>1008</v>
      </c>
      <c r="J345" s="3" t="str">
        <f>HYPERLINK("https://www.boe.es/gazeta/dias/1826/04/29/pdfs/GMD-1826-52.pdf#page=2","Abrir facsímil")</f>
        <v>Abrir facsímil</v>
      </c>
      <c r="K345" s="3" t="s">
        <v>36</v>
      </c>
    </row>
    <row r="346" spans="1:11" ht="42" customHeight="1">
      <c r="A346" s="2" t="s">
        <v>1006</v>
      </c>
      <c r="B346" s="2" t="s">
        <v>1006</v>
      </c>
      <c r="C346" s="2" t="s">
        <v>17</v>
      </c>
      <c r="D346" s="2" t="s">
        <v>18</v>
      </c>
      <c r="E346" s="5">
        <v>-26894</v>
      </c>
      <c r="F346" s="3" t="s">
        <v>271</v>
      </c>
      <c r="G346" s="3" t="s">
        <v>20</v>
      </c>
      <c r="H346" s="2" t="s">
        <v>34</v>
      </c>
      <c r="I346" s="2" t="s">
        <v>1009</v>
      </c>
      <c r="J346" s="3" t="str">
        <f>HYPERLINK("https://www.boe.es/gazeta/dias/1826/05/13/pdfs/GMD-1826-58.pdf#page=3","Abrir facsímil")</f>
        <v>Abrir facsímil</v>
      </c>
      <c r="K346" s="3" t="s">
        <v>36</v>
      </c>
    </row>
    <row r="347" spans="1:11" ht="42" customHeight="1">
      <c r="A347" s="2" t="s">
        <v>1010</v>
      </c>
      <c r="B347" s="2" t="s">
        <v>1011</v>
      </c>
      <c r="C347" s="2" t="s">
        <v>32</v>
      </c>
      <c r="D347" s="2" t="s">
        <v>27</v>
      </c>
      <c r="E347" s="5">
        <v>-26989</v>
      </c>
      <c r="F347" s="3" t="s">
        <v>188</v>
      </c>
      <c r="G347" s="3" t="s">
        <v>29</v>
      </c>
      <c r="H347" s="2" t="s">
        <v>34</v>
      </c>
      <c r="I347" s="2" t="s">
        <v>1012</v>
      </c>
      <c r="J347" s="3" t="str">
        <f>HYPERLINK("https://www.boe.es/gazeta/dias/1826/02/07/pdfs/GMD-1826-16.pdf#page=4","Abrir facsímil")</f>
        <v>Abrir facsímil</v>
      </c>
      <c r="K347" s="3" t="s">
        <v>36</v>
      </c>
    </row>
    <row r="348" spans="1:11" ht="42" customHeight="1">
      <c r="A348" s="2" t="s">
        <v>1013</v>
      </c>
      <c r="B348" s="2" t="s">
        <v>1014</v>
      </c>
      <c r="C348" s="2" t="s">
        <v>17</v>
      </c>
      <c r="D348" s="2" t="s">
        <v>18</v>
      </c>
      <c r="E348" s="5">
        <v>-26943</v>
      </c>
      <c r="F348" s="3" t="s">
        <v>1015</v>
      </c>
      <c r="G348" s="3" t="s">
        <v>29</v>
      </c>
      <c r="H348" s="2" t="s">
        <v>34</v>
      </c>
      <c r="I348" s="2" t="s">
        <v>1016</v>
      </c>
      <c r="J348" s="3" t="str">
        <f>HYPERLINK("https://www.boe.es/gazeta/dias/1826/03/25/pdfs/GMD-1826-37.pdf#page=4","Abrir facsímil")</f>
        <v>Abrir facsímil</v>
      </c>
      <c r="K348" s="3" t="s">
        <v>36</v>
      </c>
    </row>
    <row r="349" spans="1:11" ht="42" customHeight="1">
      <c r="A349" s="2" t="s">
        <v>1017</v>
      </c>
      <c r="B349" s="2" t="s">
        <v>1017</v>
      </c>
      <c r="C349" s="2" t="s">
        <v>62</v>
      </c>
      <c r="D349" s="2" t="s">
        <v>27</v>
      </c>
      <c r="E349" s="5">
        <v>-26863</v>
      </c>
      <c r="F349" s="3" t="s">
        <v>140</v>
      </c>
      <c r="G349" s="3" t="s">
        <v>29</v>
      </c>
      <c r="H349" s="2" t="s">
        <v>34</v>
      </c>
      <c r="I349" s="2" t="s">
        <v>1018</v>
      </c>
      <c r="J349" s="3" t="str">
        <f>HYPERLINK("https://www.boe.es/gazeta/dias/1826/06/13/pdfs/GMD-1826-71.pdf#page=4","Abrir facsímil")</f>
        <v>Abrir facsímil</v>
      </c>
      <c r="K349" s="3" t="s">
        <v>36</v>
      </c>
    </row>
    <row r="350" spans="1:11" ht="42" customHeight="1">
      <c r="A350" s="2" t="s">
        <v>1019</v>
      </c>
      <c r="B350" s="2" t="s">
        <v>1020</v>
      </c>
      <c r="C350" s="2" t="s">
        <v>62</v>
      </c>
      <c r="D350" s="2" t="s">
        <v>27</v>
      </c>
      <c r="E350" s="5">
        <v>-26847</v>
      </c>
      <c r="F350" s="3" t="s">
        <v>465</v>
      </c>
      <c r="G350" s="3" t="s">
        <v>20</v>
      </c>
      <c r="H350" s="2" t="s">
        <v>34</v>
      </c>
      <c r="I350" s="2" t="s">
        <v>1021</v>
      </c>
      <c r="J350" s="3" t="str">
        <f>HYPERLINK("https://www.boe.es/gazeta/dias/1826/06/29/pdfs/GMD-1826-78.pdf#page=3","Abrir facsímil")</f>
        <v>Abrir facsímil</v>
      </c>
      <c r="K350" s="3" t="s">
        <v>36</v>
      </c>
    </row>
    <row r="351" spans="1:11" ht="42" customHeight="1">
      <c r="A351" s="2" t="s">
        <v>1022</v>
      </c>
      <c r="B351" s="2" t="s">
        <v>1022</v>
      </c>
      <c r="C351" s="2" t="s">
        <v>17</v>
      </c>
      <c r="D351" s="2" t="s">
        <v>18</v>
      </c>
      <c r="E351" s="5">
        <v>-26968</v>
      </c>
      <c r="F351" s="3" t="s">
        <v>344</v>
      </c>
      <c r="G351" s="3" t="s">
        <v>45</v>
      </c>
      <c r="H351" s="2" t="s">
        <v>34</v>
      </c>
      <c r="I351" s="2" t="s">
        <v>1023</v>
      </c>
      <c r="J351" s="3" t="str">
        <f>HYPERLINK("https://www.boe.es/gazeta/dias/1826/02/28/pdfs/GMD-1826-26.pdf#page=1","Abrir facsímil")</f>
        <v>Abrir facsímil</v>
      </c>
      <c r="K351" s="3" t="s">
        <v>36</v>
      </c>
    </row>
    <row r="352" spans="1:11" ht="42" customHeight="1">
      <c r="A352" s="2" t="s">
        <v>1024</v>
      </c>
      <c r="B352" s="2" t="s">
        <v>1024</v>
      </c>
      <c r="C352" s="2" t="s">
        <v>62</v>
      </c>
      <c r="D352" s="2" t="s">
        <v>27</v>
      </c>
      <c r="E352" s="5">
        <v>-26866</v>
      </c>
      <c r="F352" s="3" t="s">
        <v>675</v>
      </c>
      <c r="G352" s="3" t="s">
        <v>64</v>
      </c>
      <c r="H352" s="2" t="s">
        <v>34</v>
      </c>
      <c r="I352" s="2" t="s">
        <v>1025</v>
      </c>
      <c r="J352" s="3" t="str">
        <f>HYPERLINK("https://www.boe.es/gazeta/dias/1826/06/10/pdfs/GMD-1826-70.pdf#page=2","Abrir facsímil")</f>
        <v>Abrir facsímil</v>
      </c>
      <c r="K352" s="3" t="s">
        <v>36</v>
      </c>
    </row>
    <row r="353" spans="1:11" ht="42" customHeight="1">
      <c r="A353" s="2" t="s">
        <v>1024</v>
      </c>
      <c r="B353" s="2" t="s">
        <v>1024</v>
      </c>
      <c r="C353" s="2" t="s">
        <v>85</v>
      </c>
      <c r="D353" s="2" t="s">
        <v>86</v>
      </c>
      <c r="E353" s="5">
        <v>-26798</v>
      </c>
      <c r="F353" s="3" t="s">
        <v>379</v>
      </c>
      <c r="G353" s="3" t="s">
        <v>64</v>
      </c>
      <c r="H353" s="2" t="s">
        <v>34</v>
      </c>
      <c r="I353" s="2" t="s">
        <v>1026</v>
      </c>
      <c r="J353" s="3" t="str">
        <f>HYPERLINK("https://www.boe.es/gazeta/dias/1826/08/17/pdfs/GMD-1826-99.pdf#page=2","Abrir facsímil")</f>
        <v>Abrir facsímil</v>
      </c>
      <c r="K353" s="3" t="s">
        <v>36</v>
      </c>
    </row>
    <row r="354" spans="1:11" ht="42" customHeight="1">
      <c r="A354" s="2" t="s">
        <v>1024</v>
      </c>
      <c r="B354" s="2" t="s">
        <v>1024</v>
      </c>
      <c r="C354" s="2" t="s">
        <v>62</v>
      </c>
      <c r="D354" s="2" t="s">
        <v>27</v>
      </c>
      <c r="E354" s="5">
        <v>-26691</v>
      </c>
      <c r="F354" s="3" t="s">
        <v>795</v>
      </c>
      <c r="G354" s="3" t="s">
        <v>20</v>
      </c>
      <c r="H354" s="2" t="s">
        <v>34</v>
      </c>
      <c r="I354" s="2" t="s">
        <v>1027</v>
      </c>
      <c r="J354" s="3" t="str">
        <f>HYPERLINK("https://www.boe.es/gazeta/dias/1826/12/02/pdfs/GMD-1826-145.pdf#page=3","Abrir facsímil")</f>
        <v>Abrir facsímil</v>
      </c>
      <c r="K354" s="3" t="s">
        <v>36</v>
      </c>
    </row>
    <row r="355" spans="1:11" ht="42" customHeight="1">
      <c r="A355" s="2" t="s">
        <v>1028</v>
      </c>
      <c r="B355" s="2" t="s">
        <v>1029</v>
      </c>
      <c r="C355" s="2" t="s">
        <v>62</v>
      </c>
      <c r="D355" s="2" t="s">
        <v>27</v>
      </c>
      <c r="E355" s="5">
        <v>-26838</v>
      </c>
      <c r="F355" s="3" t="s">
        <v>312</v>
      </c>
      <c r="G355" s="3" t="s">
        <v>29</v>
      </c>
      <c r="H355" s="2" t="s">
        <v>34</v>
      </c>
      <c r="I355" s="2" t="s">
        <v>1030</v>
      </c>
      <c r="J355" s="3" t="str">
        <f>HYPERLINK("https://www.boe.es/gazeta/dias/1826/07/08/pdfs/GMD-1826-82.pdf#page=4","Abrir facsímil")</f>
        <v>Abrir facsímil</v>
      </c>
      <c r="K355" s="3" t="s">
        <v>36</v>
      </c>
    </row>
    <row r="356" spans="1:11" ht="42" customHeight="1">
      <c r="A356" s="2" t="s">
        <v>1031</v>
      </c>
      <c r="B356" s="2" t="s">
        <v>1032</v>
      </c>
      <c r="C356" s="2" t="s">
        <v>62</v>
      </c>
      <c r="D356" s="2" t="s">
        <v>27</v>
      </c>
      <c r="E356" s="5">
        <v>-26784</v>
      </c>
      <c r="F356" s="3" t="s">
        <v>389</v>
      </c>
      <c r="G356" s="3" t="s">
        <v>20</v>
      </c>
      <c r="H356" s="2" t="s">
        <v>21</v>
      </c>
      <c r="I356" s="2" t="s">
        <v>1033</v>
      </c>
      <c r="J356" s="3" t="str">
        <f>HYPERLINK("https://www.boe.es/gazeta/dias/1826/08/31/pdfs/GMD-1826-105.pdf#page=3","Abrir facsímil")</f>
        <v>Abrir facsímil</v>
      </c>
      <c r="K356" s="3" t="s">
        <v>23</v>
      </c>
    </row>
    <row r="357" spans="1:11" ht="42" customHeight="1">
      <c r="A357" s="2" t="s">
        <v>1034</v>
      </c>
      <c r="B357" s="2" t="s">
        <v>1035</v>
      </c>
      <c r="C357" s="2" t="s">
        <v>129</v>
      </c>
      <c r="D357" s="2" t="s">
        <v>27</v>
      </c>
      <c r="E357" s="5">
        <v>-26796</v>
      </c>
      <c r="F357" s="3" t="s">
        <v>125</v>
      </c>
      <c r="G357" s="3" t="s">
        <v>29</v>
      </c>
      <c r="H357" s="2" t="s">
        <v>34</v>
      </c>
      <c r="I357" s="2" t="s">
        <v>1036</v>
      </c>
      <c r="J357" s="3" t="str">
        <f>HYPERLINK("https://www.boe.es/gazeta/dias/1826/08/19/pdfs/GMD-1826-100.pdf#page=4","Abrir facsímil")</f>
        <v>Abrir facsímil</v>
      </c>
      <c r="K357" s="3" t="s">
        <v>36</v>
      </c>
    </row>
    <row r="358" spans="1:11" ht="42" customHeight="1">
      <c r="A358" s="2" t="s">
        <v>1037</v>
      </c>
      <c r="B358" s="2" t="s">
        <v>1037</v>
      </c>
      <c r="C358" s="2" t="s">
        <v>85</v>
      </c>
      <c r="D358" s="2" t="s">
        <v>86</v>
      </c>
      <c r="E358" s="5">
        <v>-26919</v>
      </c>
      <c r="F358" s="3" t="s">
        <v>930</v>
      </c>
      <c r="G358" s="3" t="s">
        <v>64</v>
      </c>
      <c r="H358" s="2" t="s">
        <v>34</v>
      </c>
      <c r="I358" s="2" t="s">
        <v>1038</v>
      </c>
      <c r="J358" s="3" t="str">
        <f>HYPERLINK("https://www.boe.es/gazeta/dias/1826/04/18/pdfs/GMD-1826-47.pdf#page=2","Abrir facsímil")</f>
        <v>Abrir facsímil</v>
      </c>
      <c r="K358" s="3" t="s">
        <v>36</v>
      </c>
    </row>
    <row r="359" spans="1:11" ht="42" customHeight="1">
      <c r="A359" s="2" t="s">
        <v>1039</v>
      </c>
      <c r="B359" s="2" t="s">
        <v>1040</v>
      </c>
      <c r="C359" s="2" t="s">
        <v>62</v>
      </c>
      <c r="D359" s="2" t="s">
        <v>27</v>
      </c>
      <c r="E359" s="5">
        <v>-27017</v>
      </c>
      <c r="F359" s="3" t="s">
        <v>162</v>
      </c>
      <c r="G359" s="3" t="s">
        <v>29</v>
      </c>
      <c r="H359" s="2" t="s">
        <v>34</v>
      </c>
      <c r="I359" s="2" t="s">
        <v>1041</v>
      </c>
      <c r="J359" s="3" t="str">
        <f>HYPERLINK("https://www.boe.es/gazeta/dias/1826/01/10/pdfs/GMD-1826-4.pdf#page=4","Abrir facsímil")</f>
        <v>Abrir facsímil</v>
      </c>
      <c r="K359" s="3" t="s">
        <v>36</v>
      </c>
    </row>
    <row r="360" spans="1:11" ht="42" customHeight="1">
      <c r="A360" s="2" t="s">
        <v>1042</v>
      </c>
      <c r="B360" s="2" t="s">
        <v>1043</v>
      </c>
      <c r="C360" s="2" t="s">
        <v>17</v>
      </c>
      <c r="D360" s="2" t="s">
        <v>18</v>
      </c>
      <c r="E360" s="5">
        <v>-26842</v>
      </c>
      <c r="F360" s="3" t="s">
        <v>133</v>
      </c>
      <c r="G360" s="3" t="s">
        <v>64</v>
      </c>
      <c r="H360" s="2" t="s">
        <v>21</v>
      </c>
      <c r="I360" s="2" t="s">
        <v>1044</v>
      </c>
      <c r="J360" s="3" t="str">
        <f>HYPERLINK("https://www.boe.es/gazeta/dias/1826/07/04/pdfs/GMD-1826-80.pdf#page=2","Abrir facsímil")</f>
        <v>Abrir facsímil</v>
      </c>
      <c r="K360" s="3" t="s">
        <v>23</v>
      </c>
    </row>
    <row r="361" spans="1:11" ht="42" customHeight="1">
      <c r="A361" s="2" t="s">
        <v>1045</v>
      </c>
      <c r="B361" s="2" t="s">
        <v>1046</v>
      </c>
      <c r="C361" s="2" t="s">
        <v>62</v>
      </c>
      <c r="D361" s="2" t="s">
        <v>27</v>
      </c>
      <c r="E361" s="5">
        <v>-26747</v>
      </c>
      <c r="F361" s="3" t="s">
        <v>738</v>
      </c>
      <c r="G361" s="3" t="s">
        <v>739</v>
      </c>
      <c r="H361" s="2" t="s">
        <v>34</v>
      </c>
      <c r="I361" s="2" t="s">
        <v>1047</v>
      </c>
      <c r="J361" s="3" t="str">
        <f>HYPERLINK("https://www.boe.es/gazeta/dias/1826/10/07/pdfs/GMD-1826-121.pdf#page=4","Abrir facsímil")</f>
        <v>Abrir facsímil</v>
      </c>
      <c r="K361" s="3" t="s">
        <v>36</v>
      </c>
    </row>
    <row r="362" spans="1:11" ht="42" customHeight="1">
      <c r="A362" s="2" t="s">
        <v>1048</v>
      </c>
      <c r="B362" s="2" t="s">
        <v>1049</v>
      </c>
      <c r="C362" s="2" t="s">
        <v>85</v>
      </c>
      <c r="D362" s="2" t="s">
        <v>86</v>
      </c>
      <c r="E362" s="5">
        <v>-26831</v>
      </c>
      <c r="F362" s="3" t="s">
        <v>565</v>
      </c>
      <c r="G362" s="3" t="s">
        <v>29</v>
      </c>
      <c r="H362" s="2" t="s">
        <v>34</v>
      </c>
      <c r="I362" s="2" t="s">
        <v>1050</v>
      </c>
      <c r="J362" s="3" t="str">
        <f>HYPERLINK("https://www.boe.es/gazeta/dias/1826/07/15/pdfs/GMD-1826-85.pdf#page=4","Abrir facsímil")</f>
        <v>Abrir facsímil</v>
      </c>
      <c r="K362" s="3" t="s">
        <v>36</v>
      </c>
    </row>
    <row r="363" spans="1:11" ht="42" customHeight="1">
      <c r="A363" s="2" t="s">
        <v>1051</v>
      </c>
      <c r="B363" s="2" t="s">
        <v>1052</v>
      </c>
      <c r="C363" s="2" t="s">
        <v>17</v>
      </c>
      <c r="D363" s="2" t="s">
        <v>18</v>
      </c>
      <c r="E363" s="5">
        <v>-26924</v>
      </c>
      <c r="F363" s="3" t="s">
        <v>87</v>
      </c>
      <c r="G363" s="3" t="s">
        <v>20</v>
      </c>
      <c r="H363" s="2" t="s">
        <v>34</v>
      </c>
      <c r="I363" s="2" t="s">
        <v>1053</v>
      </c>
      <c r="J363" s="3" t="str">
        <f>HYPERLINK("https://www.boe.es/gazeta/dias/1826/04/13/pdfs/GMD-1826-45.pdf#page=3","Abrir facsímil")</f>
        <v>Abrir facsímil</v>
      </c>
      <c r="K363" s="3" t="s">
        <v>36</v>
      </c>
    </row>
    <row r="364" spans="1:11" ht="42" customHeight="1">
      <c r="A364" s="2" t="s">
        <v>1054</v>
      </c>
      <c r="B364" s="2" t="s">
        <v>1054</v>
      </c>
      <c r="C364" s="2" t="s">
        <v>17</v>
      </c>
      <c r="D364" s="2" t="s">
        <v>18</v>
      </c>
      <c r="E364" s="5">
        <v>-27024</v>
      </c>
      <c r="F364" s="3" t="s">
        <v>1055</v>
      </c>
      <c r="G364" s="3" t="s">
        <v>20</v>
      </c>
      <c r="H364" s="2" t="s">
        <v>34</v>
      </c>
      <c r="I364" s="2" t="s">
        <v>1056</v>
      </c>
      <c r="J364" s="3" t="str">
        <f>HYPERLINK("https://www.boe.es/gazeta/dias/1826/01/03/pdfs/GMD-1826-1.pdf#page=3","Abrir facsímil")</f>
        <v>Abrir facsímil</v>
      </c>
      <c r="K364" s="3" t="s">
        <v>36</v>
      </c>
    </row>
    <row r="365" spans="1:11" ht="42" customHeight="1">
      <c r="A365" s="2" t="s">
        <v>1054</v>
      </c>
      <c r="B365" s="2" t="s">
        <v>1054</v>
      </c>
      <c r="C365" s="2" t="s">
        <v>17</v>
      </c>
      <c r="D365" s="2" t="s">
        <v>18</v>
      </c>
      <c r="E365" s="5">
        <v>-26968</v>
      </c>
      <c r="F365" s="3" t="s">
        <v>344</v>
      </c>
      <c r="G365" s="3" t="s">
        <v>20</v>
      </c>
      <c r="H365" s="2" t="s">
        <v>34</v>
      </c>
      <c r="I365" s="2" t="s">
        <v>1057</v>
      </c>
      <c r="J365" s="3" t="str">
        <f>HYPERLINK("https://www.boe.es/gazeta/dias/1826/02/28/pdfs/GMD-1826-26.pdf#page=3","Abrir facsímil")</f>
        <v>Abrir facsímil</v>
      </c>
      <c r="K365" s="3" t="s">
        <v>36</v>
      </c>
    </row>
    <row r="366" spans="1:11" ht="42" customHeight="1">
      <c r="A366" s="2" t="s">
        <v>1054</v>
      </c>
      <c r="B366" s="2" t="s">
        <v>1054</v>
      </c>
      <c r="C366" s="2" t="s">
        <v>17</v>
      </c>
      <c r="D366" s="2" t="s">
        <v>18</v>
      </c>
      <c r="E366" s="5">
        <v>-26894</v>
      </c>
      <c r="F366" s="3" t="s">
        <v>271</v>
      </c>
      <c r="G366" s="3" t="s">
        <v>29</v>
      </c>
      <c r="H366" s="2" t="s">
        <v>34</v>
      </c>
      <c r="I366" s="2" t="s">
        <v>1058</v>
      </c>
      <c r="J366" s="3" t="str">
        <f>HYPERLINK("https://www.boe.es/gazeta/dias/1826/05/13/pdfs/GMD-1826-58.pdf#page=4","Abrir facsímil")</f>
        <v>Abrir facsímil</v>
      </c>
      <c r="K366" s="3" t="s">
        <v>36</v>
      </c>
    </row>
    <row r="367" spans="1:11" ht="42" customHeight="1">
      <c r="A367" s="2" t="s">
        <v>1059</v>
      </c>
      <c r="B367" s="2" t="s">
        <v>1060</v>
      </c>
      <c r="C367" s="2" t="s">
        <v>17</v>
      </c>
      <c r="D367" s="2" t="s">
        <v>18</v>
      </c>
      <c r="E367" s="5">
        <v>-26805</v>
      </c>
      <c r="F367" s="3" t="s">
        <v>1061</v>
      </c>
      <c r="G367" s="3" t="s">
        <v>29</v>
      </c>
      <c r="H367" s="2" t="s">
        <v>34</v>
      </c>
      <c r="I367" s="2" t="s">
        <v>1062</v>
      </c>
      <c r="J367" s="3" t="str">
        <f>HYPERLINK("https://www.boe.es/gazeta/dias/1826/08/10/pdfs/GMD-1826-96.pdf#page=4","Abrir facsímil")</f>
        <v>Abrir facsímil</v>
      </c>
      <c r="K367" s="3" t="s">
        <v>36</v>
      </c>
    </row>
    <row r="368" spans="1:11" ht="42" customHeight="1">
      <c r="A368" s="2" t="s">
        <v>1063</v>
      </c>
      <c r="B368" s="2" t="s">
        <v>1064</v>
      </c>
      <c r="C368" s="2" t="s">
        <v>62</v>
      </c>
      <c r="D368" s="2" t="s">
        <v>27</v>
      </c>
      <c r="E368" s="5">
        <v>-26875</v>
      </c>
      <c r="F368" s="3" t="s">
        <v>885</v>
      </c>
      <c r="G368" s="3" t="s">
        <v>64</v>
      </c>
      <c r="H368" s="2" t="s">
        <v>34</v>
      </c>
      <c r="I368" s="2" t="s">
        <v>1065</v>
      </c>
      <c r="J368" s="3" t="str">
        <f>HYPERLINK("https://www.boe.es/gazeta/dias/1826/06/01/pdfs/GMD-1826-66.pdf#page=2","Abrir facsímil")</f>
        <v>Abrir facsímil</v>
      </c>
      <c r="K368" s="3" t="s">
        <v>36</v>
      </c>
    </row>
    <row r="369" spans="1:11" ht="42" customHeight="1">
      <c r="A369" s="2" t="s">
        <v>1066</v>
      </c>
      <c r="B369" s="2" t="s">
        <v>1067</v>
      </c>
      <c r="C369" s="2" t="s">
        <v>62</v>
      </c>
      <c r="D369" s="2" t="s">
        <v>27</v>
      </c>
      <c r="E369" s="5">
        <v>-26905</v>
      </c>
      <c r="F369" s="3" t="s">
        <v>68</v>
      </c>
      <c r="G369" s="3" t="s">
        <v>20</v>
      </c>
      <c r="H369" s="2" t="s">
        <v>34</v>
      </c>
      <c r="I369" s="2" t="s">
        <v>1068</v>
      </c>
      <c r="J369" s="3" t="str">
        <f>HYPERLINK("https://www.boe.es/gazeta/dias/1826/05/02/pdfs/GMD-1826-53.pdf#page=3","Abrir facsímil")</f>
        <v>Abrir facsímil</v>
      </c>
      <c r="K369" s="3" t="s">
        <v>36</v>
      </c>
    </row>
    <row r="370" spans="1:11" ht="42" customHeight="1">
      <c r="A370" s="2" t="s">
        <v>1069</v>
      </c>
      <c r="B370" s="2" t="s">
        <v>1070</v>
      </c>
      <c r="C370" s="2" t="s">
        <v>62</v>
      </c>
      <c r="D370" s="2" t="s">
        <v>27</v>
      </c>
      <c r="E370" s="5">
        <v>-26859</v>
      </c>
      <c r="F370" s="3" t="s">
        <v>41</v>
      </c>
      <c r="G370" s="3" t="s">
        <v>29</v>
      </c>
      <c r="H370" s="2" t="s">
        <v>34</v>
      </c>
      <c r="I370" s="2" t="s">
        <v>1071</v>
      </c>
      <c r="J370" s="3" t="str">
        <f>HYPERLINK("https://www.boe.es/gazeta/dias/1826/06/17/pdfs/GMD-1826-73.pdf#page=4","Abrir facsímil")</f>
        <v>Abrir facsímil</v>
      </c>
      <c r="K370" s="3" t="s">
        <v>36</v>
      </c>
    </row>
    <row r="371" spans="1:11" ht="42" customHeight="1">
      <c r="A371" s="2" t="s">
        <v>1072</v>
      </c>
      <c r="B371" s="2" t="s">
        <v>1072</v>
      </c>
      <c r="C371" s="2" t="s">
        <v>85</v>
      </c>
      <c r="D371" s="2" t="s">
        <v>86</v>
      </c>
      <c r="E371" s="5">
        <v>-26980</v>
      </c>
      <c r="F371" s="3" t="s">
        <v>158</v>
      </c>
      <c r="G371" s="3" t="s">
        <v>29</v>
      </c>
      <c r="H371" s="2" t="s">
        <v>34</v>
      </c>
      <c r="I371" s="2" t="s">
        <v>1073</v>
      </c>
      <c r="J371" s="3" t="str">
        <f>HYPERLINK("https://www.boe.es/gazeta/dias/1826/02/16/pdfs/GMD-1826-20.pdf#page=4","Abrir facsímil")</f>
        <v>Abrir facsímil</v>
      </c>
      <c r="K371" s="3" t="s">
        <v>36</v>
      </c>
    </row>
    <row r="372" spans="1:11" ht="42" customHeight="1">
      <c r="A372" s="2" t="s">
        <v>1072</v>
      </c>
      <c r="B372" s="2" t="s">
        <v>1072</v>
      </c>
      <c r="C372" s="2" t="s">
        <v>26</v>
      </c>
      <c r="D372" s="2" t="s">
        <v>27</v>
      </c>
      <c r="E372" s="5">
        <v>-26950</v>
      </c>
      <c r="F372" s="3" t="s">
        <v>616</v>
      </c>
      <c r="G372" s="3" t="s">
        <v>20</v>
      </c>
      <c r="H372" s="2" t="s">
        <v>34</v>
      </c>
      <c r="I372" s="2" t="s">
        <v>1074</v>
      </c>
      <c r="J372" s="3" t="str">
        <f>HYPERLINK("https://www.boe.es/gazeta/dias/1826/03/18/pdfs/GMD-1826-34.pdf#page=3","Abrir facsímil")</f>
        <v>Abrir facsímil</v>
      </c>
      <c r="K372" s="3" t="s">
        <v>36</v>
      </c>
    </row>
    <row r="373" spans="1:11" ht="42" customHeight="1">
      <c r="A373" s="2" t="s">
        <v>1075</v>
      </c>
      <c r="B373" s="2" t="s">
        <v>1075</v>
      </c>
      <c r="C373" s="2" t="s">
        <v>26</v>
      </c>
      <c r="D373" s="2" t="s">
        <v>27</v>
      </c>
      <c r="E373" s="5">
        <v>-26924</v>
      </c>
      <c r="F373" s="3" t="s">
        <v>87</v>
      </c>
      <c r="G373" s="3" t="s">
        <v>88</v>
      </c>
      <c r="H373" s="2" t="s">
        <v>34</v>
      </c>
      <c r="I373" s="2" t="s">
        <v>1076</v>
      </c>
      <c r="J373" s="3" t="str">
        <f>HYPERLINK("https://www.boe.es/gazeta/dias/1826/04/13/pdfs/GMD-1826-45.pdf#page=4","Abrir facsímil")</f>
        <v>Abrir facsímil</v>
      </c>
      <c r="K373" s="3" t="s">
        <v>36</v>
      </c>
    </row>
    <row r="374" spans="1:11" ht="42" customHeight="1">
      <c r="A374" s="2" t="s">
        <v>1072</v>
      </c>
      <c r="B374" s="2" t="s">
        <v>1072</v>
      </c>
      <c r="C374" s="2" t="s">
        <v>32</v>
      </c>
      <c r="D374" s="2" t="s">
        <v>27</v>
      </c>
      <c r="E374" s="5">
        <v>-26901</v>
      </c>
      <c r="F374" s="3" t="s">
        <v>836</v>
      </c>
      <c r="G374" s="3" t="s">
        <v>29</v>
      </c>
      <c r="H374" s="2" t="s">
        <v>34</v>
      </c>
      <c r="I374" s="2" t="s">
        <v>1077</v>
      </c>
      <c r="J374" s="3" t="str">
        <f>HYPERLINK("https://www.boe.es/gazeta/dias/1826/05/06/pdfs/GMD-1826-55.pdf#page=4","Abrir facsímil")</f>
        <v>Abrir facsímil</v>
      </c>
      <c r="K374" s="3" t="s">
        <v>36</v>
      </c>
    </row>
    <row r="375" spans="1:11" ht="42" customHeight="1">
      <c r="A375" s="2" t="s">
        <v>1072</v>
      </c>
      <c r="B375" s="2" t="s">
        <v>1072</v>
      </c>
      <c r="C375" s="2" t="s">
        <v>85</v>
      </c>
      <c r="D375" s="2" t="s">
        <v>86</v>
      </c>
      <c r="E375" s="5">
        <v>-26887</v>
      </c>
      <c r="F375" s="3" t="s">
        <v>961</v>
      </c>
      <c r="G375" s="3" t="s">
        <v>64</v>
      </c>
      <c r="H375" s="2" t="s">
        <v>34</v>
      </c>
      <c r="I375" s="2" t="s">
        <v>1078</v>
      </c>
      <c r="J375" s="3" t="str">
        <f>HYPERLINK("https://www.boe.es/gazeta/dias/1826/05/20/pdfs/GMD-1826-61.pdf#page=2","Abrir facsímil")</f>
        <v>Abrir facsímil</v>
      </c>
      <c r="K375" s="3" t="s">
        <v>36</v>
      </c>
    </row>
    <row r="376" spans="1:11" ht="42" customHeight="1">
      <c r="A376" s="2" t="s">
        <v>1072</v>
      </c>
      <c r="B376" s="2" t="s">
        <v>1072</v>
      </c>
      <c r="C376" s="2" t="s">
        <v>85</v>
      </c>
      <c r="D376" s="2" t="s">
        <v>86</v>
      </c>
      <c r="E376" s="5">
        <v>-26859</v>
      </c>
      <c r="F376" s="3" t="s">
        <v>41</v>
      </c>
      <c r="G376" s="3" t="s">
        <v>20</v>
      </c>
      <c r="H376" s="2" t="s">
        <v>34</v>
      </c>
      <c r="I376" s="2" t="s">
        <v>1079</v>
      </c>
      <c r="J376" s="3" t="str">
        <f>HYPERLINK("https://www.boe.es/gazeta/dias/1826/06/17/pdfs/GMD-1826-73.pdf#page=3","Abrir facsímil")</f>
        <v>Abrir facsímil</v>
      </c>
      <c r="K376" s="3" t="s">
        <v>36</v>
      </c>
    </row>
    <row r="377" spans="1:11" ht="42" customHeight="1">
      <c r="A377" s="2" t="s">
        <v>1075</v>
      </c>
      <c r="B377" s="2" t="s">
        <v>1075</v>
      </c>
      <c r="C377" s="2" t="s">
        <v>49</v>
      </c>
      <c r="D377" s="2" t="s">
        <v>27</v>
      </c>
      <c r="E377" s="5">
        <v>-26849</v>
      </c>
      <c r="F377" s="3" t="s">
        <v>403</v>
      </c>
      <c r="G377" s="3" t="s">
        <v>29</v>
      </c>
      <c r="H377" s="2" t="s">
        <v>34</v>
      </c>
      <c r="I377" s="2" t="s">
        <v>1080</v>
      </c>
      <c r="J377" s="3" t="str">
        <f>HYPERLINK("https://www.boe.es/gazeta/dias/1826/06/27/pdfs/GMD-1826-77.pdf#page=4","Abrir facsímil")</f>
        <v>Abrir facsímil</v>
      </c>
      <c r="K377" s="3" t="s">
        <v>36</v>
      </c>
    </row>
    <row r="378" spans="1:11" ht="42" customHeight="1">
      <c r="A378" s="2" t="s">
        <v>1072</v>
      </c>
      <c r="B378" s="2" t="s">
        <v>1072</v>
      </c>
      <c r="C378" s="2" t="s">
        <v>26</v>
      </c>
      <c r="D378" s="2" t="s">
        <v>27</v>
      </c>
      <c r="E378" s="5">
        <v>-26842</v>
      </c>
      <c r="F378" s="3" t="s">
        <v>133</v>
      </c>
      <c r="G378" s="3" t="s">
        <v>20</v>
      </c>
      <c r="H378" s="2" t="s">
        <v>34</v>
      </c>
      <c r="I378" s="2" t="s">
        <v>1081</v>
      </c>
      <c r="J378" s="3" t="str">
        <f>HYPERLINK("https://www.boe.es/gazeta/dias/1826/07/04/pdfs/GMD-1826-80.pdf#page=3","Abrir facsímil")</f>
        <v>Abrir facsímil</v>
      </c>
      <c r="K378" s="3" t="s">
        <v>36</v>
      </c>
    </row>
    <row r="379" spans="1:11" ht="42" customHeight="1">
      <c r="A379" s="2" t="s">
        <v>1072</v>
      </c>
      <c r="B379" s="2" t="s">
        <v>1072</v>
      </c>
      <c r="C379" s="2" t="s">
        <v>17</v>
      </c>
      <c r="D379" s="2" t="s">
        <v>18</v>
      </c>
      <c r="E379" s="5">
        <v>-26824</v>
      </c>
      <c r="F379" s="3" t="s">
        <v>274</v>
      </c>
      <c r="G379" s="3" t="s">
        <v>29</v>
      </c>
      <c r="H379" s="2" t="s">
        <v>34</v>
      </c>
      <c r="I379" s="2" t="s">
        <v>1082</v>
      </c>
      <c r="J379" s="3" t="str">
        <f>HYPERLINK("https://www.boe.es/gazeta/dias/1826/07/22/pdfs/GMD-1826-88.pdf#page=4","Abrir facsímil")</f>
        <v>Abrir facsímil</v>
      </c>
      <c r="K379" s="3" t="s">
        <v>36</v>
      </c>
    </row>
    <row r="380" spans="1:11" ht="42" customHeight="1">
      <c r="A380" s="2" t="s">
        <v>1083</v>
      </c>
      <c r="B380" s="2" t="s">
        <v>1084</v>
      </c>
      <c r="C380" s="2" t="s">
        <v>85</v>
      </c>
      <c r="D380" s="2" t="s">
        <v>86</v>
      </c>
      <c r="E380" s="5">
        <v>-26980</v>
      </c>
      <c r="F380" s="3" t="s">
        <v>158</v>
      </c>
      <c r="G380" s="3" t="s">
        <v>29</v>
      </c>
      <c r="H380" s="2" t="s">
        <v>34</v>
      </c>
      <c r="I380" s="2" t="s">
        <v>1085</v>
      </c>
      <c r="J380" s="3" t="str">
        <f>HYPERLINK("https://www.boe.es/gazeta/dias/1826/02/16/pdfs/GMD-1826-20.pdf#page=4","Abrir facsímil")</f>
        <v>Abrir facsímil</v>
      </c>
      <c r="K380" s="3" t="s">
        <v>36</v>
      </c>
    </row>
    <row r="381" spans="1:11" ht="42" customHeight="1">
      <c r="A381" s="2" t="s">
        <v>1083</v>
      </c>
      <c r="B381" s="2" t="s">
        <v>1084</v>
      </c>
      <c r="C381" s="2" t="s">
        <v>62</v>
      </c>
      <c r="D381" s="2" t="s">
        <v>27</v>
      </c>
      <c r="E381" s="5">
        <v>-26978</v>
      </c>
      <c r="F381" s="3" t="s">
        <v>44</v>
      </c>
      <c r="G381" s="3" t="s">
        <v>20</v>
      </c>
      <c r="H381" s="2" t="s">
        <v>34</v>
      </c>
      <c r="I381" s="2" t="s">
        <v>1086</v>
      </c>
      <c r="J381" s="3" t="str">
        <f>HYPERLINK("https://www.boe.es/gazeta/dias/1826/02/18/pdfs/GMD-1826-21.pdf#page=3","Abrir facsímil")</f>
        <v>Abrir facsímil</v>
      </c>
      <c r="K381" s="3" t="s">
        <v>36</v>
      </c>
    </row>
    <row r="382" spans="1:11" ht="42" customHeight="1">
      <c r="A382" s="2" t="s">
        <v>1083</v>
      </c>
      <c r="B382" s="2" t="s">
        <v>1084</v>
      </c>
      <c r="C382" s="2" t="s">
        <v>62</v>
      </c>
      <c r="D382" s="2" t="s">
        <v>27</v>
      </c>
      <c r="E382" s="5">
        <v>-26975</v>
      </c>
      <c r="F382" s="3" t="s">
        <v>453</v>
      </c>
      <c r="G382" s="3" t="s">
        <v>454</v>
      </c>
      <c r="H382" s="2" t="s">
        <v>34</v>
      </c>
      <c r="I382" s="2" t="s">
        <v>1087</v>
      </c>
      <c r="J382" s="3" t="str">
        <f>HYPERLINK("https://www.boe.es/gazeta/dias/1826/02/21/pdfs/GMD-1826-22.pdf#page=4","Abrir facsímil")</f>
        <v>Abrir facsímil</v>
      </c>
      <c r="K382" s="3" t="s">
        <v>36</v>
      </c>
    </row>
    <row r="383" spans="1:11" ht="42" customHeight="1">
      <c r="A383" s="2" t="s">
        <v>1083</v>
      </c>
      <c r="B383" s="2" t="s">
        <v>1084</v>
      </c>
      <c r="C383" s="2" t="s">
        <v>129</v>
      </c>
      <c r="D383" s="2" t="s">
        <v>27</v>
      </c>
      <c r="E383" s="5">
        <v>-26973</v>
      </c>
      <c r="F383" s="3" t="s">
        <v>194</v>
      </c>
      <c r="G383" s="3" t="s">
        <v>20</v>
      </c>
      <c r="H383" s="2" t="s">
        <v>34</v>
      </c>
      <c r="I383" s="2" t="s">
        <v>1088</v>
      </c>
      <c r="J383" s="3" t="str">
        <f>HYPERLINK("https://www.boe.es/gazeta/dias/1826/02/23/pdfs/GMD-1826-23.pdf#page=3","Abrir facsímil")</f>
        <v>Abrir facsímil</v>
      </c>
      <c r="K383" s="3" t="s">
        <v>36</v>
      </c>
    </row>
    <row r="384" spans="1:11" ht="42" customHeight="1">
      <c r="A384" s="2" t="s">
        <v>1083</v>
      </c>
      <c r="B384" s="2" t="s">
        <v>1084</v>
      </c>
      <c r="C384" s="2" t="s">
        <v>129</v>
      </c>
      <c r="D384" s="2" t="s">
        <v>27</v>
      </c>
      <c r="E384" s="5">
        <v>-26971</v>
      </c>
      <c r="F384" s="3" t="s">
        <v>201</v>
      </c>
      <c r="G384" s="3" t="s">
        <v>20</v>
      </c>
      <c r="H384" s="2" t="s">
        <v>34</v>
      </c>
      <c r="I384" s="2" t="s">
        <v>1089</v>
      </c>
      <c r="J384" s="3" t="str">
        <f>HYPERLINK("https://www.boe.es/gazeta/dias/1826/02/25/pdfs/GMD-1826-24.pdf#page=3","Abrir facsímil")</f>
        <v>Abrir facsímil</v>
      </c>
      <c r="K384" s="3" t="s">
        <v>36</v>
      </c>
    </row>
    <row r="385" spans="1:11" ht="42" customHeight="1">
      <c r="A385" s="2" t="s">
        <v>1083</v>
      </c>
      <c r="B385" s="2" t="s">
        <v>1084</v>
      </c>
      <c r="C385" s="2" t="s">
        <v>62</v>
      </c>
      <c r="D385" s="2" t="s">
        <v>27</v>
      </c>
      <c r="E385" s="5">
        <v>-26966</v>
      </c>
      <c r="F385" s="3" t="s">
        <v>1090</v>
      </c>
      <c r="G385" s="3" t="s">
        <v>29</v>
      </c>
      <c r="H385" s="2" t="s">
        <v>34</v>
      </c>
      <c r="I385" s="2" t="s">
        <v>1091</v>
      </c>
      <c r="J385" s="3" t="str">
        <f>HYPERLINK("https://www.boe.es/gazeta/dias/1826/03/02/pdfs/GMD-1826-27.pdf#page=4","Abrir facsímil")</f>
        <v>Abrir facsímil</v>
      </c>
      <c r="K385" s="3" t="s">
        <v>36</v>
      </c>
    </row>
    <row r="386" spans="1:11" ht="42" customHeight="1">
      <c r="A386" s="2" t="s">
        <v>1083</v>
      </c>
      <c r="B386" s="2" t="s">
        <v>1084</v>
      </c>
      <c r="C386" s="2" t="s">
        <v>62</v>
      </c>
      <c r="D386" s="2" t="s">
        <v>27</v>
      </c>
      <c r="E386" s="5">
        <v>-26961</v>
      </c>
      <c r="F386" s="3" t="s">
        <v>1092</v>
      </c>
      <c r="G386" s="3" t="s">
        <v>1093</v>
      </c>
      <c r="H386" s="2" t="s">
        <v>34</v>
      </c>
      <c r="I386" s="2" t="s">
        <v>1094</v>
      </c>
      <c r="J386" s="3" t="str">
        <f>HYPERLINK("https://www.boe.es/gazeta/dias/1826/03/07/pdfs/GMD-1826-29.pdf#page=3","Abrir facsímil")</f>
        <v>Abrir facsímil</v>
      </c>
      <c r="K386" s="3" t="s">
        <v>36</v>
      </c>
    </row>
    <row r="387" spans="1:11" ht="42" customHeight="1">
      <c r="A387" s="2" t="s">
        <v>1083</v>
      </c>
      <c r="B387" s="2" t="s">
        <v>1084</v>
      </c>
      <c r="C387" s="2" t="s">
        <v>62</v>
      </c>
      <c r="D387" s="2" t="s">
        <v>27</v>
      </c>
      <c r="E387" s="5">
        <v>-26959</v>
      </c>
      <c r="F387" s="3" t="s">
        <v>595</v>
      </c>
      <c r="G387" s="3" t="s">
        <v>29</v>
      </c>
      <c r="H387" s="2" t="s">
        <v>34</v>
      </c>
      <c r="I387" s="2" t="s">
        <v>1095</v>
      </c>
      <c r="J387" s="3" t="str">
        <f>HYPERLINK("https://www.boe.es/gazeta/dias/1826/03/09/pdfs/GMD-1826-30.pdf#page=4","Abrir facsímil")</f>
        <v>Abrir facsímil</v>
      </c>
      <c r="K387" s="3" t="s">
        <v>36</v>
      </c>
    </row>
    <row r="388" spans="1:11" ht="42" customHeight="1">
      <c r="A388" s="2" t="s">
        <v>1083</v>
      </c>
      <c r="B388" s="2" t="s">
        <v>1084</v>
      </c>
      <c r="C388" s="2" t="s">
        <v>62</v>
      </c>
      <c r="D388" s="2" t="s">
        <v>27</v>
      </c>
      <c r="E388" s="5">
        <v>-26954</v>
      </c>
      <c r="F388" s="3" t="s">
        <v>1096</v>
      </c>
      <c r="G388" s="3" t="s">
        <v>1097</v>
      </c>
      <c r="H388" s="2" t="s">
        <v>34</v>
      </c>
      <c r="I388" s="2" t="s">
        <v>1098</v>
      </c>
      <c r="J388" s="3" t="str">
        <f>HYPERLINK("https://www.boe.es/gazeta/dias/1826/03/14/pdfs/GMD-1826-32.pdf#page=4","Abrir facsímil")</f>
        <v>Abrir facsímil</v>
      </c>
      <c r="K388" s="3" t="s">
        <v>36</v>
      </c>
    </row>
    <row r="389" spans="1:11" ht="42" customHeight="1">
      <c r="A389" s="2" t="s">
        <v>1083</v>
      </c>
      <c r="B389" s="2" t="s">
        <v>1084</v>
      </c>
      <c r="C389" s="2" t="s">
        <v>32</v>
      </c>
      <c r="D389" s="2" t="s">
        <v>27</v>
      </c>
      <c r="E389" s="5">
        <v>-26952</v>
      </c>
      <c r="F389" s="3" t="s">
        <v>713</v>
      </c>
      <c r="G389" s="3" t="s">
        <v>64</v>
      </c>
      <c r="H389" s="2" t="s">
        <v>34</v>
      </c>
      <c r="I389" s="2" t="s">
        <v>1099</v>
      </c>
      <c r="J389" s="3" t="str">
        <f>HYPERLINK("https://www.boe.es/gazeta/dias/1826/03/16/pdfs/GMD-1826-33.pdf#page=2","Abrir facsímil")</f>
        <v>Abrir facsímil</v>
      </c>
      <c r="K389" s="3" t="s">
        <v>36</v>
      </c>
    </row>
    <row r="390" spans="1:11" ht="42" customHeight="1">
      <c r="A390" s="2" t="s">
        <v>1083</v>
      </c>
      <c r="B390" s="2" t="s">
        <v>1084</v>
      </c>
      <c r="C390" s="2" t="s">
        <v>17</v>
      </c>
      <c r="D390" s="2" t="s">
        <v>18</v>
      </c>
      <c r="E390" s="5">
        <v>-26950</v>
      </c>
      <c r="F390" s="3" t="s">
        <v>616</v>
      </c>
      <c r="G390" s="3" t="s">
        <v>20</v>
      </c>
      <c r="H390" s="2" t="s">
        <v>34</v>
      </c>
      <c r="I390" s="2" t="s">
        <v>1100</v>
      </c>
      <c r="J390" s="3" t="str">
        <f>HYPERLINK("https://www.boe.es/gazeta/dias/1826/03/18/pdfs/GMD-1826-34.pdf#page=3","Abrir facsímil")</f>
        <v>Abrir facsímil</v>
      </c>
      <c r="K390" s="3" t="s">
        <v>36</v>
      </c>
    </row>
    <row r="391" spans="1:11" ht="42" customHeight="1">
      <c r="A391" s="2" t="s">
        <v>1083</v>
      </c>
      <c r="B391" s="2" t="s">
        <v>1084</v>
      </c>
      <c r="C391" s="2" t="s">
        <v>17</v>
      </c>
      <c r="D391" s="2" t="s">
        <v>18</v>
      </c>
      <c r="E391" s="5">
        <v>-26931</v>
      </c>
      <c r="F391" s="3" t="s">
        <v>215</v>
      </c>
      <c r="G391" s="3" t="s">
        <v>20</v>
      </c>
      <c r="H391" s="2" t="s">
        <v>34</v>
      </c>
      <c r="I391" s="2" t="s">
        <v>1101</v>
      </c>
      <c r="J391" s="3" t="str">
        <f>HYPERLINK("https://www.boe.es/gazeta/dias/1826/04/06/pdfs/GMD-1826-42.pdf#page=3","Abrir facsímil")</f>
        <v>Abrir facsímil</v>
      </c>
      <c r="K391" s="3" t="s">
        <v>36</v>
      </c>
    </row>
    <row r="392" spans="1:11" ht="42" customHeight="1">
      <c r="A392" s="2" t="s">
        <v>1083</v>
      </c>
      <c r="B392" s="2" t="s">
        <v>1084</v>
      </c>
      <c r="C392" s="2" t="s">
        <v>62</v>
      </c>
      <c r="D392" s="2" t="s">
        <v>27</v>
      </c>
      <c r="E392" s="5">
        <v>-26929</v>
      </c>
      <c r="F392" s="3" t="s">
        <v>1102</v>
      </c>
      <c r="G392" s="3" t="s">
        <v>29</v>
      </c>
      <c r="H392" s="2" t="s">
        <v>34</v>
      </c>
      <c r="I392" s="2" t="s">
        <v>1103</v>
      </c>
      <c r="J392" s="3" t="str">
        <f>HYPERLINK("https://www.boe.es/gazeta/dias/1826/04/08/pdfs/GMD-1826-43.pdf#page=4","Abrir facsímil")</f>
        <v>Abrir facsímil</v>
      </c>
      <c r="K392" s="3" t="s">
        <v>36</v>
      </c>
    </row>
    <row r="393" spans="1:11" ht="42" customHeight="1">
      <c r="A393" s="2" t="s">
        <v>1083</v>
      </c>
      <c r="B393" s="2" t="s">
        <v>1084</v>
      </c>
      <c r="C393" s="2" t="s">
        <v>17</v>
      </c>
      <c r="D393" s="2" t="s">
        <v>18</v>
      </c>
      <c r="E393" s="5">
        <v>-26926</v>
      </c>
      <c r="F393" s="3" t="s">
        <v>57</v>
      </c>
      <c r="G393" s="3" t="s">
        <v>20</v>
      </c>
      <c r="H393" s="2" t="s">
        <v>34</v>
      </c>
      <c r="I393" s="2" t="s">
        <v>1104</v>
      </c>
      <c r="J393" s="3" t="str">
        <f>HYPERLINK("https://www.boe.es/gazeta/dias/1826/04/11/pdfs/GMD-1826-44.pdf#page=3","Abrir facsímil")</f>
        <v>Abrir facsímil</v>
      </c>
      <c r="K393" s="3" t="s">
        <v>36</v>
      </c>
    </row>
    <row r="394" spans="1:11" ht="42" customHeight="1">
      <c r="A394" s="2" t="s">
        <v>1083</v>
      </c>
      <c r="B394" s="2" t="s">
        <v>1084</v>
      </c>
      <c r="C394" s="2" t="s">
        <v>17</v>
      </c>
      <c r="D394" s="2" t="s">
        <v>18</v>
      </c>
      <c r="E394" s="5">
        <v>-26924</v>
      </c>
      <c r="F394" s="3" t="s">
        <v>87</v>
      </c>
      <c r="G394" s="3" t="s">
        <v>20</v>
      </c>
      <c r="H394" s="2" t="s">
        <v>34</v>
      </c>
      <c r="I394" s="2" t="s">
        <v>1105</v>
      </c>
      <c r="J394" s="3" t="str">
        <f>HYPERLINK("https://www.boe.es/gazeta/dias/1826/04/13/pdfs/GMD-1826-45.pdf#page=3","Abrir facsímil")</f>
        <v>Abrir facsímil</v>
      </c>
      <c r="K394" s="3" t="s">
        <v>36</v>
      </c>
    </row>
    <row r="395" spans="1:11" ht="42" customHeight="1">
      <c r="A395" s="2" t="s">
        <v>1083</v>
      </c>
      <c r="B395" s="2" t="s">
        <v>1084</v>
      </c>
      <c r="C395" s="2" t="s">
        <v>17</v>
      </c>
      <c r="D395" s="2" t="s">
        <v>18</v>
      </c>
      <c r="E395" s="5">
        <v>-26919</v>
      </c>
      <c r="F395" s="3" t="s">
        <v>930</v>
      </c>
      <c r="G395" s="3" t="s">
        <v>20</v>
      </c>
      <c r="H395" s="2" t="s">
        <v>34</v>
      </c>
      <c r="I395" s="2" t="s">
        <v>1106</v>
      </c>
      <c r="J395" s="3" t="str">
        <f>HYPERLINK("https://www.boe.es/gazeta/dias/1826/04/18/pdfs/GMD-1826-47.pdf#page=3","Abrir facsímil")</f>
        <v>Abrir facsímil</v>
      </c>
      <c r="K395" s="3" t="s">
        <v>36</v>
      </c>
    </row>
    <row r="396" spans="1:11" ht="42" customHeight="1">
      <c r="A396" s="2" t="s">
        <v>1083</v>
      </c>
      <c r="B396" s="2" t="s">
        <v>1084</v>
      </c>
      <c r="C396" s="2" t="s">
        <v>85</v>
      </c>
      <c r="D396" s="2" t="s">
        <v>86</v>
      </c>
      <c r="E396" s="5">
        <v>-26917</v>
      </c>
      <c r="F396" s="3" t="s">
        <v>308</v>
      </c>
      <c r="G396" s="3" t="s">
        <v>64</v>
      </c>
      <c r="H396" s="2" t="s">
        <v>34</v>
      </c>
      <c r="I396" s="2" t="s">
        <v>1107</v>
      </c>
      <c r="J396" s="3" t="str">
        <f>HYPERLINK("https://www.boe.es/gazeta/dias/1826/04/20/pdfs/GMD-1826-48.pdf#page=2","Abrir facsímil")</f>
        <v>Abrir facsímil</v>
      </c>
      <c r="K396" s="3" t="s">
        <v>36</v>
      </c>
    </row>
    <row r="397" spans="1:11" ht="42" customHeight="1">
      <c r="A397" s="2" t="s">
        <v>1083</v>
      </c>
      <c r="B397" s="2" t="s">
        <v>1084</v>
      </c>
      <c r="C397" s="2" t="s">
        <v>62</v>
      </c>
      <c r="D397" s="2" t="s">
        <v>27</v>
      </c>
      <c r="E397" s="5">
        <v>-26915</v>
      </c>
      <c r="F397" s="3" t="s">
        <v>98</v>
      </c>
      <c r="G397" s="3" t="s">
        <v>29</v>
      </c>
      <c r="H397" s="2" t="s">
        <v>34</v>
      </c>
      <c r="I397" s="2" t="s">
        <v>1108</v>
      </c>
      <c r="J397" s="3" t="str">
        <f>HYPERLINK("https://www.boe.es/gazeta/dias/1826/04/22/pdfs/GMD-1826-49.pdf#page=4","Abrir facsímil")</f>
        <v>Abrir facsímil</v>
      </c>
      <c r="K397" s="3" t="s">
        <v>36</v>
      </c>
    </row>
    <row r="398" spans="1:11" ht="42" customHeight="1">
      <c r="A398" s="2" t="s">
        <v>1083</v>
      </c>
      <c r="B398" s="2" t="s">
        <v>1084</v>
      </c>
      <c r="C398" s="2" t="s">
        <v>62</v>
      </c>
      <c r="D398" s="2" t="s">
        <v>27</v>
      </c>
      <c r="E398" s="5">
        <v>-26912</v>
      </c>
      <c r="F398" s="3" t="s">
        <v>1109</v>
      </c>
      <c r="G398" s="3" t="s">
        <v>20</v>
      </c>
      <c r="H398" s="2" t="s">
        <v>34</v>
      </c>
      <c r="I398" s="2" t="s">
        <v>1110</v>
      </c>
      <c r="J398" s="3" t="str">
        <f>HYPERLINK("https://www.boe.es/gazeta/dias/1826/04/25/pdfs/GMD-1826-50.pdf#page=3","Abrir facsímil")</f>
        <v>Abrir facsímil</v>
      </c>
      <c r="K398" s="3" t="s">
        <v>36</v>
      </c>
    </row>
    <row r="399" spans="1:11" ht="42" customHeight="1">
      <c r="A399" s="2" t="s">
        <v>1083</v>
      </c>
      <c r="B399" s="2" t="s">
        <v>1084</v>
      </c>
      <c r="C399" s="2" t="s">
        <v>62</v>
      </c>
      <c r="D399" s="2" t="s">
        <v>27</v>
      </c>
      <c r="E399" s="5">
        <v>-26908</v>
      </c>
      <c r="F399" s="3" t="s">
        <v>1007</v>
      </c>
      <c r="G399" s="3" t="s">
        <v>1111</v>
      </c>
      <c r="H399" s="2" t="s">
        <v>34</v>
      </c>
      <c r="I399" s="2" t="s">
        <v>1112</v>
      </c>
      <c r="J399" s="3" t="str">
        <f>HYPERLINK("https://www.boe.es/gazeta/dias/1826/04/29/pdfs/GMD-1826-52.pdf#page=3","Abrir facsímil")</f>
        <v>Abrir facsímil</v>
      </c>
      <c r="K399" s="3" t="s">
        <v>36</v>
      </c>
    </row>
    <row r="400" spans="1:11" ht="42" customHeight="1">
      <c r="A400" s="2" t="s">
        <v>1083</v>
      </c>
      <c r="B400" s="2" t="s">
        <v>1084</v>
      </c>
      <c r="C400" s="2" t="s">
        <v>26</v>
      </c>
      <c r="D400" s="2" t="s">
        <v>27</v>
      </c>
      <c r="E400" s="5">
        <v>-26838</v>
      </c>
      <c r="F400" s="3" t="s">
        <v>312</v>
      </c>
      <c r="G400" s="3" t="s">
        <v>20</v>
      </c>
      <c r="H400" s="2" t="s">
        <v>34</v>
      </c>
      <c r="I400" s="2" t="s">
        <v>1113</v>
      </c>
      <c r="J400" s="3" t="str">
        <f>HYPERLINK("https://www.boe.es/gazeta/dias/1826/07/08/pdfs/GMD-1826-82.pdf#page=3","Abrir facsímil")</f>
        <v>Abrir facsímil</v>
      </c>
      <c r="K400" s="3" t="s">
        <v>36</v>
      </c>
    </row>
    <row r="401" spans="1:11" ht="42" customHeight="1">
      <c r="A401" s="2" t="s">
        <v>1114</v>
      </c>
      <c r="B401" s="2" t="s">
        <v>1115</v>
      </c>
      <c r="C401" s="2" t="s">
        <v>62</v>
      </c>
      <c r="D401" s="2" t="s">
        <v>27</v>
      </c>
      <c r="E401" s="5">
        <v>-26826</v>
      </c>
      <c r="F401" s="3" t="s">
        <v>377</v>
      </c>
      <c r="G401" s="3" t="s">
        <v>20</v>
      </c>
      <c r="H401" s="2" t="s">
        <v>34</v>
      </c>
      <c r="I401" s="2" t="s">
        <v>1116</v>
      </c>
      <c r="J401" s="3" t="str">
        <f>HYPERLINK("https://www.boe.es/gazeta/dias/1826/07/20/pdfs/GMD-1826-87.pdf#page=3","Abrir facsímil")</f>
        <v>Abrir facsímil</v>
      </c>
      <c r="K401" s="3" t="s">
        <v>36</v>
      </c>
    </row>
    <row r="402" spans="1:11" ht="42" customHeight="1">
      <c r="A402" s="2" t="s">
        <v>1117</v>
      </c>
      <c r="B402" s="2" t="s">
        <v>1118</v>
      </c>
      <c r="C402" s="2" t="s">
        <v>17</v>
      </c>
      <c r="D402" s="2" t="s">
        <v>18</v>
      </c>
      <c r="E402" s="5">
        <v>-26964</v>
      </c>
      <c r="F402" s="3" t="s">
        <v>634</v>
      </c>
      <c r="G402" s="3" t="s">
        <v>20</v>
      </c>
      <c r="H402" s="2" t="s">
        <v>34</v>
      </c>
      <c r="I402" s="2" t="s">
        <v>1119</v>
      </c>
      <c r="J402" s="3" t="str">
        <f>HYPERLINK("https://www.boe.es/gazeta/dias/1826/03/04/pdfs/GMD-1826-28.pdf#page=3","Abrir facsímil")</f>
        <v>Abrir facsímil</v>
      </c>
      <c r="K402" s="3" t="s">
        <v>36</v>
      </c>
    </row>
    <row r="403" spans="1:11" ht="42" customHeight="1">
      <c r="A403" s="2" t="s">
        <v>1120</v>
      </c>
      <c r="B403" s="2" t="s">
        <v>1121</v>
      </c>
      <c r="C403" s="2" t="s">
        <v>62</v>
      </c>
      <c r="D403" s="2" t="s">
        <v>27</v>
      </c>
      <c r="E403" s="5">
        <v>-26959</v>
      </c>
      <c r="F403" s="3" t="s">
        <v>595</v>
      </c>
      <c r="G403" s="3" t="s">
        <v>29</v>
      </c>
      <c r="H403" s="2" t="s">
        <v>34</v>
      </c>
      <c r="I403" s="2" t="s">
        <v>1122</v>
      </c>
      <c r="J403" s="3" t="str">
        <f>HYPERLINK("https://www.boe.es/gazeta/dias/1826/03/09/pdfs/GMD-1826-30.pdf#page=4","Abrir facsímil")</f>
        <v>Abrir facsímil</v>
      </c>
      <c r="K403" s="3" t="s">
        <v>36</v>
      </c>
    </row>
    <row r="404" spans="1:11" ht="42" customHeight="1">
      <c r="A404" s="2" t="s">
        <v>1123</v>
      </c>
      <c r="B404" s="2" t="s">
        <v>1124</v>
      </c>
      <c r="C404" s="2" t="s">
        <v>49</v>
      </c>
      <c r="D404" s="2" t="s">
        <v>27</v>
      </c>
      <c r="E404" s="5">
        <v>-26670</v>
      </c>
      <c r="F404" s="3" t="s">
        <v>253</v>
      </c>
      <c r="G404" s="3" t="s">
        <v>29</v>
      </c>
      <c r="H404" s="2" t="s">
        <v>21</v>
      </c>
      <c r="I404" s="2" t="s">
        <v>1125</v>
      </c>
      <c r="J404" s="3" t="str">
        <f>HYPERLINK("https://www.boe.es/gazeta/dias/1826/12/23/pdfs/GMD-1826-154.pdf#page=4","Abrir facsímil")</f>
        <v>Abrir facsímil</v>
      </c>
      <c r="K404" s="3" t="s">
        <v>23</v>
      </c>
    </row>
    <row r="405" spans="1:11" ht="42" customHeight="1">
      <c r="A405" s="2" t="s">
        <v>1126</v>
      </c>
      <c r="B405" s="2" t="s">
        <v>1127</v>
      </c>
      <c r="C405" s="2" t="s">
        <v>17</v>
      </c>
      <c r="D405" s="2" t="s">
        <v>18</v>
      </c>
      <c r="E405" s="5">
        <v>-26849</v>
      </c>
      <c r="F405" s="3" t="s">
        <v>403</v>
      </c>
      <c r="G405" s="3" t="s">
        <v>64</v>
      </c>
      <c r="H405" s="2" t="s">
        <v>34</v>
      </c>
      <c r="I405" s="2" t="s">
        <v>1128</v>
      </c>
      <c r="J405" s="3" t="str">
        <f>HYPERLINK("https://www.boe.es/gazeta/dias/1826/06/27/pdfs/GMD-1826-77.pdf#page=2","Abrir facsímil")</f>
        <v>Abrir facsímil</v>
      </c>
      <c r="K405" s="3" t="s">
        <v>36</v>
      </c>
    </row>
    <row r="406" spans="1:11" ht="42" customHeight="1">
      <c r="A406" s="2" t="s">
        <v>1129</v>
      </c>
      <c r="B406" s="2" t="s">
        <v>1130</v>
      </c>
      <c r="C406" s="2" t="s">
        <v>62</v>
      </c>
      <c r="D406" s="2" t="s">
        <v>27</v>
      </c>
      <c r="E406" s="5">
        <v>-26826</v>
      </c>
      <c r="F406" s="3" t="s">
        <v>377</v>
      </c>
      <c r="G406" s="3" t="s">
        <v>20</v>
      </c>
      <c r="H406" s="2" t="s">
        <v>34</v>
      </c>
      <c r="I406" s="2" t="s">
        <v>1131</v>
      </c>
      <c r="J406" s="3" t="str">
        <f>HYPERLINK("https://www.boe.es/gazeta/dias/1826/07/20/pdfs/GMD-1826-87.pdf#page=3","Abrir facsímil")</f>
        <v>Abrir facsímil</v>
      </c>
      <c r="K406" s="3" t="s">
        <v>36</v>
      </c>
    </row>
    <row r="407" spans="1:11" ht="42" customHeight="1">
      <c r="A407" s="2" t="s">
        <v>1132</v>
      </c>
      <c r="B407" s="2" t="s">
        <v>1133</v>
      </c>
      <c r="C407" s="2" t="s">
        <v>62</v>
      </c>
      <c r="D407" s="2" t="s">
        <v>27</v>
      </c>
      <c r="E407" s="5">
        <v>-26663</v>
      </c>
      <c r="F407" s="3" t="s">
        <v>374</v>
      </c>
      <c r="G407" s="3" t="s">
        <v>29</v>
      </c>
      <c r="H407" s="2" t="s">
        <v>34</v>
      </c>
      <c r="I407" s="2" t="s">
        <v>1134</v>
      </c>
      <c r="J407" s="3" t="str">
        <f>HYPERLINK("https://www.boe.es/gazeta/dias/1826/12/30/pdfs/GMD-1826-157.pdf#page=4","Abrir facsímil")</f>
        <v>Abrir facsímil</v>
      </c>
      <c r="K407" s="3" t="s">
        <v>36</v>
      </c>
    </row>
    <row r="408" spans="1:11" ht="42" customHeight="1">
      <c r="A408" s="2" t="s">
        <v>1135</v>
      </c>
      <c r="B408" s="2" t="s">
        <v>1136</v>
      </c>
      <c r="C408" s="2" t="s">
        <v>32</v>
      </c>
      <c r="D408" s="2" t="s">
        <v>27</v>
      </c>
      <c r="E408" s="5">
        <v>-26730</v>
      </c>
      <c r="F408" s="3" t="s">
        <v>278</v>
      </c>
      <c r="G408" s="3" t="s">
        <v>29</v>
      </c>
      <c r="H408" s="2" t="s">
        <v>34</v>
      </c>
      <c r="I408" s="2" t="s">
        <v>1137</v>
      </c>
      <c r="J408" s="3" t="str">
        <f>HYPERLINK("https://www.boe.es/gazeta/dias/1826/10/24/pdfs/GMD-1826-128.pdf#page=4","Abrir facsímil")</f>
        <v>Abrir facsímil</v>
      </c>
      <c r="K408" s="3" t="s">
        <v>36</v>
      </c>
    </row>
    <row r="409" spans="1:11" ht="42" customHeight="1">
      <c r="A409" s="2" t="s">
        <v>1135</v>
      </c>
      <c r="B409" s="2" t="s">
        <v>1136</v>
      </c>
      <c r="C409" s="2" t="s">
        <v>32</v>
      </c>
      <c r="D409" s="2" t="s">
        <v>27</v>
      </c>
      <c r="E409" s="5">
        <v>-26695</v>
      </c>
      <c r="F409" s="3" t="s">
        <v>446</v>
      </c>
      <c r="G409" s="3" t="s">
        <v>29</v>
      </c>
      <c r="H409" s="2" t="s">
        <v>34</v>
      </c>
      <c r="I409" s="2" t="s">
        <v>1138</v>
      </c>
      <c r="J409" s="3" t="str">
        <f>HYPERLINK("https://www.boe.es/gazeta/dias/1826/11/28/pdfs/GMD-1826-143.pdf#page=4","Abrir facsímil")</f>
        <v>Abrir facsímil</v>
      </c>
      <c r="K409" s="3" t="s">
        <v>36</v>
      </c>
    </row>
    <row r="410" spans="1:11" ht="42" customHeight="1">
      <c r="A410" s="2" t="s">
        <v>1139</v>
      </c>
      <c r="B410" s="2" t="s">
        <v>1140</v>
      </c>
      <c r="C410" s="2" t="s">
        <v>17</v>
      </c>
      <c r="D410" s="2" t="s">
        <v>18</v>
      </c>
      <c r="E410" s="5">
        <v>-26959</v>
      </c>
      <c r="F410" s="3" t="s">
        <v>595</v>
      </c>
      <c r="G410" s="3" t="s">
        <v>20</v>
      </c>
      <c r="H410" s="2" t="s">
        <v>34</v>
      </c>
      <c r="I410" s="2" t="s">
        <v>1141</v>
      </c>
      <c r="J410" s="3" t="str">
        <f>HYPERLINK("https://www.boe.es/gazeta/dias/1826/03/09/pdfs/GMD-1826-30.pdf#page=3","Abrir facsímil")</f>
        <v>Abrir facsímil</v>
      </c>
      <c r="K410" s="3" t="s">
        <v>36</v>
      </c>
    </row>
    <row r="411" spans="1:11" ht="42" customHeight="1">
      <c r="A411" s="2" t="s">
        <v>1142</v>
      </c>
      <c r="B411" s="2" t="s">
        <v>1143</v>
      </c>
      <c r="C411" s="2" t="s">
        <v>26</v>
      </c>
      <c r="D411" s="2" t="s">
        <v>27</v>
      </c>
      <c r="E411" s="5">
        <v>-26763</v>
      </c>
      <c r="F411" s="3" t="s">
        <v>169</v>
      </c>
      <c r="G411" s="3" t="s">
        <v>20</v>
      </c>
      <c r="H411" s="2" t="s">
        <v>34</v>
      </c>
      <c r="I411" s="2" t="s">
        <v>1144</v>
      </c>
      <c r="J411" s="3" t="str">
        <f>HYPERLINK("https://www.boe.es/gazeta/dias/1826/09/21/pdfs/GMD-1826-114.pdf#page=3","Abrir facsímil")</f>
        <v>Abrir facsímil</v>
      </c>
      <c r="K411" s="3" t="s">
        <v>36</v>
      </c>
    </row>
    <row r="412" spans="1:11" ht="42" customHeight="1">
      <c r="A412" s="2" t="s">
        <v>1145</v>
      </c>
      <c r="B412" s="2" t="s">
        <v>1146</v>
      </c>
      <c r="C412" s="2" t="s">
        <v>85</v>
      </c>
      <c r="D412" s="2" t="s">
        <v>86</v>
      </c>
      <c r="E412" s="5">
        <v>-26905</v>
      </c>
      <c r="F412" s="3" t="s">
        <v>68</v>
      </c>
      <c r="G412" s="3" t="s">
        <v>20</v>
      </c>
      <c r="H412" s="2" t="s">
        <v>34</v>
      </c>
      <c r="I412" s="2" t="s">
        <v>1147</v>
      </c>
      <c r="J412" s="3" t="str">
        <f>HYPERLINK("https://www.boe.es/gazeta/dias/1826/05/02/pdfs/GMD-1826-53.pdf#page=3","Abrir facsímil")</f>
        <v>Abrir facsímil</v>
      </c>
      <c r="K412" s="3" t="s">
        <v>36</v>
      </c>
    </row>
    <row r="413" spans="1:11" ht="42" customHeight="1">
      <c r="A413" s="2" t="s">
        <v>1148</v>
      </c>
      <c r="B413" s="2" t="s">
        <v>1149</v>
      </c>
      <c r="C413" s="2" t="s">
        <v>17</v>
      </c>
      <c r="D413" s="2" t="s">
        <v>18</v>
      </c>
      <c r="E413" s="5">
        <v>-26819</v>
      </c>
      <c r="F413" s="3" t="s">
        <v>212</v>
      </c>
      <c r="G413" s="3" t="s">
        <v>29</v>
      </c>
      <c r="H413" s="2" t="s">
        <v>34</v>
      </c>
      <c r="I413" s="2" t="s">
        <v>1150</v>
      </c>
      <c r="J413" s="3" t="str">
        <f>HYPERLINK("https://www.boe.es/gazeta/dias/1826/07/27/pdfs/GMD-1826-90.pdf#page=4","Abrir facsímil")</f>
        <v>Abrir facsímil</v>
      </c>
      <c r="K413" s="3" t="s">
        <v>36</v>
      </c>
    </row>
    <row r="414" spans="1:11" ht="42" customHeight="1">
      <c r="A414" s="2" t="s">
        <v>1151</v>
      </c>
      <c r="B414" s="2" t="s">
        <v>1152</v>
      </c>
      <c r="C414" s="2" t="s">
        <v>73</v>
      </c>
      <c r="D414" s="2" t="s">
        <v>27</v>
      </c>
      <c r="E414" s="5">
        <v>-27020</v>
      </c>
      <c r="F414" s="3" t="s">
        <v>111</v>
      </c>
      <c r="G414" s="3" t="s">
        <v>20</v>
      </c>
      <c r="H414" s="2" t="s">
        <v>34</v>
      </c>
      <c r="I414" s="2" t="s">
        <v>1153</v>
      </c>
      <c r="J414" s="3" t="str">
        <f>HYPERLINK("https://www.boe.es/gazeta/dias/1826/01/07/pdfs/GMD-1826-3.pdf#page=3","Abrir facsímil")</f>
        <v>Abrir facsímil</v>
      </c>
      <c r="K414" s="3" t="s">
        <v>36</v>
      </c>
    </row>
    <row r="415" spans="1:11" ht="42" customHeight="1">
      <c r="A415" s="2" t="s">
        <v>1154</v>
      </c>
      <c r="B415" s="2" t="s">
        <v>1155</v>
      </c>
      <c r="C415" s="2" t="s">
        <v>17</v>
      </c>
      <c r="D415" s="2" t="s">
        <v>18</v>
      </c>
      <c r="E415" s="5">
        <v>-26985</v>
      </c>
      <c r="F415" s="3" t="s">
        <v>355</v>
      </c>
      <c r="G415" s="3" t="s">
        <v>29</v>
      </c>
      <c r="H415" s="2" t="s">
        <v>34</v>
      </c>
      <c r="I415" s="2" t="s">
        <v>1156</v>
      </c>
      <c r="J415" s="3" t="str">
        <f>HYPERLINK("https://www.boe.es/gazeta/dias/1826/02/11/pdfs/GMD-1826-18.pdf#page=4","Abrir facsímil")</f>
        <v>Abrir facsímil</v>
      </c>
      <c r="K415" s="3" t="s">
        <v>36</v>
      </c>
    </row>
    <row r="416" spans="1:11" ht="42" customHeight="1">
      <c r="A416" s="2" t="s">
        <v>1157</v>
      </c>
      <c r="B416" s="2" t="s">
        <v>1158</v>
      </c>
      <c r="C416" s="2" t="s">
        <v>17</v>
      </c>
      <c r="D416" s="2" t="s">
        <v>18</v>
      </c>
      <c r="E416" s="5">
        <v>-26786</v>
      </c>
      <c r="F416" s="3" t="s">
        <v>370</v>
      </c>
      <c r="G416" s="3" t="s">
        <v>29</v>
      </c>
      <c r="H416" s="2" t="s">
        <v>34</v>
      </c>
      <c r="I416" s="2" t="s">
        <v>1159</v>
      </c>
      <c r="J416" s="3" t="str">
        <f>HYPERLINK("https://www.boe.es/gazeta/dias/1826/08/29/pdfs/GMD-1826-104.pdf#page=4","Abrir facsímil")</f>
        <v>Abrir facsímil</v>
      </c>
      <c r="K416" s="3" t="s">
        <v>36</v>
      </c>
    </row>
    <row r="417" spans="1:11" ht="42" customHeight="1">
      <c r="A417" s="2" t="s">
        <v>1160</v>
      </c>
      <c r="B417" s="2" t="s">
        <v>1161</v>
      </c>
      <c r="C417" s="2" t="s">
        <v>32</v>
      </c>
      <c r="D417" s="2" t="s">
        <v>27</v>
      </c>
      <c r="E417" s="5">
        <v>-26880</v>
      </c>
      <c r="F417" s="3" t="s">
        <v>305</v>
      </c>
      <c r="G417" s="3" t="s">
        <v>29</v>
      </c>
      <c r="H417" s="2" t="s">
        <v>34</v>
      </c>
      <c r="I417" s="2" t="s">
        <v>1162</v>
      </c>
      <c r="J417" s="3" t="str">
        <f>HYPERLINK("https://www.boe.es/gazeta/dias/1826/05/27/pdfs/GMD-1826-64.pdf#page=4","Abrir facsímil")</f>
        <v>Abrir facsímil</v>
      </c>
      <c r="K417" s="3" t="s">
        <v>36</v>
      </c>
    </row>
    <row r="418" spans="1:11" ht="42" customHeight="1">
      <c r="A418" s="2" t="s">
        <v>1163</v>
      </c>
      <c r="B418" s="2" t="s">
        <v>1164</v>
      </c>
      <c r="C418" s="2" t="s">
        <v>17</v>
      </c>
      <c r="D418" s="2" t="s">
        <v>18</v>
      </c>
      <c r="E418" s="5">
        <v>-26728</v>
      </c>
      <c r="F418" s="3" t="s">
        <v>900</v>
      </c>
      <c r="G418" s="3" t="s">
        <v>45</v>
      </c>
      <c r="H418" s="2" t="s">
        <v>21</v>
      </c>
      <c r="I418" s="2" t="s">
        <v>1165</v>
      </c>
      <c r="J418" s="3" t="str">
        <f>HYPERLINK("https://www.boe.es/gazeta/dias/1826/10/26/pdfs/GMD-1826-129.pdf#page=1","Abrir facsímil")</f>
        <v>Abrir facsímil</v>
      </c>
      <c r="K418" s="3" t="s">
        <v>23</v>
      </c>
    </row>
    <row r="419" spans="1:11" ht="42" customHeight="1">
      <c r="A419" s="2" t="s">
        <v>1166</v>
      </c>
      <c r="B419" s="2" t="s">
        <v>1167</v>
      </c>
      <c r="C419" s="2" t="s">
        <v>62</v>
      </c>
      <c r="D419" s="2" t="s">
        <v>27</v>
      </c>
      <c r="E419" s="5">
        <v>-26730</v>
      </c>
      <c r="F419" s="3" t="s">
        <v>278</v>
      </c>
      <c r="G419" s="3" t="s">
        <v>29</v>
      </c>
      <c r="H419" s="2" t="s">
        <v>34</v>
      </c>
      <c r="I419" s="2" t="s">
        <v>1168</v>
      </c>
      <c r="J419" s="3" t="str">
        <f>HYPERLINK("https://www.boe.es/gazeta/dias/1826/10/24/pdfs/GMD-1826-128.pdf#page=4","Abrir facsímil")</f>
        <v>Abrir facsímil</v>
      </c>
      <c r="K419" s="3" t="s">
        <v>36</v>
      </c>
    </row>
    <row r="420" spans="1:11" ht="42" customHeight="1">
      <c r="A420" s="2" t="s">
        <v>1169</v>
      </c>
      <c r="B420" s="2" t="s">
        <v>1169</v>
      </c>
      <c r="C420" s="2" t="s">
        <v>17</v>
      </c>
      <c r="D420" s="2" t="s">
        <v>18</v>
      </c>
      <c r="E420" s="5">
        <v>-26910</v>
      </c>
      <c r="F420" s="3" t="s">
        <v>95</v>
      </c>
      <c r="G420" s="3" t="s">
        <v>29</v>
      </c>
      <c r="H420" s="2" t="s">
        <v>34</v>
      </c>
      <c r="I420" s="2" t="s">
        <v>1170</v>
      </c>
      <c r="J420" s="3" t="str">
        <f>HYPERLINK("https://www.boe.es/gazeta/dias/1826/04/27/pdfs/GMD-1826-51.pdf#page=4","Abrir facsímil")</f>
        <v>Abrir facsímil</v>
      </c>
      <c r="K420" s="3" t="s">
        <v>36</v>
      </c>
    </row>
    <row r="421" spans="1:11" ht="42" customHeight="1">
      <c r="A421" s="2" t="s">
        <v>1169</v>
      </c>
      <c r="B421" s="2" t="s">
        <v>1169</v>
      </c>
      <c r="C421" s="2" t="s">
        <v>85</v>
      </c>
      <c r="D421" s="2" t="s">
        <v>86</v>
      </c>
      <c r="E421" s="5">
        <v>-26810</v>
      </c>
      <c r="F421" s="3" t="s">
        <v>498</v>
      </c>
      <c r="G421" s="3" t="s">
        <v>29</v>
      </c>
      <c r="H421" s="2" t="s">
        <v>34</v>
      </c>
      <c r="I421" s="2" t="s">
        <v>1171</v>
      </c>
      <c r="J421" s="3" t="str">
        <f>HYPERLINK("https://www.boe.es/gazeta/dias/1826/08/05/pdfs/GMD-1826-94.pdf#page=4","Abrir facsímil")</f>
        <v>Abrir facsímil</v>
      </c>
      <c r="K421" s="3" t="s">
        <v>36</v>
      </c>
    </row>
    <row r="422" spans="1:11" ht="42" customHeight="1">
      <c r="A422" s="2" t="s">
        <v>1169</v>
      </c>
      <c r="B422" s="2" t="s">
        <v>1169</v>
      </c>
      <c r="C422" s="2" t="s">
        <v>85</v>
      </c>
      <c r="D422" s="2" t="s">
        <v>86</v>
      </c>
      <c r="E422" s="5">
        <v>-26681</v>
      </c>
      <c r="F422" s="3" t="s">
        <v>612</v>
      </c>
      <c r="G422" s="3" t="s">
        <v>29</v>
      </c>
      <c r="H422" s="2" t="s">
        <v>34</v>
      </c>
      <c r="I422" s="2" t="s">
        <v>1172</v>
      </c>
      <c r="J422" s="3" t="str">
        <f>HYPERLINK("https://www.boe.es/gazeta/dias/1826/12/12/pdfs/GMD-1826-149.pdf#page=4","Abrir facsímil")</f>
        <v>Abrir facsímil</v>
      </c>
      <c r="K422" s="3" t="s">
        <v>36</v>
      </c>
    </row>
    <row r="423" spans="1:11" ht="42" customHeight="1">
      <c r="A423" s="2" t="s">
        <v>1169</v>
      </c>
      <c r="B423" s="2" t="s">
        <v>1169</v>
      </c>
      <c r="C423" s="2" t="s">
        <v>49</v>
      </c>
      <c r="D423" s="2" t="s">
        <v>27</v>
      </c>
      <c r="E423" s="5">
        <v>-26663</v>
      </c>
      <c r="F423" s="3" t="s">
        <v>374</v>
      </c>
      <c r="G423" s="3" t="s">
        <v>29</v>
      </c>
      <c r="H423" s="2" t="s">
        <v>34</v>
      </c>
      <c r="I423" s="2" t="s">
        <v>1173</v>
      </c>
      <c r="J423" s="3" t="str">
        <f>HYPERLINK("https://www.boe.es/gazeta/dias/1826/12/30/pdfs/GMD-1826-157.pdf#page=4","Abrir facsímil")</f>
        <v>Abrir facsímil</v>
      </c>
      <c r="K423" s="3" t="s">
        <v>36</v>
      </c>
    </row>
    <row r="424" spans="1:11" ht="42" customHeight="1">
      <c r="A424" s="2" t="s">
        <v>1174</v>
      </c>
      <c r="B424" s="2" t="s">
        <v>1175</v>
      </c>
      <c r="C424" s="2" t="s">
        <v>49</v>
      </c>
      <c r="D424" s="2" t="s">
        <v>27</v>
      </c>
      <c r="E424" s="5">
        <v>-26873</v>
      </c>
      <c r="F424" s="3" t="s">
        <v>136</v>
      </c>
      <c r="G424" s="3" t="s">
        <v>20</v>
      </c>
      <c r="H424" s="2" t="s">
        <v>34</v>
      </c>
      <c r="I424" s="2" t="s">
        <v>1176</v>
      </c>
      <c r="J424" s="3" t="str">
        <f>HYPERLINK("https://www.boe.es/gazeta/dias/1826/06/03/pdfs/GMD-1826-67.pdf#page=3","Abrir facsímil")</f>
        <v>Abrir facsímil</v>
      </c>
      <c r="K424" s="3" t="s">
        <v>36</v>
      </c>
    </row>
    <row r="425" spans="1:11" ht="42" customHeight="1">
      <c r="A425" s="2" t="s">
        <v>1177</v>
      </c>
      <c r="B425" s="2" t="s">
        <v>1177</v>
      </c>
      <c r="C425" s="2" t="s">
        <v>17</v>
      </c>
      <c r="D425" s="2" t="s">
        <v>18</v>
      </c>
      <c r="E425" s="5">
        <v>-26688</v>
      </c>
      <c r="F425" s="3" t="s">
        <v>1178</v>
      </c>
      <c r="G425" s="3" t="s">
        <v>45</v>
      </c>
      <c r="H425" s="2" t="s">
        <v>34</v>
      </c>
      <c r="I425" s="2" t="s">
        <v>1179</v>
      </c>
      <c r="J425" s="3" t="str">
        <f>HYPERLINK("https://www.boe.es/gazeta/dias/1826/12/05/pdfs/GMD-1826-146.pdf#page=1","Abrir facsímil")</f>
        <v>Abrir facsímil</v>
      </c>
      <c r="K425" s="3" t="s">
        <v>36</v>
      </c>
    </row>
    <row r="426" spans="1:11" ht="42" customHeight="1">
      <c r="A426" s="2" t="s">
        <v>1180</v>
      </c>
      <c r="B426" s="2" t="s">
        <v>1180</v>
      </c>
      <c r="C426" s="2" t="s">
        <v>85</v>
      </c>
      <c r="D426" s="2" t="s">
        <v>86</v>
      </c>
      <c r="E426" s="5">
        <v>-26905</v>
      </c>
      <c r="F426" s="3" t="s">
        <v>68</v>
      </c>
      <c r="G426" s="3" t="s">
        <v>69</v>
      </c>
      <c r="H426" s="2" t="s">
        <v>34</v>
      </c>
      <c r="I426" s="2" t="s">
        <v>1181</v>
      </c>
      <c r="J426" s="3" t="str">
        <f>HYPERLINK("https://www.boe.es/gazeta/dias/1826/05/02/pdfs/GMD-1826-53.pdf#page=4","Abrir facsímil")</f>
        <v>Abrir facsímil</v>
      </c>
      <c r="K426" s="3" t="s">
        <v>36</v>
      </c>
    </row>
    <row r="427" spans="1:11" ht="42" customHeight="1">
      <c r="A427" s="2" t="s">
        <v>1180</v>
      </c>
      <c r="B427" s="2" t="s">
        <v>1180</v>
      </c>
      <c r="C427" s="2" t="s">
        <v>85</v>
      </c>
      <c r="D427" s="2" t="s">
        <v>86</v>
      </c>
      <c r="E427" s="5">
        <v>-26861</v>
      </c>
      <c r="F427" s="3" t="s">
        <v>552</v>
      </c>
      <c r="G427" s="3" t="s">
        <v>29</v>
      </c>
      <c r="H427" s="2" t="s">
        <v>34</v>
      </c>
      <c r="I427" s="2" t="s">
        <v>1182</v>
      </c>
      <c r="J427" s="3" t="str">
        <f>HYPERLINK("https://www.boe.es/gazeta/dias/1826/06/15/pdfs/GMD-1826-72.pdf#page=4","Abrir facsímil")</f>
        <v>Abrir facsímil</v>
      </c>
      <c r="K427" s="3" t="s">
        <v>36</v>
      </c>
    </row>
    <row r="428" spans="1:11" ht="42" customHeight="1">
      <c r="A428" s="2" t="s">
        <v>1180</v>
      </c>
      <c r="B428" s="2" t="s">
        <v>1180</v>
      </c>
      <c r="C428" s="2" t="s">
        <v>85</v>
      </c>
      <c r="D428" s="2" t="s">
        <v>86</v>
      </c>
      <c r="E428" s="5">
        <v>-26842</v>
      </c>
      <c r="F428" s="3" t="s">
        <v>133</v>
      </c>
      <c r="G428" s="3" t="s">
        <v>29</v>
      </c>
      <c r="H428" s="2" t="s">
        <v>34</v>
      </c>
      <c r="I428" s="2" t="s">
        <v>1183</v>
      </c>
      <c r="J428" s="3" t="str">
        <f>HYPERLINK("https://www.boe.es/gazeta/dias/1826/07/04/pdfs/GMD-1826-80.pdf#page=4","Abrir facsímil")</f>
        <v>Abrir facsímil</v>
      </c>
      <c r="K428" s="3" t="s">
        <v>36</v>
      </c>
    </row>
    <row r="429" spans="1:11" ht="42" customHeight="1">
      <c r="A429" s="2" t="s">
        <v>1184</v>
      </c>
      <c r="B429" s="2" t="s">
        <v>1184</v>
      </c>
      <c r="C429" s="2" t="s">
        <v>17</v>
      </c>
      <c r="D429" s="2" t="s">
        <v>18</v>
      </c>
      <c r="E429" s="5">
        <v>-26912</v>
      </c>
      <c r="F429" s="3" t="s">
        <v>1109</v>
      </c>
      <c r="G429" s="3" t="s">
        <v>1185</v>
      </c>
      <c r="H429" s="2" t="s">
        <v>34</v>
      </c>
      <c r="I429" s="2" t="s">
        <v>1186</v>
      </c>
      <c r="J429" s="3" t="str">
        <f>HYPERLINK("https://www.boe.es/gazeta/dias/1826/04/25/pdfs/GMD-1826-50.pdf#page=4","Abrir facsímil")</f>
        <v>Abrir facsímil</v>
      </c>
      <c r="K429" s="3" t="s">
        <v>36</v>
      </c>
    </row>
    <row r="430" spans="1:11" ht="42" customHeight="1">
      <c r="A430" s="2" t="s">
        <v>1187</v>
      </c>
      <c r="B430" s="2" t="s">
        <v>1187</v>
      </c>
      <c r="C430" s="2" t="s">
        <v>17</v>
      </c>
      <c r="D430" s="2" t="s">
        <v>18</v>
      </c>
      <c r="E430" s="5">
        <v>-26758</v>
      </c>
      <c r="F430" s="3" t="s">
        <v>50</v>
      </c>
      <c r="G430" s="3" t="s">
        <v>29</v>
      </c>
      <c r="H430" s="2" t="s">
        <v>34</v>
      </c>
      <c r="I430" s="2" t="s">
        <v>1188</v>
      </c>
      <c r="J430" s="3" t="str">
        <f>HYPERLINK("https://www.boe.es/gazeta/dias/1826/09/26/pdfs/GMD-1826-116.pdf#page=4","Abrir facsímil")</f>
        <v>Abrir facsímil</v>
      </c>
      <c r="K430" s="3" t="s">
        <v>36</v>
      </c>
    </row>
    <row r="431" spans="1:11" ht="42" customHeight="1">
      <c r="A431" s="2" t="s">
        <v>1189</v>
      </c>
      <c r="B431" s="2" t="s">
        <v>1190</v>
      </c>
      <c r="C431" s="2" t="s">
        <v>73</v>
      </c>
      <c r="D431" s="2" t="s">
        <v>27</v>
      </c>
      <c r="E431" s="5">
        <v>-26735</v>
      </c>
      <c r="F431" s="3" t="s">
        <v>449</v>
      </c>
      <c r="G431" s="3" t="s">
        <v>29</v>
      </c>
      <c r="H431" s="2" t="s">
        <v>34</v>
      </c>
      <c r="I431" s="2" t="s">
        <v>1191</v>
      </c>
      <c r="J431" s="3" t="str">
        <f>HYPERLINK("https://www.boe.es/gazeta/dias/1826/10/19/pdfs/GMD-1826-126.pdf#page=4","Abrir facsímil")</f>
        <v>Abrir facsímil</v>
      </c>
      <c r="K431" s="3" t="s">
        <v>36</v>
      </c>
    </row>
    <row r="432" spans="1:11" ht="42" customHeight="1">
      <c r="A432" s="2" t="s">
        <v>1192</v>
      </c>
      <c r="B432" s="2" t="s">
        <v>1193</v>
      </c>
      <c r="C432" s="2" t="s">
        <v>73</v>
      </c>
      <c r="D432" s="2" t="s">
        <v>27</v>
      </c>
      <c r="E432" s="5">
        <v>-26765</v>
      </c>
      <c r="F432" s="3" t="s">
        <v>458</v>
      </c>
      <c r="G432" s="3" t="s">
        <v>29</v>
      </c>
      <c r="H432" s="2" t="s">
        <v>34</v>
      </c>
      <c r="I432" s="2" t="s">
        <v>1194</v>
      </c>
      <c r="J432" s="3" t="str">
        <f>HYPERLINK("https://www.boe.es/gazeta/dias/1826/09/19/pdfs/GMD-1826-113.pdf#page=4","Abrir facsímil")</f>
        <v>Abrir facsímil</v>
      </c>
      <c r="K432" s="3" t="s">
        <v>36</v>
      </c>
    </row>
    <row r="433" spans="1:11" ht="42" customHeight="1">
      <c r="A433" s="2" t="s">
        <v>1195</v>
      </c>
      <c r="B433" s="2" t="s">
        <v>1196</v>
      </c>
      <c r="C433" s="2" t="s">
        <v>26</v>
      </c>
      <c r="D433" s="2" t="s">
        <v>27</v>
      </c>
      <c r="E433" s="5">
        <v>-26784</v>
      </c>
      <c r="F433" s="3" t="s">
        <v>389</v>
      </c>
      <c r="G433" s="3" t="s">
        <v>20</v>
      </c>
      <c r="H433" s="2" t="s">
        <v>34</v>
      </c>
      <c r="I433" s="2" t="s">
        <v>1197</v>
      </c>
      <c r="J433" s="3" t="str">
        <f>HYPERLINK("https://www.boe.es/gazeta/dias/1826/08/31/pdfs/GMD-1826-105.pdf#page=3","Abrir facsímil")</f>
        <v>Abrir facsímil</v>
      </c>
      <c r="K433" s="3" t="s">
        <v>36</v>
      </c>
    </row>
    <row r="434" spans="1:11" ht="42" customHeight="1">
      <c r="A434" s="2" t="s">
        <v>1198</v>
      </c>
      <c r="B434" s="2" t="s">
        <v>1199</v>
      </c>
      <c r="C434" s="2" t="s">
        <v>85</v>
      </c>
      <c r="D434" s="2" t="s">
        <v>86</v>
      </c>
      <c r="E434" s="5">
        <v>-26784</v>
      </c>
      <c r="F434" s="3" t="s">
        <v>389</v>
      </c>
      <c r="G434" s="3" t="s">
        <v>20</v>
      </c>
      <c r="H434" s="2" t="s">
        <v>34</v>
      </c>
      <c r="I434" s="2" t="s">
        <v>1200</v>
      </c>
      <c r="J434" s="3" t="str">
        <f>HYPERLINK("https://www.boe.es/gazeta/dias/1826/08/31/pdfs/GMD-1826-105.pdf#page=3","Abrir facsímil")</f>
        <v>Abrir facsímil</v>
      </c>
      <c r="K434" s="3" t="s">
        <v>36</v>
      </c>
    </row>
    <row r="435" spans="1:11" ht="42" customHeight="1">
      <c r="A435" s="2" t="s">
        <v>1201</v>
      </c>
      <c r="B435" s="2" t="s">
        <v>1202</v>
      </c>
      <c r="C435" s="2" t="s">
        <v>49</v>
      </c>
      <c r="D435" s="2" t="s">
        <v>27</v>
      </c>
      <c r="E435" s="5">
        <v>-26670</v>
      </c>
      <c r="F435" s="3" t="s">
        <v>253</v>
      </c>
      <c r="G435" s="3" t="s">
        <v>20</v>
      </c>
      <c r="H435" s="2" t="s">
        <v>34</v>
      </c>
      <c r="I435" s="2" t="s">
        <v>1203</v>
      </c>
      <c r="J435" s="3" t="str">
        <f>HYPERLINK("https://www.boe.es/gazeta/dias/1826/12/23/pdfs/GMD-1826-154.pdf#page=3","Abrir facsímil")</f>
        <v>Abrir facsímil</v>
      </c>
      <c r="K435" s="3" t="s">
        <v>36</v>
      </c>
    </row>
    <row r="436" spans="1:11" ht="42" customHeight="1">
      <c r="A436" s="2" t="s">
        <v>1204</v>
      </c>
      <c r="B436" s="2" t="s">
        <v>1205</v>
      </c>
      <c r="C436" s="2" t="s">
        <v>26</v>
      </c>
      <c r="D436" s="2" t="s">
        <v>27</v>
      </c>
      <c r="E436" s="5">
        <v>-26763</v>
      </c>
      <c r="F436" s="3" t="s">
        <v>169</v>
      </c>
      <c r="G436" s="3" t="s">
        <v>20</v>
      </c>
      <c r="H436" s="2" t="s">
        <v>34</v>
      </c>
      <c r="I436" s="2" t="s">
        <v>1206</v>
      </c>
      <c r="J436" s="3" t="str">
        <f>HYPERLINK("https://www.boe.es/gazeta/dias/1826/09/21/pdfs/GMD-1826-114.pdf#page=3","Abrir facsímil")</f>
        <v>Abrir facsímil</v>
      </c>
      <c r="K436" s="3" t="s">
        <v>36</v>
      </c>
    </row>
    <row r="437" spans="1:11" ht="42" customHeight="1">
      <c r="A437" s="2" t="s">
        <v>1207</v>
      </c>
      <c r="B437" s="2" t="s">
        <v>1208</v>
      </c>
      <c r="C437" s="2" t="s">
        <v>129</v>
      </c>
      <c r="D437" s="2" t="s">
        <v>27</v>
      </c>
      <c r="E437" s="5">
        <v>-26817</v>
      </c>
      <c r="F437" s="3" t="s">
        <v>643</v>
      </c>
      <c r="G437" s="3" t="s">
        <v>29</v>
      </c>
      <c r="H437" s="2" t="s">
        <v>34</v>
      </c>
      <c r="I437" s="2" t="s">
        <v>1209</v>
      </c>
      <c r="J437" s="3" t="str">
        <f>HYPERLINK("https://www.boe.es/gazeta/dias/1826/07/29/pdfs/GMD-1826-91.pdf#page=4","Abrir facsímil")</f>
        <v>Abrir facsímil</v>
      </c>
      <c r="K437" s="3" t="s">
        <v>36</v>
      </c>
    </row>
    <row r="438" spans="1:11" ht="42" customHeight="1">
      <c r="A438" s="2" t="s">
        <v>1210</v>
      </c>
      <c r="B438" s="2" t="s">
        <v>1211</v>
      </c>
      <c r="C438" s="2" t="s">
        <v>62</v>
      </c>
      <c r="D438" s="2" t="s">
        <v>27</v>
      </c>
      <c r="E438" s="5">
        <v>-26796</v>
      </c>
      <c r="F438" s="3" t="s">
        <v>125</v>
      </c>
      <c r="G438" s="3" t="s">
        <v>29</v>
      </c>
      <c r="H438" s="2" t="s">
        <v>34</v>
      </c>
      <c r="I438" s="2" t="s">
        <v>1212</v>
      </c>
      <c r="J438" s="3" t="str">
        <f>HYPERLINK("https://www.boe.es/gazeta/dias/1826/08/19/pdfs/GMD-1826-100.pdf#page=4","Abrir facsímil")</f>
        <v>Abrir facsímil</v>
      </c>
      <c r="K438" s="3" t="s">
        <v>36</v>
      </c>
    </row>
    <row r="439" spans="1:11" ht="42" customHeight="1">
      <c r="A439" s="2" t="s">
        <v>1213</v>
      </c>
      <c r="B439" s="2" t="s">
        <v>1214</v>
      </c>
      <c r="C439" s="2" t="s">
        <v>73</v>
      </c>
      <c r="D439" s="2" t="s">
        <v>27</v>
      </c>
      <c r="E439" s="5">
        <v>-26880</v>
      </c>
      <c r="F439" s="3" t="s">
        <v>305</v>
      </c>
      <c r="G439" s="3" t="s">
        <v>45</v>
      </c>
      <c r="H439" s="2" t="s">
        <v>21</v>
      </c>
      <c r="I439" s="2" t="s">
        <v>1215</v>
      </c>
      <c r="J439" s="3" t="str">
        <f>HYPERLINK("https://www.boe.es/gazeta/dias/1826/05/27/pdfs/GMD-1826-64.pdf#page=1","Abrir facsímil")</f>
        <v>Abrir facsímil</v>
      </c>
      <c r="K439" s="3" t="s">
        <v>23</v>
      </c>
    </row>
    <row r="440" spans="1:11" ht="42" customHeight="1">
      <c r="A440" s="2" t="s">
        <v>1216</v>
      </c>
      <c r="B440" s="2" t="s">
        <v>1217</v>
      </c>
      <c r="C440" s="2" t="s">
        <v>187</v>
      </c>
      <c r="D440" s="2" t="s">
        <v>86</v>
      </c>
      <c r="E440" s="5">
        <v>-26740</v>
      </c>
      <c r="F440" s="3" t="s">
        <v>383</v>
      </c>
      <c r="G440" s="3" t="s">
        <v>29</v>
      </c>
      <c r="H440" s="2" t="s">
        <v>34</v>
      </c>
      <c r="I440" s="2" t="s">
        <v>1218</v>
      </c>
      <c r="J440" s="3" t="str">
        <f>HYPERLINK("https://www.boe.es/gazeta/dias/1826/10/14/pdfs/GMD-1826-124.pdf#page=4","Abrir facsímil")</f>
        <v>Abrir facsímil</v>
      </c>
      <c r="K440" s="3" t="s">
        <v>36</v>
      </c>
    </row>
    <row r="441" spans="1:11" ht="42" customHeight="1">
      <c r="A441" s="2" t="s">
        <v>1219</v>
      </c>
      <c r="B441" s="2" t="s">
        <v>1220</v>
      </c>
      <c r="C441" s="2" t="s">
        <v>32</v>
      </c>
      <c r="D441" s="2" t="s">
        <v>27</v>
      </c>
      <c r="E441" s="5">
        <v>-26751</v>
      </c>
      <c r="F441" s="3" t="s">
        <v>262</v>
      </c>
      <c r="G441" s="3" t="s">
        <v>29</v>
      </c>
      <c r="H441" s="2" t="s">
        <v>34</v>
      </c>
      <c r="I441" s="2" t="s">
        <v>1221</v>
      </c>
      <c r="J441" s="3" t="str">
        <f>HYPERLINK("https://www.boe.es/gazeta/dias/1826/10/03/pdfs/GMD-1826-119.pdf#page=4","Abrir facsímil")</f>
        <v>Abrir facsímil</v>
      </c>
      <c r="K441" s="3" t="s">
        <v>36</v>
      </c>
    </row>
    <row r="442" spans="1:11" ht="42" customHeight="1">
      <c r="A442" s="2" t="s">
        <v>1222</v>
      </c>
      <c r="B442" s="2" t="s">
        <v>1223</v>
      </c>
      <c r="C442" s="2" t="s">
        <v>17</v>
      </c>
      <c r="D442" s="2" t="s">
        <v>18</v>
      </c>
      <c r="E442" s="5">
        <v>-26742</v>
      </c>
      <c r="F442" s="3" t="s">
        <v>769</v>
      </c>
      <c r="G442" s="3" t="s">
        <v>29</v>
      </c>
      <c r="H442" s="2" t="s">
        <v>34</v>
      </c>
      <c r="I442" s="2" t="s">
        <v>1224</v>
      </c>
      <c r="J442" s="3" t="str">
        <f>HYPERLINK("https://www.boe.es/gazeta/dias/1826/10/12/pdfs/GMD-1826-123.pdf#page=4","Abrir facsímil")</f>
        <v>Abrir facsímil</v>
      </c>
      <c r="K442" s="3" t="s">
        <v>36</v>
      </c>
    </row>
    <row r="443" spans="1:11" ht="42" customHeight="1">
      <c r="A443" s="2" t="s">
        <v>1225</v>
      </c>
      <c r="B443" s="2" t="s">
        <v>1226</v>
      </c>
      <c r="C443" s="2" t="s">
        <v>85</v>
      </c>
      <c r="D443" s="2" t="s">
        <v>86</v>
      </c>
      <c r="E443" s="5">
        <v>-26917</v>
      </c>
      <c r="F443" s="3" t="s">
        <v>308</v>
      </c>
      <c r="G443" s="3" t="s">
        <v>64</v>
      </c>
      <c r="H443" s="2" t="s">
        <v>34</v>
      </c>
      <c r="I443" s="2" t="s">
        <v>1227</v>
      </c>
      <c r="J443" s="3" t="str">
        <f>HYPERLINK("https://www.boe.es/gazeta/dias/1826/04/20/pdfs/GMD-1826-48.pdf#page=2","Abrir facsímil")</f>
        <v>Abrir facsímil</v>
      </c>
      <c r="K443" s="3" t="s">
        <v>36</v>
      </c>
    </row>
    <row r="444" spans="1:11" ht="42" customHeight="1">
      <c r="A444" s="2" t="s">
        <v>1225</v>
      </c>
      <c r="B444" s="2" t="s">
        <v>1226</v>
      </c>
      <c r="C444" s="2" t="s">
        <v>32</v>
      </c>
      <c r="D444" s="2" t="s">
        <v>27</v>
      </c>
      <c r="E444" s="5">
        <v>-26917</v>
      </c>
      <c r="F444" s="3" t="s">
        <v>308</v>
      </c>
      <c r="G444" s="3" t="s">
        <v>20</v>
      </c>
      <c r="H444" s="2" t="s">
        <v>34</v>
      </c>
      <c r="I444" s="2" t="s">
        <v>1228</v>
      </c>
      <c r="J444" s="3" t="str">
        <f>HYPERLINK("https://www.boe.es/gazeta/dias/1826/04/20/pdfs/GMD-1826-48.pdf#page=3","Abrir facsímil")</f>
        <v>Abrir facsímil</v>
      </c>
      <c r="K444" s="3" t="s">
        <v>36</v>
      </c>
    </row>
    <row r="445" spans="1:11" ht="42" customHeight="1">
      <c r="A445" s="2" t="s">
        <v>1229</v>
      </c>
      <c r="B445" s="2" t="s">
        <v>1229</v>
      </c>
      <c r="C445" s="2" t="s">
        <v>62</v>
      </c>
      <c r="D445" s="2" t="s">
        <v>27</v>
      </c>
      <c r="E445" s="5">
        <v>-26793</v>
      </c>
      <c r="F445" s="3" t="s">
        <v>28</v>
      </c>
      <c r="G445" s="3" t="s">
        <v>29</v>
      </c>
      <c r="H445" s="2" t="s">
        <v>34</v>
      </c>
      <c r="I445" s="2" t="s">
        <v>1230</v>
      </c>
      <c r="J445" s="3" t="str">
        <f>HYPERLINK("https://www.boe.es/gazeta/dias/1826/08/22/pdfs/GMD-1826-101.pdf#page=4","Abrir facsímil")</f>
        <v>Abrir facsímil</v>
      </c>
      <c r="K445" s="3" t="s">
        <v>36</v>
      </c>
    </row>
    <row r="446" spans="1:11" ht="42" customHeight="1">
      <c r="A446" s="2" t="s">
        <v>1231</v>
      </c>
      <c r="B446" s="2" t="s">
        <v>1232</v>
      </c>
      <c r="C446" s="2" t="s">
        <v>62</v>
      </c>
      <c r="D446" s="2" t="s">
        <v>27</v>
      </c>
      <c r="E446" s="5">
        <v>-26947</v>
      </c>
      <c r="F446" s="3" t="s">
        <v>19</v>
      </c>
      <c r="G446" s="3" t="s">
        <v>29</v>
      </c>
      <c r="H446" s="2" t="s">
        <v>34</v>
      </c>
      <c r="I446" s="2" t="s">
        <v>1233</v>
      </c>
      <c r="J446" s="3" t="str">
        <f>HYPERLINK("https://www.boe.es/gazeta/dias/1826/03/21/pdfs/GMD-1826-35.pdf#page=4","Abrir facsímil")</f>
        <v>Abrir facsímil</v>
      </c>
      <c r="K446" s="3" t="s">
        <v>36</v>
      </c>
    </row>
    <row r="447" spans="1:11" ht="42" customHeight="1">
      <c r="A447" s="2" t="s">
        <v>1234</v>
      </c>
      <c r="B447" s="2" t="s">
        <v>1234</v>
      </c>
      <c r="C447" s="2" t="s">
        <v>17</v>
      </c>
      <c r="D447" s="2" t="s">
        <v>18</v>
      </c>
      <c r="E447" s="5">
        <v>-26835</v>
      </c>
      <c r="F447" s="3" t="s">
        <v>359</v>
      </c>
      <c r="G447" s="3" t="s">
        <v>64</v>
      </c>
      <c r="H447" s="2" t="s">
        <v>34</v>
      </c>
      <c r="I447" s="2" t="s">
        <v>1235</v>
      </c>
      <c r="J447" s="3" t="str">
        <f>HYPERLINK("https://www.boe.es/gazeta/dias/1826/07/11/pdfs/GMD-1826-83.pdf#page=2","Abrir facsímil")</f>
        <v>Abrir facsímil</v>
      </c>
      <c r="K447" s="3" t="s">
        <v>36</v>
      </c>
    </row>
    <row r="448" spans="1:11" ht="42" customHeight="1">
      <c r="A448" s="2" t="s">
        <v>1236</v>
      </c>
      <c r="B448" s="2" t="s">
        <v>1236</v>
      </c>
      <c r="C448" s="2" t="s">
        <v>17</v>
      </c>
      <c r="D448" s="2" t="s">
        <v>18</v>
      </c>
      <c r="E448" s="5">
        <v>-26681</v>
      </c>
      <c r="F448" s="3" t="s">
        <v>612</v>
      </c>
      <c r="G448" s="3" t="s">
        <v>45</v>
      </c>
      <c r="H448" s="2" t="s">
        <v>34</v>
      </c>
      <c r="I448" s="2" t="s">
        <v>1237</v>
      </c>
      <c r="J448" s="3" t="str">
        <f>HYPERLINK("https://www.boe.es/gazeta/dias/1826/12/12/pdfs/GMD-1826-149.pdf#page=1","Abrir facsímil")</f>
        <v>Abrir facsímil</v>
      </c>
      <c r="K448" s="3" t="s">
        <v>36</v>
      </c>
    </row>
    <row r="449" spans="1:11" ht="42" customHeight="1">
      <c r="A449" s="2" t="s">
        <v>1238</v>
      </c>
      <c r="B449" s="2" t="s">
        <v>1239</v>
      </c>
      <c r="C449" s="2" t="s">
        <v>17</v>
      </c>
      <c r="D449" s="2" t="s">
        <v>18</v>
      </c>
      <c r="E449" s="5">
        <v>-26826</v>
      </c>
      <c r="F449" s="3" t="s">
        <v>377</v>
      </c>
      <c r="G449" s="3" t="s">
        <v>20</v>
      </c>
      <c r="H449" s="2" t="s">
        <v>21</v>
      </c>
      <c r="I449" s="2" t="s">
        <v>1240</v>
      </c>
      <c r="J449" s="3" t="str">
        <f>HYPERLINK("https://www.boe.es/gazeta/dias/1826/07/20/pdfs/GMD-1826-87.pdf#page=3","Abrir facsímil")</f>
        <v>Abrir facsímil</v>
      </c>
      <c r="K449" s="3" t="s">
        <v>23</v>
      </c>
    </row>
    <row r="450" spans="1:11" ht="42" customHeight="1">
      <c r="A450" s="2" t="s">
        <v>1241</v>
      </c>
      <c r="B450" s="2" t="s">
        <v>1242</v>
      </c>
      <c r="C450" s="2" t="s">
        <v>17</v>
      </c>
      <c r="D450" s="2" t="s">
        <v>18</v>
      </c>
      <c r="E450" s="5">
        <v>-26761</v>
      </c>
      <c r="F450" s="3" t="s">
        <v>223</v>
      </c>
      <c r="G450" s="3" t="s">
        <v>29</v>
      </c>
      <c r="H450" s="2" t="s">
        <v>34</v>
      </c>
      <c r="I450" s="2" t="s">
        <v>1243</v>
      </c>
      <c r="J450" s="3" t="str">
        <f>HYPERLINK("https://www.boe.es/gazeta/dias/1826/09/23/pdfs/GMD-1826-115.pdf#page=4","Abrir facsímil")</f>
        <v>Abrir facsímil</v>
      </c>
      <c r="K450" s="3" t="s">
        <v>36</v>
      </c>
    </row>
    <row r="451" spans="1:11" ht="42" customHeight="1">
      <c r="A451" s="2" t="s">
        <v>1244</v>
      </c>
      <c r="B451" s="2" t="s">
        <v>1245</v>
      </c>
      <c r="C451" s="2" t="s">
        <v>49</v>
      </c>
      <c r="D451" s="2" t="s">
        <v>27</v>
      </c>
      <c r="E451" s="5">
        <v>-26917</v>
      </c>
      <c r="F451" s="3" t="s">
        <v>308</v>
      </c>
      <c r="G451" s="3" t="s">
        <v>29</v>
      </c>
      <c r="H451" s="2" t="s">
        <v>34</v>
      </c>
      <c r="I451" s="2" t="s">
        <v>1246</v>
      </c>
      <c r="J451" s="3" t="str">
        <f>HYPERLINK("https://www.boe.es/gazeta/dias/1826/04/20/pdfs/GMD-1826-48.pdf#page=4","Abrir facsímil")</f>
        <v>Abrir facsímil</v>
      </c>
      <c r="K451" s="3" t="s">
        <v>36</v>
      </c>
    </row>
    <row r="452" spans="1:11" ht="42" customHeight="1">
      <c r="A452" s="2" t="s">
        <v>1244</v>
      </c>
      <c r="B452" s="2" t="s">
        <v>1245</v>
      </c>
      <c r="C452" s="2" t="s">
        <v>62</v>
      </c>
      <c r="D452" s="2" t="s">
        <v>27</v>
      </c>
      <c r="E452" s="5">
        <v>-26793</v>
      </c>
      <c r="F452" s="3" t="s">
        <v>28</v>
      </c>
      <c r="G452" s="3" t="s">
        <v>29</v>
      </c>
      <c r="H452" s="2" t="s">
        <v>34</v>
      </c>
      <c r="I452" s="2" t="s">
        <v>1247</v>
      </c>
      <c r="J452" s="3" t="str">
        <f>HYPERLINK("https://www.boe.es/gazeta/dias/1826/08/22/pdfs/GMD-1826-101.pdf#page=4","Abrir facsímil")</f>
        <v>Abrir facsímil</v>
      </c>
      <c r="K452" s="3" t="s">
        <v>36</v>
      </c>
    </row>
    <row r="453" spans="1:11" ht="42" customHeight="1">
      <c r="A453" s="2" t="s">
        <v>1244</v>
      </c>
      <c r="B453" s="2" t="s">
        <v>1245</v>
      </c>
      <c r="C453" s="2" t="s">
        <v>17</v>
      </c>
      <c r="D453" s="2" t="s">
        <v>18</v>
      </c>
      <c r="E453" s="5">
        <v>-26667</v>
      </c>
      <c r="F453" s="3" t="s">
        <v>656</v>
      </c>
      <c r="G453" s="3" t="s">
        <v>29</v>
      </c>
      <c r="H453" s="2" t="s">
        <v>34</v>
      </c>
      <c r="I453" s="2" t="s">
        <v>1248</v>
      </c>
      <c r="J453" s="3" t="str">
        <f>HYPERLINK("https://www.boe.es/gazeta/dias/1826/12/26/pdfs/GMD-1826-155.pdf#page=4","Abrir facsímil")</f>
        <v>Abrir facsímil</v>
      </c>
      <c r="K453" s="3" t="s">
        <v>36</v>
      </c>
    </row>
    <row r="454" spans="1:11" ht="42" customHeight="1">
      <c r="A454" s="2" t="s">
        <v>1249</v>
      </c>
      <c r="B454" s="2" t="s">
        <v>1249</v>
      </c>
      <c r="C454" s="2" t="s">
        <v>49</v>
      </c>
      <c r="D454" s="2" t="s">
        <v>27</v>
      </c>
      <c r="E454" s="5">
        <v>-26705</v>
      </c>
      <c r="F454" s="3" t="s">
        <v>205</v>
      </c>
      <c r="G454" s="3" t="s">
        <v>20</v>
      </c>
      <c r="H454" s="2" t="s">
        <v>34</v>
      </c>
      <c r="I454" s="2" t="s">
        <v>1250</v>
      </c>
      <c r="J454" s="3" t="str">
        <f>HYPERLINK("https://www.boe.es/gazeta/dias/1826/11/18/pdfs/GMD-1826-139.pdf#page=3","Abrir facsímil")</f>
        <v>Abrir facsímil</v>
      </c>
      <c r="K454" s="3" t="s">
        <v>36</v>
      </c>
    </row>
    <row r="455" spans="1:11" ht="42" customHeight="1">
      <c r="A455" s="2" t="s">
        <v>1251</v>
      </c>
      <c r="B455" s="2" t="s">
        <v>1252</v>
      </c>
      <c r="C455" s="2" t="s">
        <v>26</v>
      </c>
      <c r="D455" s="2" t="s">
        <v>27</v>
      </c>
      <c r="E455" s="5">
        <v>-26950</v>
      </c>
      <c r="F455" s="3" t="s">
        <v>616</v>
      </c>
      <c r="G455" s="3" t="s">
        <v>29</v>
      </c>
      <c r="H455" s="2" t="s">
        <v>34</v>
      </c>
      <c r="I455" s="2" t="s">
        <v>1253</v>
      </c>
      <c r="J455" s="3" t="str">
        <f>HYPERLINK("https://www.boe.es/gazeta/dias/1826/03/18/pdfs/GMD-1826-34.pdf#page=4","Abrir facsímil")</f>
        <v>Abrir facsímil</v>
      </c>
      <c r="K455" s="3" t="s">
        <v>36</v>
      </c>
    </row>
    <row r="456" spans="1:11" ht="42" customHeight="1">
      <c r="A456" s="2" t="s">
        <v>1254</v>
      </c>
      <c r="B456" s="2" t="s">
        <v>1254</v>
      </c>
      <c r="C456" s="2" t="s">
        <v>49</v>
      </c>
      <c r="D456" s="2" t="s">
        <v>27</v>
      </c>
      <c r="E456" s="5">
        <v>-26805</v>
      </c>
      <c r="F456" s="3" t="s">
        <v>1061</v>
      </c>
      <c r="G456" s="3" t="s">
        <v>29</v>
      </c>
      <c r="H456" s="2" t="s">
        <v>34</v>
      </c>
      <c r="I456" s="2" t="s">
        <v>1255</v>
      </c>
      <c r="J456" s="3" t="str">
        <f>HYPERLINK("https://www.boe.es/gazeta/dias/1826/08/10/pdfs/GMD-1826-96.pdf#page=4","Abrir facsímil")</f>
        <v>Abrir facsímil</v>
      </c>
      <c r="K456" s="3" t="s">
        <v>36</v>
      </c>
    </row>
    <row r="457" spans="1:11" ht="42" customHeight="1">
      <c r="A457" s="2" t="s">
        <v>1256</v>
      </c>
      <c r="B457" s="2" t="s">
        <v>1256</v>
      </c>
      <c r="C457" s="2" t="s">
        <v>17</v>
      </c>
      <c r="D457" s="2" t="s">
        <v>18</v>
      </c>
      <c r="E457" s="5">
        <v>-26821</v>
      </c>
      <c r="F457" s="3" t="s">
        <v>1257</v>
      </c>
      <c r="G457" s="3" t="s">
        <v>45</v>
      </c>
      <c r="H457" s="2" t="s">
        <v>34</v>
      </c>
      <c r="I457" s="2" t="s">
        <v>1258</v>
      </c>
      <c r="J457" s="3" t="str">
        <f>HYPERLINK("https://www.boe.es/gazeta/dias/1826/07/25/pdfs/GMD-1826-89.pdf#page=1","Abrir facsímil")</f>
        <v>Abrir facsímil</v>
      </c>
      <c r="K457" s="3" t="s">
        <v>36</v>
      </c>
    </row>
    <row r="458" spans="1:11" ht="42" customHeight="1">
      <c r="A458" s="2" t="s">
        <v>1259</v>
      </c>
      <c r="B458" s="2" t="s">
        <v>1260</v>
      </c>
      <c r="C458" s="2" t="s">
        <v>26</v>
      </c>
      <c r="D458" s="2" t="s">
        <v>27</v>
      </c>
      <c r="E458" s="5">
        <v>-26784</v>
      </c>
      <c r="F458" s="3" t="s">
        <v>389</v>
      </c>
      <c r="G458" s="3" t="s">
        <v>20</v>
      </c>
      <c r="H458" s="2" t="s">
        <v>34</v>
      </c>
      <c r="I458" s="2" t="s">
        <v>1261</v>
      </c>
      <c r="J458" s="3" t="str">
        <f>HYPERLINK("https://www.boe.es/gazeta/dias/1826/08/31/pdfs/GMD-1826-105.pdf#page=3","Abrir facsímil")</f>
        <v>Abrir facsímil</v>
      </c>
      <c r="K458" s="3" t="s">
        <v>36</v>
      </c>
    </row>
    <row r="459" spans="1:11" ht="42" customHeight="1">
      <c r="A459" s="2" t="s">
        <v>1262</v>
      </c>
      <c r="B459" s="2" t="s">
        <v>1262</v>
      </c>
      <c r="C459" s="2" t="s">
        <v>49</v>
      </c>
      <c r="D459" s="2" t="s">
        <v>27</v>
      </c>
      <c r="E459" s="5">
        <v>-27015</v>
      </c>
      <c r="F459" s="3" t="s">
        <v>81</v>
      </c>
      <c r="G459" s="3" t="s">
        <v>29</v>
      </c>
      <c r="H459" s="2" t="s">
        <v>34</v>
      </c>
      <c r="I459" s="2" t="s">
        <v>1263</v>
      </c>
      <c r="J459" s="3" t="str">
        <f>HYPERLINK("https://www.boe.es/gazeta/dias/1826/01/12/pdfs/GMD-1826-5.pdf#page=4","Abrir facsímil")</f>
        <v>Abrir facsímil</v>
      </c>
      <c r="K459" s="3" t="s">
        <v>36</v>
      </c>
    </row>
    <row r="460" spans="1:11" ht="42" customHeight="1">
      <c r="A460" s="2" t="s">
        <v>1262</v>
      </c>
      <c r="B460" s="2" t="s">
        <v>1262</v>
      </c>
      <c r="C460" s="2" t="s">
        <v>26</v>
      </c>
      <c r="D460" s="2" t="s">
        <v>27</v>
      </c>
      <c r="E460" s="5">
        <v>-26842</v>
      </c>
      <c r="F460" s="3" t="s">
        <v>133</v>
      </c>
      <c r="G460" s="3" t="s">
        <v>20</v>
      </c>
      <c r="H460" s="2" t="s">
        <v>34</v>
      </c>
      <c r="I460" s="2" t="s">
        <v>1264</v>
      </c>
      <c r="J460" s="3" t="str">
        <f>HYPERLINK("https://www.boe.es/gazeta/dias/1826/07/04/pdfs/GMD-1826-80.pdf#page=3","Abrir facsímil")</f>
        <v>Abrir facsímil</v>
      </c>
      <c r="K460" s="3" t="s">
        <v>36</v>
      </c>
    </row>
    <row r="461" spans="1:11" ht="42" customHeight="1">
      <c r="A461" s="2" t="s">
        <v>1265</v>
      </c>
      <c r="B461" s="2" t="s">
        <v>1266</v>
      </c>
      <c r="C461" s="2" t="s">
        <v>49</v>
      </c>
      <c r="D461" s="2" t="s">
        <v>27</v>
      </c>
      <c r="E461" s="5">
        <v>-26712</v>
      </c>
      <c r="F461" s="3" t="s">
        <v>424</v>
      </c>
      <c r="G461" s="3" t="s">
        <v>29</v>
      </c>
      <c r="H461" s="2" t="s">
        <v>21</v>
      </c>
      <c r="I461" s="2" t="s">
        <v>1267</v>
      </c>
      <c r="J461" s="3" t="str">
        <f>HYPERLINK("https://www.boe.es/gazeta/dias/1826/11/11/pdfs/GMD-1826-136.pdf#page=4","Abrir facsímil")</f>
        <v>Abrir facsímil</v>
      </c>
      <c r="K461" s="3" t="s">
        <v>23</v>
      </c>
    </row>
    <row r="462" spans="1:11" ht="42" customHeight="1">
      <c r="A462" s="2" t="s">
        <v>1268</v>
      </c>
      <c r="B462" s="2" t="s">
        <v>1269</v>
      </c>
      <c r="C462" s="2" t="s">
        <v>73</v>
      </c>
      <c r="D462" s="2" t="s">
        <v>27</v>
      </c>
      <c r="E462" s="5">
        <v>-26957</v>
      </c>
      <c r="F462" s="3" t="s">
        <v>1270</v>
      </c>
      <c r="G462" s="3" t="s">
        <v>20</v>
      </c>
      <c r="H462" s="2" t="s">
        <v>34</v>
      </c>
      <c r="I462" s="2" t="s">
        <v>1271</v>
      </c>
      <c r="J462" s="3" t="str">
        <f>HYPERLINK("https://www.boe.es/gazeta/dias/1826/03/11/pdfs/GMD-1826-31.pdf#page=3","Abrir facsímil")</f>
        <v>Abrir facsímil</v>
      </c>
      <c r="K462" s="3" t="s">
        <v>36</v>
      </c>
    </row>
    <row r="463" spans="1:11" ht="42" customHeight="1">
      <c r="A463" s="2" t="s">
        <v>1272</v>
      </c>
      <c r="B463" s="2" t="s">
        <v>1273</v>
      </c>
      <c r="C463" s="2" t="s">
        <v>26</v>
      </c>
      <c r="D463" s="2" t="s">
        <v>27</v>
      </c>
      <c r="E463" s="5">
        <v>-26917</v>
      </c>
      <c r="F463" s="3" t="s">
        <v>308</v>
      </c>
      <c r="G463" s="3" t="s">
        <v>29</v>
      </c>
      <c r="H463" s="2" t="s">
        <v>34</v>
      </c>
      <c r="I463" s="2" t="s">
        <v>1274</v>
      </c>
      <c r="J463" s="3" t="str">
        <f>HYPERLINK("https://www.boe.es/gazeta/dias/1826/04/20/pdfs/GMD-1826-48.pdf#page=4","Abrir facsímil")</f>
        <v>Abrir facsímil</v>
      </c>
      <c r="K463" s="3" t="s">
        <v>36</v>
      </c>
    </row>
    <row r="464" spans="1:11" ht="42" customHeight="1">
      <c r="A464" s="2" t="s">
        <v>1275</v>
      </c>
      <c r="B464" s="2" t="s">
        <v>1275</v>
      </c>
      <c r="C464" s="2" t="s">
        <v>17</v>
      </c>
      <c r="D464" s="2" t="s">
        <v>18</v>
      </c>
      <c r="E464" s="5">
        <v>-26702</v>
      </c>
      <c r="F464" s="3" t="s">
        <v>923</v>
      </c>
      <c r="G464" s="3" t="s">
        <v>20</v>
      </c>
      <c r="H464" s="2" t="s">
        <v>34</v>
      </c>
      <c r="I464" s="2" t="s">
        <v>1276</v>
      </c>
      <c r="J464" s="3" t="str">
        <f>HYPERLINK("https://www.boe.es/gazeta/dias/1826/11/21/pdfs/GMD-1826-140.pdf#page=3","Abrir facsímil")</f>
        <v>Abrir facsímil</v>
      </c>
      <c r="K464" s="3" t="s">
        <v>36</v>
      </c>
    </row>
    <row r="465" spans="1:11" ht="42" customHeight="1">
      <c r="A465" s="2" t="s">
        <v>1277</v>
      </c>
      <c r="B465" s="2" t="s">
        <v>1277</v>
      </c>
      <c r="C465" s="2" t="s">
        <v>17</v>
      </c>
      <c r="D465" s="2" t="s">
        <v>18</v>
      </c>
      <c r="E465" s="5">
        <v>-26779</v>
      </c>
      <c r="F465" s="3" t="s">
        <v>287</v>
      </c>
      <c r="G465" s="3" t="s">
        <v>20</v>
      </c>
      <c r="H465" s="2" t="s">
        <v>34</v>
      </c>
      <c r="I465" s="2" t="s">
        <v>1278</v>
      </c>
      <c r="J465" s="3" t="str">
        <f>HYPERLINK("https://www.boe.es/gazeta/dias/1826/09/05/pdfs/GMD-1826-107.pdf#page=3","Abrir facsímil")</f>
        <v>Abrir facsímil</v>
      </c>
      <c r="K465" s="3" t="s">
        <v>36</v>
      </c>
    </row>
    <row r="466" spans="1:11" ht="42" customHeight="1">
      <c r="A466" s="2" t="s">
        <v>1279</v>
      </c>
      <c r="B466" s="2" t="s">
        <v>1280</v>
      </c>
      <c r="C466" s="2" t="s">
        <v>26</v>
      </c>
      <c r="D466" s="2" t="s">
        <v>27</v>
      </c>
      <c r="E466" s="5">
        <v>-26726</v>
      </c>
      <c r="F466" s="3" t="s">
        <v>318</v>
      </c>
      <c r="G466" s="3" t="s">
        <v>29</v>
      </c>
      <c r="H466" s="2" t="s">
        <v>34</v>
      </c>
      <c r="I466" s="2" t="s">
        <v>1281</v>
      </c>
      <c r="J466" s="3" t="str">
        <f>HYPERLINK("https://www.boe.es/gazeta/dias/1826/10/28/pdfs/GMD-1826-130.pdf#page=4","Abrir facsímil")</f>
        <v>Abrir facsímil</v>
      </c>
      <c r="K466" s="3" t="s">
        <v>36</v>
      </c>
    </row>
    <row r="467" spans="1:11" ht="42" customHeight="1">
      <c r="A467" s="2" t="s">
        <v>1282</v>
      </c>
      <c r="B467" s="2" t="s">
        <v>1282</v>
      </c>
      <c r="C467" s="2" t="s">
        <v>73</v>
      </c>
      <c r="D467" s="2" t="s">
        <v>27</v>
      </c>
      <c r="E467" s="5">
        <v>-26737</v>
      </c>
      <c r="F467" s="3" t="s">
        <v>1283</v>
      </c>
      <c r="G467" s="3" t="s">
        <v>1284</v>
      </c>
      <c r="H467" s="2" t="s">
        <v>34</v>
      </c>
      <c r="I467" s="2" t="s">
        <v>1285</v>
      </c>
      <c r="J467" s="3" t="str">
        <f>HYPERLINK("https://www.boe.es/gazeta/dias/1826/10/17/pdfs/GMD-1826-125.pdf#page=3","Abrir facsímil")</f>
        <v>Abrir facsímil</v>
      </c>
      <c r="K467" s="3" t="s">
        <v>36</v>
      </c>
    </row>
    <row r="468" spans="1:11" ht="42" customHeight="1">
      <c r="A468" s="2" t="s">
        <v>1286</v>
      </c>
      <c r="B468" s="2" t="s">
        <v>1286</v>
      </c>
      <c r="C468" s="2" t="s">
        <v>32</v>
      </c>
      <c r="D468" s="2" t="s">
        <v>27</v>
      </c>
      <c r="E468" s="5">
        <v>-26989</v>
      </c>
      <c r="F468" s="3" t="s">
        <v>188</v>
      </c>
      <c r="G468" s="3" t="s">
        <v>29</v>
      </c>
      <c r="H468" s="2" t="s">
        <v>34</v>
      </c>
      <c r="I468" s="2" t="s">
        <v>1287</v>
      </c>
      <c r="J468" s="3" t="str">
        <f>HYPERLINK("https://www.boe.es/gazeta/dias/1826/02/07/pdfs/GMD-1826-16.pdf#page=4","Abrir facsímil")</f>
        <v>Abrir facsímil</v>
      </c>
      <c r="K468" s="3" t="s">
        <v>36</v>
      </c>
    </row>
    <row r="469" spans="1:11" ht="42" customHeight="1">
      <c r="A469" s="2" t="s">
        <v>1288</v>
      </c>
      <c r="B469" s="2" t="s">
        <v>1288</v>
      </c>
      <c r="C469" s="2" t="s">
        <v>17</v>
      </c>
      <c r="D469" s="2" t="s">
        <v>18</v>
      </c>
      <c r="E469" s="5">
        <v>-26891</v>
      </c>
      <c r="F469" s="3" t="s">
        <v>78</v>
      </c>
      <c r="G469" s="3" t="s">
        <v>64</v>
      </c>
      <c r="H469" s="2" t="s">
        <v>34</v>
      </c>
      <c r="I469" s="2" t="s">
        <v>1289</v>
      </c>
      <c r="J469" s="3" t="str">
        <f>HYPERLINK("https://www.boe.es/gazeta/dias/1826/05/16/pdfs/GMD-1826-59.pdf#page=2","Abrir facsímil")</f>
        <v>Abrir facsímil</v>
      </c>
      <c r="K469" s="3" t="s">
        <v>36</v>
      </c>
    </row>
    <row r="470" spans="1:11" ht="42" customHeight="1">
      <c r="A470" s="2" t="s">
        <v>1290</v>
      </c>
      <c r="B470" s="2" t="s">
        <v>1290</v>
      </c>
      <c r="C470" s="2" t="s">
        <v>17</v>
      </c>
      <c r="D470" s="2" t="s">
        <v>18</v>
      </c>
      <c r="E470" s="5">
        <v>-26877</v>
      </c>
      <c r="F470" s="3" t="s">
        <v>529</v>
      </c>
      <c r="G470" s="3" t="s">
        <v>29</v>
      </c>
      <c r="H470" s="2" t="s">
        <v>34</v>
      </c>
      <c r="I470" s="2" t="s">
        <v>1291</v>
      </c>
      <c r="J470" s="3" t="str">
        <f>HYPERLINK("https://www.boe.es/gazeta/dias/1826/05/30/pdfs/GMD-1826-65.pdf#page=4","Abrir facsímil")</f>
        <v>Abrir facsímil</v>
      </c>
      <c r="K470" s="3" t="s">
        <v>36</v>
      </c>
    </row>
    <row r="471" spans="1:11" ht="42" customHeight="1">
      <c r="A471" s="2" t="s">
        <v>1290</v>
      </c>
      <c r="B471" s="2" t="s">
        <v>1290</v>
      </c>
      <c r="C471" s="2" t="s">
        <v>62</v>
      </c>
      <c r="D471" s="2" t="s">
        <v>27</v>
      </c>
      <c r="E471" s="5">
        <v>-26719</v>
      </c>
      <c r="F471" s="3" t="s">
        <v>184</v>
      </c>
      <c r="G471" s="3" t="s">
        <v>20</v>
      </c>
      <c r="H471" s="2" t="s">
        <v>34</v>
      </c>
      <c r="I471" s="2" t="s">
        <v>1292</v>
      </c>
      <c r="J471" s="3" t="str">
        <f>HYPERLINK("https://www.boe.es/gazeta/dias/1826/11/04/pdfs/GMD-1826-133.pdf#page=3","Abrir facsímil")</f>
        <v>Abrir facsímil</v>
      </c>
      <c r="K471" s="3" t="s">
        <v>36</v>
      </c>
    </row>
    <row r="472" spans="1:11" ht="42" customHeight="1">
      <c r="A472" s="2" t="s">
        <v>1293</v>
      </c>
      <c r="B472" s="2" t="s">
        <v>1294</v>
      </c>
      <c r="C472" s="2" t="s">
        <v>17</v>
      </c>
      <c r="D472" s="2" t="s">
        <v>18</v>
      </c>
      <c r="E472" s="5">
        <v>-26922</v>
      </c>
      <c r="F472" s="3" t="s">
        <v>352</v>
      </c>
      <c r="G472" s="3" t="s">
        <v>29</v>
      </c>
      <c r="H472" s="2" t="s">
        <v>34</v>
      </c>
      <c r="I472" s="2" t="s">
        <v>1295</v>
      </c>
      <c r="J472" s="3" t="str">
        <f>HYPERLINK("https://www.boe.es/gazeta/dias/1826/04/15/pdfs/GMD-1826-46.pdf#page=4","Abrir facsímil")</f>
        <v>Abrir facsímil</v>
      </c>
      <c r="K472" s="3" t="s">
        <v>36</v>
      </c>
    </row>
    <row r="473" spans="1:11" ht="42" customHeight="1">
      <c r="A473" s="2" t="s">
        <v>1296</v>
      </c>
      <c r="B473" s="2" t="s">
        <v>1296</v>
      </c>
      <c r="C473" s="2" t="s">
        <v>62</v>
      </c>
      <c r="D473" s="2" t="s">
        <v>27</v>
      </c>
      <c r="E473" s="5">
        <v>-26751</v>
      </c>
      <c r="F473" s="3" t="s">
        <v>262</v>
      </c>
      <c r="G473" s="3" t="s">
        <v>45</v>
      </c>
      <c r="H473" s="2" t="s">
        <v>34</v>
      </c>
      <c r="I473" s="2" t="s">
        <v>1297</v>
      </c>
      <c r="J473" s="3" t="str">
        <f>HYPERLINK("https://www.boe.es/gazeta/dias/1826/10/03/pdfs/GMD-1826-119.pdf#page=1","Abrir facsímil")</f>
        <v>Abrir facsímil</v>
      </c>
      <c r="K473" s="3" t="s">
        <v>36</v>
      </c>
    </row>
    <row r="474" spans="1:11" ht="42" customHeight="1">
      <c r="A474" s="2" t="s">
        <v>1298</v>
      </c>
      <c r="B474" s="2" t="s">
        <v>1298</v>
      </c>
      <c r="C474" s="2" t="s">
        <v>62</v>
      </c>
      <c r="D474" s="2" t="s">
        <v>27</v>
      </c>
      <c r="E474" s="5">
        <v>-26775</v>
      </c>
      <c r="F474" s="3" t="s">
        <v>74</v>
      </c>
      <c r="G474" s="3" t="s">
        <v>20</v>
      </c>
      <c r="H474" s="2" t="s">
        <v>34</v>
      </c>
      <c r="I474" s="2" t="s">
        <v>1299</v>
      </c>
      <c r="J474" s="3" t="str">
        <f>HYPERLINK("https://www.boe.es/gazeta/dias/1826/09/09/pdfs/GMD-1826-109.pdf#page=3","Abrir facsímil")</f>
        <v>Abrir facsímil</v>
      </c>
      <c r="K474" s="3" t="s">
        <v>36</v>
      </c>
    </row>
    <row r="475" spans="1:11" ht="42" customHeight="1">
      <c r="A475" s="2" t="s">
        <v>1300</v>
      </c>
      <c r="B475" s="2" t="s">
        <v>1300</v>
      </c>
      <c r="C475" s="2" t="s">
        <v>85</v>
      </c>
      <c r="D475" s="2" t="s">
        <v>86</v>
      </c>
      <c r="E475" s="5">
        <v>-26784</v>
      </c>
      <c r="F475" s="3" t="s">
        <v>389</v>
      </c>
      <c r="G475" s="3" t="s">
        <v>64</v>
      </c>
      <c r="H475" s="2" t="s">
        <v>34</v>
      </c>
      <c r="I475" s="2" t="s">
        <v>1301</v>
      </c>
      <c r="J475" s="3" t="str">
        <f>HYPERLINK("https://www.boe.es/gazeta/dias/1826/08/31/pdfs/GMD-1826-105.pdf#page=2","Abrir facsímil")</f>
        <v>Abrir facsímil</v>
      </c>
      <c r="K475" s="3" t="s">
        <v>36</v>
      </c>
    </row>
    <row r="476" spans="1:11" ht="42" customHeight="1">
      <c r="A476" s="2" t="s">
        <v>1302</v>
      </c>
      <c r="B476" s="2" t="s">
        <v>1302</v>
      </c>
      <c r="C476" s="2" t="s">
        <v>17</v>
      </c>
      <c r="D476" s="2" t="s">
        <v>18</v>
      </c>
      <c r="E476" s="5">
        <v>-26798</v>
      </c>
      <c r="F476" s="3" t="s">
        <v>379</v>
      </c>
      <c r="G476" s="3" t="s">
        <v>64</v>
      </c>
      <c r="H476" s="2" t="s">
        <v>34</v>
      </c>
      <c r="I476" s="2" t="s">
        <v>1303</v>
      </c>
      <c r="J476" s="3" t="str">
        <f>HYPERLINK("https://www.boe.es/gazeta/dias/1826/08/17/pdfs/GMD-1826-99.pdf#page=2","Abrir facsímil")</f>
        <v>Abrir facsímil</v>
      </c>
      <c r="K476" s="3" t="s">
        <v>36</v>
      </c>
    </row>
    <row r="477" spans="1:11" ht="42" customHeight="1">
      <c r="A477" s="2" t="s">
        <v>1304</v>
      </c>
      <c r="B477" s="2" t="s">
        <v>1304</v>
      </c>
      <c r="C477" s="2" t="s">
        <v>73</v>
      </c>
      <c r="D477" s="2" t="s">
        <v>27</v>
      </c>
      <c r="E477" s="5">
        <v>-26868</v>
      </c>
      <c r="F477" s="3" t="s">
        <v>1305</v>
      </c>
      <c r="G477" s="3" t="s">
        <v>64</v>
      </c>
      <c r="H477" s="2" t="s">
        <v>34</v>
      </c>
      <c r="I477" s="2" t="s">
        <v>1306</v>
      </c>
      <c r="J477" s="3" t="str">
        <f>HYPERLINK("https://www.boe.es/gazeta/dias/1826/06/08/pdfs/GMD-1826-69.pdf#page=2","Abrir facsímil")</f>
        <v>Abrir facsímil</v>
      </c>
      <c r="K477" s="3" t="s">
        <v>36</v>
      </c>
    </row>
    <row r="478" spans="1:11" ht="42" customHeight="1">
      <c r="A478" s="2" t="s">
        <v>1304</v>
      </c>
      <c r="B478" s="2" t="s">
        <v>1304</v>
      </c>
      <c r="C478" s="2" t="s">
        <v>62</v>
      </c>
      <c r="D478" s="2" t="s">
        <v>27</v>
      </c>
      <c r="E478" s="5">
        <v>-26863</v>
      </c>
      <c r="F478" s="3" t="s">
        <v>140</v>
      </c>
      <c r="G478" s="3" t="s">
        <v>64</v>
      </c>
      <c r="H478" s="2" t="s">
        <v>34</v>
      </c>
      <c r="I478" s="2" t="s">
        <v>1307</v>
      </c>
      <c r="J478" s="3" t="str">
        <f>HYPERLINK("https://www.boe.es/gazeta/dias/1826/06/13/pdfs/GMD-1826-71.pdf#page=2","Abrir facsímil")</f>
        <v>Abrir facsímil</v>
      </c>
      <c r="K478" s="3" t="s">
        <v>36</v>
      </c>
    </row>
    <row r="479" spans="1:11" ht="42" customHeight="1">
      <c r="A479" s="2" t="s">
        <v>1304</v>
      </c>
      <c r="B479" s="2" t="s">
        <v>1304</v>
      </c>
      <c r="C479" s="2" t="s">
        <v>17</v>
      </c>
      <c r="D479" s="2" t="s">
        <v>18</v>
      </c>
      <c r="E479" s="5">
        <v>-26856</v>
      </c>
      <c r="F479" s="3" t="s">
        <v>229</v>
      </c>
      <c r="G479" s="3" t="s">
        <v>20</v>
      </c>
      <c r="H479" s="2" t="s">
        <v>34</v>
      </c>
      <c r="I479" s="2" t="s">
        <v>1308</v>
      </c>
      <c r="J479" s="3" t="str">
        <f>HYPERLINK("https://www.boe.es/gazeta/dias/1826/06/20/pdfs/GMD-1826-74.pdf#page=3","Abrir facsímil")</f>
        <v>Abrir facsímil</v>
      </c>
      <c r="K479" s="3" t="s">
        <v>36</v>
      </c>
    </row>
    <row r="480" spans="1:11" ht="42" customHeight="1">
      <c r="A480" s="2" t="s">
        <v>1304</v>
      </c>
      <c r="B480" s="2" t="s">
        <v>1304</v>
      </c>
      <c r="C480" s="2" t="s">
        <v>32</v>
      </c>
      <c r="D480" s="2" t="s">
        <v>27</v>
      </c>
      <c r="E480" s="5">
        <v>-26835</v>
      </c>
      <c r="F480" s="3" t="s">
        <v>359</v>
      </c>
      <c r="G480" s="3" t="s">
        <v>64</v>
      </c>
      <c r="H480" s="2" t="s">
        <v>34</v>
      </c>
      <c r="I480" s="2" t="s">
        <v>1309</v>
      </c>
      <c r="J480" s="3" t="str">
        <f>HYPERLINK("https://www.boe.es/gazeta/dias/1826/07/11/pdfs/GMD-1826-83.pdf#page=2","Abrir facsímil")</f>
        <v>Abrir facsímil</v>
      </c>
      <c r="K480" s="3" t="s">
        <v>36</v>
      </c>
    </row>
    <row r="481" spans="1:11" ht="42" customHeight="1">
      <c r="A481" s="2" t="s">
        <v>1304</v>
      </c>
      <c r="B481" s="2" t="s">
        <v>1304</v>
      </c>
      <c r="C481" s="2" t="s">
        <v>17</v>
      </c>
      <c r="D481" s="2" t="s">
        <v>18</v>
      </c>
      <c r="E481" s="5">
        <v>-26833</v>
      </c>
      <c r="F481" s="3" t="s">
        <v>91</v>
      </c>
      <c r="G481" s="3" t="s">
        <v>20</v>
      </c>
      <c r="H481" s="2" t="s">
        <v>34</v>
      </c>
      <c r="I481" s="2" t="s">
        <v>1310</v>
      </c>
      <c r="J481" s="3" t="str">
        <f>HYPERLINK("https://www.boe.es/gazeta/dias/1826/07/13/pdfs/GMD-1826-84.pdf#page=3","Abrir facsímil")</f>
        <v>Abrir facsímil</v>
      </c>
      <c r="K481" s="3" t="s">
        <v>36</v>
      </c>
    </row>
    <row r="482" spans="1:11" ht="42" customHeight="1">
      <c r="A482" s="2" t="s">
        <v>1304</v>
      </c>
      <c r="B482" s="2" t="s">
        <v>1304</v>
      </c>
      <c r="C482" s="2" t="s">
        <v>62</v>
      </c>
      <c r="D482" s="2" t="s">
        <v>27</v>
      </c>
      <c r="E482" s="5">
        <v>-26828</v>
      </c>
      <c r="F482" s="3" t="s">
        <v>586</v>
      </c>
      <c r="G482" s="3" t="s">
        <v>64</v>
      </c>
      <c r="H482" s="2" t="s">
        <v>34</v>
      </c>
      <c r="I482" s="2" t="s">
        <v>1311</v>
      </c>
      <c r="J482" s="3" t="str">
        <f>HYPERLINK("https://www.boe.es/gazeta/dias/1826/07/18/pdfs/GMD-1826-86.pdf#page=2","Abrir facsímil")</f>
        <v>Abrir facsímil</v>
      </c>
      <c r="K482" s="3" t="s">
        <v>36</v>
      </c>
    </row>
    <row r="483" spans="1:11" ht="42" customHeight="1">
      <c r="A483" s="2" t="s">
        <v>1304</v>
      </c>
      <c r="B483" s="2" t="s">
        <v>1304</v>
      </c>
      <c r="C483" s="2" t="s">
        <v>32</v>
      </c>
      <c r="D483" s="2" t="s">
        <v>27</v>
      </c>
      <c r="E483" s="5">
        <v>-26819</v>
      </c>
      <c r="F483" s="3" t="s">
        <v>212</v>
      </c>
      <c r="G483" s="3" t="s">
        <v>64</v>
      </c>
      <c r="H483" s="2" t="s">
        <v>34</v>
      </c>
      <c r="I483" s="2" t="s">
        <v>1312</v>
      </c>
      <c r="J483" s="3" t="str">
        <f>HYPERLINK("https://www.boe.es/gazeta/dias/1826/07/27/pdfs/GMD-1826-90.pdf#page=2","Abrir facsímil")</f>
        <v>Abrir facsímil</v>
      </c>
      <c r="K483" s="3" t="s">
        <v>36</v>
      </c>
    </row>
    <row r="484" spans="1:11" ht="42" customHeight="1">
      <c r="A484" s="2" t="s">
        <v>1304</v>
      </c>
      <c r="B484" s="2" t="s">
        <v>1304</v>
      </c>
      <c r="C484" s="2" t="s">
        <v>62</v>
      </c>
      <c r="D484" s="2" t="s">
        <v>27</v>
      </c>
      <c r="E484" s="5">
        <v>-26817</v>
      </c>
      <c r="F484" s="3" t="s">
        <v>643</v>
      </c>
      <c r="G484" s="3" t="s">
        <v>64</v>
      </c>
      <c r="H484" s="2" t="s">
        <v>34</v>
      </c>
      <c r="I484" s="2" t="s">
        <v>1313</v>
      </c>
      <c r="J484" s="3" t="str">
        <f>HYPERLINK("https://www.boe.es/gazeta/dias/1826/07/29/pdfs/GMD-1826-91.pdf#page=2","Abrir facsímil")</f>
        <v>Abrir facsímil</v>
      </c>
      <c r="K484" s="3" t="s">
        <v>36</v>
      </c>
    </row>
    <row r="485" spans="1:11" ht="42" customHeight="1">
      <c r="A485" s="2" t="s">
        <v>1304</v>
      </c>
      <c r="B485" s="2" t="s">
        <v>1304</v>
      </c>
      <c r="C485" s="2" t="s">
        <v>129</v>
      </c>
      <c r="D485" s="2" t="s">
        <v>27</v>
      </c>
      <c r="E485" s="5">
        <v>-26814</v>
      </c>
      <c r="F485" s="3" t="s">
        <v>1314</v>
      </c>
      <c r="G485" s="3" t="s">
        <v>20</v>
      </c>
      <c r="H485" s="2" t="s">
        <v>34</v>
      </c>
      <c r="I485" s="2" t="s">
        <v>1315</v>
      </c>
      <c r="J485" s="3" t="str">
        <f>HYPERLINK("https://www.boe.es/gazeta/dias/1826/08/01/pdfs/GMD-1826-92.pdf#page=3","Abrir facsímil")</f>
        <v>Abrir facsímil</v>
      </c>
      <c r="K485" s="3" t="s">
        <v>36</v>
      </c>
    </row>
    <row r="486" spans="1:11" ht="42" customHeight="1">
      <c r="A486" s="2" t="s">
        <v>1304</v>
      </c>
      <c r="B486" s="2" t="s">
        <v>1304</v>
      </c>
      <c r="C486" s="2" t="s">
        <v>62</v>
      </c>
      <c r="D486" s="2" t="s">
        <v>27</v>
      </c>
      <c r="E486" s="5">
        <v>-26805</v>
      </c>
      <c r="F486" s="3" t="s">
        <v>1061</v>
      </c>
      <c r="G486" s="3" t="s">
        <v>64</v>
      </c>
      <c r="H486" s="2" t="s">
        <v>34</v>
      </c>
      <c r="I486" s="2" t="s">
        <v>1316</v>
      </c>
      <c r="J486" s="3" t="str">
        <f>HYPERLINK("https://www.boe.es/gazeta/dias/1826/08/10/pdfs/GMD-1826-96.pdf#page=2","Abrir facsímil")</f>
        <v>Abrir facsímil</v>
      </c>
      <c r="K486" s="3" t="s">
        <v>36</v>
      </c>
    </row>
    <row r="487" spans="1:11" ht="42" customHeight="1">
      <c r="A487" s="2" t="s">
        <v>1304</v>
      </c>
      <c r="B487" s="2" t="s">
        <v>1304</v>
      </c>
      <c r="C487" s="2" t="s">
        <v>85</v>
      </c>
      <c r="D487" s="2" t="s">
        <v>86</v>
      </c>
      <c r="E487" s="5">
        <v>-26803</v>
      </c>
      <c r="F487" s="3" t="s">
        <v>811</v>
      </c>
      <c r="G487" s="3" t="s">
        <v>64</v>
      </c>
      <c r="H487" s="2" t="s">
        <v>34</v>
      </c>
      <c r="I487" s="2" t="s">
        <v>1317</v>
      </c>
      <c r="J487" s="3" t="str">
        <f>HYPERLINK("https://www.boe.es/gazeta/dias/1826/08/12/pdfs/GMD-1826-97.pdf#page=2","Abrir facsímil")</f>
        <v>Abrir facsímil</v>
      </c>
      <c r="K487" s="3" t="s">
        <v>36</v>
      </c>
    </row>
    <row r="488" spans="1:11" ht="42" customHeight="1">
      <c r="A488" s="2" t="s">
        <v>1304</v>
      </c>
      <c r="B488" s="2" t="s">
        <v>1304</v>
      </c>
      <c r="C488" s="2" t="s">
        <v>17</v>
      </c>
      <c r="D488" s="2" t="s">
        <v>18</v>
      </c>
      <c r="E488" s="5">
        <v>-26800</v>
      </c>
      <c r="F488" s="3" t="s">
        <v>417</v>
      </c>
      <c r="G488" s="3" t="s">
        <v>20</v>
      </c>
      <c r="H488" s="2" t="s">
        <v>34</v>
      </c>
      <c r="I488" s="2" t="s">
        <v>1318</v>
      </c>
      <c r="J488" s="3" t="str">
        <f>HYPERLINK("https://www.boe.es/gazeta/dias/1826/08/15/pdfs/GMD-1826-98.pdf#page=3","Abrir facsímil")</f>
        <v>Abrir facsímil</v>
      </c>
      <c r="K488" s="3" t="s">
        <v>36</v>
      </c>
    </row>
    <row r="489" spans="1:11" ht="42" customHeight="1">
      <c r="A489" s="2" t="s">
        <v>1304</v>
      </c>
      <c r="B489" s="2" t="s">
        <v>1304</v>
      </c>
      <c r="C489" s="2" t="s">
        <v>17</v>
      </c>
      <c r="D489" s="2" t="s">
        <v>18</v>
      </c>
      <c r="E489" s="5">
        <v>-26798</v>
      </c>
      <c r="F489" s="3" t="s">
        <v>379</v>
      </c>
      <c r="G489" s="3" t="s">
        <v>20</v>
      </c>
      <c r="H489" s="2" t="s">
        <v>34</v>
      </c>
      <c r="I489" s="2" t="s">
        <v>1319</v>
      </c>
      <c r="J489" s="3" t="str">
        <f>HYPERLINK("https://www.boe.es/gazeta/dias/1826/08/17/pdfs/GMD-1826-99.pdf#page=3","Abrir facsímil")</f>
        <v>Abrir facsímil</v>
      </c>
      <c r="K489" s="3" t="s">
        <v>36</v>
      </c>
    </row>
    <row r="490" spans="1:11" ht="42" customHeight="1">
      <c r="A490" s="2" t="s">
        <v>1304</v>
      </c>
      <c r="B490" s="2" t="s">
        <v>1304</v>
      </c>
      <c r="C490" s="2" t="s">
        <v>62</v>
      </c>
      <c r="D490" s="2" t="s">
        <v>27</v>
      </c>
      <c r="E490" s="5">
        <v>-26791</v>
      </c>
      <c r="F490" s="3" t="s">
        <v>191</v>
      </c>
      <c r="G490" s="3" t="s">
        <v>64</v>
      </c>
      <c r="H490" s="2" t="s">
        <v>34</v>
      </c>
      <c r="I490" s="2" t="s">
        <v>1320</v>
      </c>
      <c r="J490" s="3" t="str">
        <f>HYPERLINK("https://www.boe.es/gazeta/dias/1826/08/24/pdfs/GMD-1826-102.pdf#page=2","Abrir facsímil")</f>
        <v>Abrir facsímil</v>
      </c>
      <c r="K490" s="3" t="s">
        <v>36</v>
      </c>
    </row>
    <row r="491" spans="1:11" ht="42" customHeight="1">
      <c r="A491" s="2" t="s">
        <v>1304</v>
      </c>
      <c r="B491" s="2" t="s">
        <v>1304</v>
      </c>
      <c r="C491" s="2" t="s">
        <v>73</v>
      </c>
      <c r="D491" s="2" t="s">
        <v>27</v>
      </c>
      <c r="E491" s="5">
        <v>-26789</v>
      </c>
      <c r="F491" s="3" t="s">
        <v>940</v>
      </c>
      <c r="G491" s="3" t="s">
        <v>45</v>
      </c>
      <c r="H491" s="2" t="s">
        <v>34</v>
      </c>
      <c r="I491" s="2" t="s">
        <v>1321</v>
      </c>
      <c r="J491" s="3" t="str">
        <f>HYPERLINK("https://www.boe.es/gazeta/dias/1826/08/26/pdfs/GMD-1826-103.pdf#page=1","Abrir facsímil")</f>
        <v>Abrir facsímil</v>
      </c>
      <c r="K491" s="3" t="s">
        <v>36</v>
      </c>
    </row>
    <row r="492" spans="1:11" ht="42" customHeight="1">
      <c r="A492" s="2" t="s">
        <v>1304</v>
      </c>
      <c r="B492" s="2" t="s">
        <v>1304</v>
      </c>
      <c r="C492" s="2" t="s">
        <v>62</v>
      </c>
      <c r="D492" s="2" t="s">
        <v>27</v>
      </c>
      <c r="E492" s="5">
        <v>-26786</v>
      </c>
      <c r="F492" s="3" t="s">
        <v>370</v>
      </c>
      <c r="G492" s="3" t="s">
        <v>45</v>
      </c>
      <c r="H492" s="2" t="s">
        <v>34</v>
      </c>
      <c r="I492" s="2" t="s">
        <v>1322</v>
      </c>
      <c r="J492" s="3" t="str">
        <f>HYPERLINK("https://www.boe.es/gazeta/dias/1826/08/29/pdfs/GMD-1826-104.pdf#page=1","Abrir facsímil")</f>
        <v>Abrir facsímil</v>
      </c>
      <c r="K492" s="3" t="s">
        <v>36</v>
      </c>
    </row>
    <row r="493" spans="1:11" ht="42" customHeight="1">
      <c r="A493" s="2" t="s">
        <v>1304</v>
      </c>
      <c r="B493" s="2" t="s">
        <v>1304</v>
      </c>
      <c r="C493" s="2" t="s">
        <v>17</v>
      </c>
      <c r="D493" s="2" t="s">
        <v>18</v>
      </c>
      <c r="E493" s="5">
        <v>-26782</v>
      </c>
      <c r="F493" s="3" t="s">
        <v>322</v>
      </c>
      <c r="G493" s="3" t="s">
        <v>20</v>
      </c>
      <c r="H493" s="2" t="s">
        <v>34</v>
      </c>
      <c r="I493" s="2" t="s">
        <v>1323</v>
      </c>
      <c r="J493" s="3" t="str">
        <f>HYPERLINK("https://www.boe.es/gazeta/dias/1826/09/02/pdfs/GMD-1826-106.pdf#page=3","Abrir facsímil")</f>
        <v>Abrir facsímil</v>
      </c>
      <c r="K493" s="3" t="s">
        <v>36</v>
      </c>
    </row>
    <row r="494" spans="1:11" ht="42" customHeight="1">
      <c r="A494" s="2" t="s">
        <v>1304</v>
      </c>
      <c r="B494" s="2" t="s">
        <v>1304</v>
      </c>
      <c r="C494" s="2" t="s">
        <v>17</v>
      </c>
      <c r="D494" s="2" t="s">
        <v>18</v>
      </c>
      <c r="E494" s="5">
        <v>-26779</v>
      </c>
      <c r="F494" s="3" t="s">
        <v>287</v>
      </c>
      <c r="G494" s="3" t="s">
        <v>20</v>
      </c>
      <c r="H494" s="2" t="s">
        <v>34</v>
      </c>
      <c r="I494" s="2" t="s">
        <v>1324</v>
      </c>
      <c r="J494" s="3" t="str">
        <f>HYPERLINK("https://www.boe.es/gazeta/dias/1826/09/05/pdfs/GMD-1826-107.pdf#page=3","Abrir facsímil")</f>
        <v>Abrir facsímil</v>
      </c>
      <c r="K494" s="3" t="s">
        <v>36</v>
      </c>
    </row>
    <row r="495" spans="1:11" ht="42" customHeight="1">
      <c r="A495" s="2" t="s">
        <v>1304</v>
      </c>
      <c r="B495" s="2" t="s">
        <v>1304</v>
      </c>
      <c r="C495" s="2" t="s">
        <v>73</v>
      </c>
      <c r="D495" s="2" t="s">
        <v>27</v>
      </c>
      <c r="E495" s="5">
        <v>-26779</v>
      </c>
      <c r="F495" s="3" t="s">
        <v>287</v>
      </c>
      <c r="G495" s="3" t="s">
        <v>29</v>
      </c>
      <c r="H495" s="2" t="s">
        <v>34</v>
      </c>
      <c r="I495" s="2" t="s">
        <v>1325</v>
      </c>
      <c r="J495" s="3" t="str">
        <f>HYPERLINK("https://www.boe.es/gazeta/dias/1826/09/05/pdfs/GMD-1826-107.pdf#page=4","Abrir facsímil")</f>
        <v>Abrir facsímil</v>
      </c>
      <c r="K495" s="3" t="s">
        <v>36</v>
      </c>
    </row>
    <row r="496" spans="1:11" ht="42" customHeight="1">
      <c r="A496" s="2" t="s">
        <v>1304</v>
      </c>
      <c r="B496" s="2" t="s">
        <v>1304</v>
      </c>
      <c r="C496" s="2" t="s">
        <v>17</v>
      </c>
      <c r="D496" s="2" t="s">
        <v>18</v>
      </c>
      <c r="E496" s="5">
        <v>-26775</v>
      </c>
      <c r="F496" s="3" t="s">
        <v>74</v>
      </c>
      <c r="G496" s="3" t="s">
        <v>64</v>
      </c>
      <c r="H496" s="2" t="s">
        <v>34</v>
      </c>
      <c r="I496" s="2" t="s">
        <v>1326</v>
      </c>
      <c r="J496" s="3" t="str">
        <f>HYPERLINK("https://www.boe.es/gazeta/dias/1826/09/09/pdfs/GMD-1826-109.pdf#page=2","Abrir facsímil")</f>
        <v>Abrir facsímil</v>
      </c>
      <c r="K496" s="3" t="s">
        <v>36</v>
      </c>
    </row>
    <row r="497" spans="1:11" ht="42" customHeight="1">
      <c r="A497" s="2" t="s">
        <v>1304</v>
      </c>
      <c r="B497" s="2" t="s">
        <v>1304</v>
      </c>
      <c r="C497" s="2" t="s">
        <v>17</v>
      </c>
      <c r="D497" s="2" t="s">
        <v>18</v>
      </c>
      <c r="E497" s="5">
        <v>-26772</v>
      </c>
      <c r="F497" s="3" t="s">
        <v>1327</v>
      </c>
      <c r="G497" s="3" t="s">
        <v>64</v>
      </c>
      <c r="H497" s="2" t="s">
        <v>34</v>
      </c>
      <c r="I497" s="2" t="s">
        <v>1328</v>
      </c>
      <c r="J497" s="3" t="str">
        <f>HYPERLINK("https://www.boe.es/gazeta/dias/1826/09/12/pdfs/GMD-1826-110.pdf#page=2","Abrir facsímil")</f>
        <v>Abrir facsímil</v>
      </c>
      <c r="K497" s="3" t="s">
        <v>36</v>
      </c>
    </row>
    <row r="498" spans="1:11" ht="42" customHeight="1">
      <c r="A498" s="2" t="s">
        <v>1304</v>
      </c>
      <c r="B498" s="2" t="s">
        <v>1304</v>
      </c>
      <c r="C498" s="2" t="s">
        <v>17</v>
      </c>
      <c r="D498" s="2" t="s">
        <v>18</v>
      </c>
      <c r="E498" s="5">
        <v>-26772</v>
      </c>
      <c r="F498" s="3" t="s">
        <v>1327</v>
      </c>
      <c r="G498" s="3" t="s">
        <v>20</v>
      </c>
      <c r="H498" s="2" t="s">
        <v>34</v>
      </c>
      <c r="I498" s="2" t="s">
        <v>1329</v>
      </c>
      <c r="J498" s="3" t="str">
        <f>HYPERLINK("https://www.boe.es/gazeta/dias/1826/09/12/pdfs/GMD-1826-110.pdf#page=3","Abrir facsímil")</f>
        <v>Abrir facsímil</v>
      </c>
      <c r="K498" s="3" t="s">
        <v>36</v>
      </c>
    </row>
    <row r="499" spans="1:11" ht="42" customHeight="1">
      <c r="A499" s="2" t="s">
        <v>1304</v>
      </c>
      <c r="B499" s="2" t="s">
        <v>1304</v>
      </c>
      <c r="C499" s="2" t="s">
        <v>62</v>
      </c>
      <c r="D499" s="2" t="s">
        <v>27</v>
      </c>
      <c r="E499" s="5">
        <v>-26768</v>
      </c>
      <c r="F499" s="3" t="s">
        <v>627</v>
      </c>
      <c r="G499" s="3" t="s">
        <v>45</v>
      </c>
      <c r="H499" s="2" t="s">
        <v>34</v>
      </c>
      <c r="I499" s="2" t="s">
        <v>1330</v>
      </c>
      <c r="J499" s="3" t="str">
        <f>HYPERLINK("https://www.boe.es/gazeta/dias/1826/09/16/pdfs/GMD-1826-112.pdf#page=1","Abrir facsímil")</f>
        <v>Abrir facsímil</v>
      </c>
      <c r="K499" s="3" t="s">
        <v>36</v>
      </c>
    </row>
    <row r="500" spans="1:11" ht="42" customHeight="1">
      <c r="A500" s="2" t="s">
        <v>1304</v>
      </c>
      <c r="B500" s="2" t="s">
        <v>1304</v>
      </c>
      <c r="C500" s="2" t="s">
        <v>17</v>
      </c>
      <c r="D500" s="2" t="s">
        <v>18</v>
      </c>
      <c r="E500" s="5">
        <v>-26768</v>
      </c>
      <c r="F500" s="3" t="s">
        <v>627</v>
      </c>
      <c r="G500" s="3" t="s">
        <v>20</v>
      </c>
      <c r="H500" s="2" t="s">
        <v>34</v>
      </c>
      <c r="I500" s="2" t="s">
        <v>1331</v>
      </c>
      <c r="J500" s="3" t="str">
        <f>HYPERLINK("https://www.boe.es/gazeta/dias/1826/09/16/pdfs/GMD-1826-112.pdf#page=3","Abrir facsímil")</f>
        <v>Abrir facsímil</v>
      </c>
      <c r="K500" s="3" t="s">
        <v>36</v>
      </c>
    </row>
    <row r="501" spans="1:11" ht="42" customHeight="1">
      <c r="A501" s="2" t="s">
        <v>1304</v>
      </c>
      <c r="B501" s="2" t="s">
        <v>1304</v>
      </c>
      <c r="C501" s="2" t="s">
        <v>17</v>
      </c>
      <c r="D501" s="2" t="s">
        <v>18</v>
      </c>
      <c r="E501" s="5">
        <v>-26765</v>
      </c>
      <c r="F501" s="3" t="s">
        <v>458</v>
      </c>
      <c r="G501" s="3" t="s">
        <v>64</v>
      </c>
      <c r="H501" s="2" t="s">
        <v>34</v>
      </c>
      <c r="I501" s="2" t="s">
        <v>1332</v>
      </c>
      <c r="J501" s="3" t="str">
        <f>HYPERLINK("https://www.boe.es/gazeta/dias/1826/09/19/pdfs/GMD-1826-113.pdf#page=2","Abrir facsímil")</f>
        <v>Abrir facsímil</v>
      </c>
      <c r="K501" s="3" t="s">
        <v>36</v>
      </c>
    </row>
    <row r="502" spans="1:11" ht="42" customHeight="1">
      <c r="A502" s="2" t="s">
        <v>1304</v>
      </c>
      <c r="B502" s="2" t="s">
        <v>1304</v>
      </c>
      <c r="C502" s="2" t="s">
        <v>129</v>
      </c>
      <c r="D502" s="2" t="s">
        <v>27</v>
      </c>
      <c r="E502" s="5">
        <v>-26763</v>
      </c>
      <c r="F502" s="3" t="s">
        <v>169</v>
      </c>
      <c r="G502" s="3" t="s">
        <v>45</v>
      </c>
      <c r="H502" s="2" t="s">
        <v>34</v>
      </c>
      <c r="I502" s="2" t="s">
        <v>1333</v>
      </c>
      <c r="J502" s="3" t="str">
        <f>HYPERLINK("https://www.boe.es/gazeta/dias/1826/09/21/pdfs/GMD-1826-114.pdf#page=1","Abrir facsímil")</f>
        <v>Abrir facsímil</v>
      </c>
      <c r="K502" s="3" t="s">
        <v>36</v>
      </c>
    </row>
    <row r="503" spans="1:11" ht="42" customHeight="1">
      <c r="A503" s="2" t="s">
        <v>1304</v>
      </c>
      <c r="B503" s="2" t="s">
        <v>1304</v>
      </c>
      <c r="C503" s="2" t="s">
        <v>62</v>
      </c>
      <c r="D503" s="2" t="s">
        <v>27</v>
      </c>
      <c r="E503" s="5">
        <v>-26761</v>
      </c>
      <c r="F503" s="3" t="s">
        <v>223</v>
      </c>
      <c r="G503" s="3" t="s">
        <v>64</v>
      </c>
      <c r="H503" s="2" t="s">
        <v>34</v>
      </c>
      <c r="I503" s="2" t="s">
        <v>1334</v>
      </c>
      <c r="J503" s="3" t="str">
        <f>HYPERLINK("https://www.boe.es/gazeta/dias/1826/09/23/pdfs/GMD-1826-115.pdf#page=2","Abrir facsímil")</f>
        <v>Abrir facsímil</v>
      </c>
      <c r="K503" s="3" t="s">
        <v>36</v>
      </c>
    </row>
    <row r="504" spans="1:11" ht="42" customHeight="1">
      <c r="A504" s="2" t="s">
        <v>1304</v>
      </c>
      <c r="B504" s="2" t="s">
        <v>1304</v>
      </c>
      <c r="C504" s="2" t="s">
        <v>17</v>
      </c>
      <c r="D504" s="2" t="s">
        <v>18</v>
      </c>
      <c r="E504" s="5">
        <v>-26761</v>
      </c>
      <c r="F504" s="3" t="s">
        <v>223</v>
      </c>
      <c r="G504" s="3" t="s">
        <v>20</v>
      </c>
      <c r="H504" s="2" t="s">
        <v>34</v>
      </c>
      <c r="I504" s="2" t="s">
        <v>1335</v>
      </c>
      <c r="J504" s="3" t="str">
        <f>HYPERLINK("https://www.boe.es/gazeta/dias/1826/09/23/pdfs/GMD-1826-115.pdf#page=3","Abrir facsímil")</f>
        <v>Abrir facsímil</v>
      </c>
      <c r="K504" s="3" t="s">
        <v>36</v>
      </c>
    </row>
    <row r="505" spans="1:11" ht="42" customHeight="1">
      <c r="A505" s="2" t="s">
        <v>1304</v>
      </c>
      <c r="B505" s="2" t="s">
        <v>1304</v>
      </c>
      <c r="C505" s="2" t="s">
        <v>17</v>
      </c>
      <c r="D505" s="2" t="s">
        <v>18</v>
      </c>
      <c r="E505" s="5">
        <v>-26749</v>
      </c>
      <c r="F505" s="3" t="s">
        <v>143</v>
      </c>
      <c r="G505" s="3" t="s">
        <v>45</v>
      </c>
      <c r="H505" s="2" t="s">
        <v>34</v>
      </c>
      <c r="I505" s="2" t="s">
        <v>1336</v>
      </c>
      <c r="J505" s="3" t="str">
        <f>HYPERLINK("https://www.boe.es/gazeta/dias/1826/10/05/pdfs/GMD-1826-120.pdf#page=1","Abrir facsímil")</f>
        <v>Abrir facsímil</v>
      </c>
      <c r="K505" s="3" t="s">
        <v>36</v>
      </c>
    </row>
    <row r="506" spans="1:11" ht="42" customHeight="1">
      <c r="A506" s="2" t="s">
        <v>1304</v>
      </c>
      <c r="B506" s="2" t="s">
        <v>1304</v>
      </c>
      <c r="C506" s="2" t="s">
        <v>32</v>
      </c>
      <c r="D506" s="2" t="s">
        <v>27</v>
      </c>
      <c r="E506" s="5">
        <v>-26747</v>
      </c>
      <c r="F506" s="3" t="s">
        <v>738</v>
      </c>
      <c r="G506" s="3" t="s">
        <v>45</v>
      </c>
      <c r="H506" s="2" t="s">
        <v>34</v>
      </c>
      <c r="I506" s="2" t="s">
        <v>1337</v>
      </c>
      <c r="J506" s="3" t="str">
        <f>HYPERLINK("https://www.boe.es/gazeta/dias/1826/10/07/pdfs/GMD-1826-121.pdf#page=1","Abrir facsímil")</f>
        <v>Abrir facsímil</v>
      </c>
      <c r="K506" s="3" t="s">
        <v>36</v>
      </c>
    </row>
    <row r="507" spans="1:11" ht="42" customHeight="1">
      <c r="A507" s="2" t="s">
        <v>1304</v>
      </c>
      <c r="B507" s="2" t="s">
        <v>1304</v>
      </c>
      <c r="C507" s="2" t="s">
        <v>62</v>
      </c>
      <c r="D507" s="2" t="s">
        <v>27</v>
      </c>
      <c r="E507" s="5">
        <v>-26742</v>
      </c>
      <c r="F507" s="3" t="s">
        <v>769</v>
      </c>
      <c r="G507" s="3" t="s">
        <v>45</v>
      </c>
      <c r="H507" s="2" t="s">
        <v>34</v>
      </c>
      <c r="I507" s="2" t="s">
        <v>1338</v>
      </c>
      <c r="J507" s="3" t="str">
        <f>HYPERLINK("https://www.boe.es/gazeta/dias/1826/10/12/pdfs/GMD-1826-123.pdf#page=1","Abrir facsímil")</f>
        <v>Abrir facsímil</v>
      </c>
      <c r="K507" s="3" t="s">
        <v>36</v>
      </c>
    </row>
    <row r="508" spans="1:11" ht="42" customHeight="1">
      <c r="A508" s="2" t="s">
        <v>1304</v>
      </c>
      <c r="B508" s="2" t="s">
        <v>1304</v>
      </c>
      <c r="C508" s="2" t="s">
        <v>129</v>
      </c>
      <c r="D508" s="2" t="s">
        <v>27</v>
      </c>
      <c r="E508" s="5">
        <v>-26742</v>
      </c>
      <c r="F508" s="3" t="s">
        <v>769</v>
      </c>
      <c r="G508" s="3" t="s">
        <v>20</v>
      </c>
      <c r="H508" s="2" t="s">
        <v>34</v>
      </c>
      <c r="I508" s="2" t="s">
        <v>1339</v>
      </c>
      <c r="J508" s="3" t="str">
        <f>HYPERLINK("https://www.boe.es/gazeta/dias/1826/10/12/pdfs/GMD-1826-123.pdf#page=3","Abrir facsímil")</f>
        <v>Abrir facsímil</v>
      </c>
      <c r="K508" s="3" t="s">
        <v>36</v>
      </c>
    </row>
    <row r="509" spans="1:11" ht="42" customHeight="1">
      <c r="A509" s="2" t="s">
        <v>1340</v>
      </c>
      <c r="B509" s="2" t="s">
        <v>1340</v>
      </c>
      <c r="C509" s="2" t="s">
        <v>17</v>
      </c>
      <c r="D509" s="2" t="s">
        <v>18</v>
      </c>
      <c r="E509" s="5">
        <v>-26740</v>
      </c>
      <c r="F509" s="3" t="s">
        <v>383</v>
      </c>
      <c r="G509" s="3" t="s">
        <v>64</v>
      </c>
      <c r="H509" s="2" t="s">
        <v>34</v>
      </c>
      <c r="I509" s="2" t="s">
        <v>1341</v>
      </c>
      <c r="J509" s="3" t="str">
        <f>HYPERLINK("https://www.boe.es/gazeta/dias/1826/10/14/pdfs/GMD-1826-124.pdf#page=2","Abrir facsímil")</f>
        <v>Abrir facsímil</v>
      </c>
      <c r="K509" s="3" t="s">
        <v>36</v>
      </c>
    </row>
    <row r="510" spans="1:11" ht="42" customHeight="1">
      <c r="A510" s="2" t="s">
        <v>1304</v>
      </c>
      <c r="B510" s="2" t="s">
        <v>1304</v>
      </c>
      <c r="C510" s="2" t="s">
        <v>17</v>
      </c>
      <c r="D510" s="2" t="s">
        <v>18</v>
      </c>
      <c r="E510" s="5">
        <v>-26735</v>
      </c>
      <c r="F510" s="3" t="s">
        <v>449</v>
      </c>
      <c r="G510" s="3" t="s">
        <v>1342</v>
      </c>
      <c r="H510" s="2" t="s">
        <v>34</v>
      </c>
      <c r="I510" s="2" t="s">
        <v>1343</v>
      </c>
      <c r="J510" s="3" t="str">
        <f>HYPERLINK("https://www.boe.es/gazeta/dias/1826/10/19/pdfs/GMD-1826-126.pdf#page=2","Abrir facsímil")</f>
        <v>Abrir facsímil</v>
      </c>
      <c r="K510" s="3" t="s">
        <v>36</v>
      </c>
    </row>
    <row r="511" spans="1:11" ht="42" customHeight="1">
      <c r="A511" s="2" t="s">
        <v>1304</v>
      </c>
      <c r="B511" s="2" t="s">
        <v>1304</v>
      </c>
      <c r="C511" s="2" t="s">
        <v>17</v>
      </c>
      <c r="D511" s="2" t="s">
        <v>18</v>
      </c>
      <c r="E511" s="5">
        <v>-26723</v>
      </c>
      <c r="F511" s="3" t="s">
        <v>340</v>
      </c>
      <c r="G511" s="3" t="s">
        <v>45</v>
      </c>
      <c r="H511" s="2" t="s">
        <v>34</v>
      </c>
      <c r="I511" s="2" t="s">
        <v>1344</v>
      </c>
      <c r="J511" s="3" t="str">
        <f>HYPERLINK("https://www.boe.es/gazeta/dias/1826/10/31/pdfs/GMD-1826-131.pdf#page=1","Abrir facsímil")</f>
        <v>Abrir facsímil</v>
      </c>
      <c r="K511" s="3" t="s">
        <v>36</v>
      </c>
    </row>
    <row r="512" spans="1:11" ht="42" customHeight="1">
      <c r="A512" s="2" t="s">
        <v>1304</v>
      </c>
      <c r="B512" s="2" t="s">
        <v>1304</v>
      </c>
      <c r="C512" s="2" t="s">
        <v>17</v>
      </c>
      <c r="D512" s="2" t="s">
        <v>18</v>
      </c>
      <c r="E512" s="5">
        <v>-26723</v>
      </c>
      <c r="F512" s="3" t="s">
        <v>340</v>
      </c>
      <c r="G512" s="3" t="s">
        <v>64</v>
      </c>
      <c r="H512" s="2" t="s">
        <v>34</v>
      </c>
      <c r="I512" s="2" t="s">
        <v>1345</v>
      </c>
      <c r="J512" s="3" t="str">
        <f>HYPERLINK("https://www.boe.es/gazeta/dias/1826/10/31/pdfs/GMD-1826-131.pdf#page=2","Abrir facsímil")</f>
        <v>Abrir facsímil</v>
      </c>
      <c r="K512" s="3" t="s">
        <v>36</v>
      </c>
    </row>
    <row r="513" spans="1:11" ht="42" customHeight="1">
      <c r="A513" s="2" t="s">
        <v>1304</v>
      </c>
      <c r="B513" s="2" t="s">
        <v>1304</v>
      </c>
      <c r="C513" s="2" t="s">
        <v>187</v>
      </c>
      <c r="D513" s="2" t="s">
        <v>86</v>
      </c>
      <c r="E513" s="5">
        <v>-26723</v>
      </c>
      <c r="F513" s="3" t="s">
        <v>340</v>
      </c>
      <c r="G513" s="3" t="s">
        <v>20</v>
      </c>
      <c r="H513" s="2" t="s">
        <v>34</v>
      </c>
      <c r="I513" s="2" t="s">
        <v>1346</v>
      </c>
      <c r="J513" s="3" t="str">
        <f>HYPERLINK("https://www.boe.es/gazeta/dias/1826/10/31/pdfs/GMD-1826-131.pdf#page=3","Abrir facsímil")</f>
        <v>Abrir facsímil</v>
      </c>
      <c r="K513" s="3" t="s">
        <v>36</v>
      </c>
    </row>
    <row r="514" spans="1:11" ht="42" customHeight="1">
      <c r="A514" s="2" t="s">
        <v>1304</v>
      </c>
      <c r="B514" s="2" t="s">
        <v>1304</v>
      </c>
      <c r="C514" s="2" t="s">
        <v>85</v>
      </c>
      <c r="D514" s="2" t="s">
        <v>86</v>
      </c>
      <c r="E514" s="5">
        <v>-26716</v>
      </c>
      <c r="F514" s="3" t="s">
        <v>867</v>
      </c>
      <c r="G514" s="3" t="s">
        <v>20</v>
      </c>
      <c r="H514" s="2" t="s">
        <v>34</v>
      </c>
      <c r="I514" s="2" t="s">
        <v>1347</v>
      </c>
      <c r="J514" s="3" t="str">
        <f>HYPERLINK("https://www.boe.es/gazeta/dias/1826/11/07/pdfs/GMD-1826-134.pdf#page=3","Abrir facsímil")</f>
        <v>Abrir facsímil</v>
      </c>
      <c r="K514" s="3" t="s">
        <v>36</v>
      </c>
    </row>
    <row r="515" spans="1:11" ht="42" customHeight="1">
      <c r="A515" s="2" t="s">
        <v>1304</v>
      </c>
      <c r="B515" s="2" t="s">
        <v>1304</v>
      </c>
      <c r="C515" s="2" t="s">
        <v>85</v>
      </c>
      <c r="D515" s="2" t="s">
        <v>86</v>
      </c>
      <c r="E515" s="5">
        <v>-26707</v>
      </c>
      <c r="F515" s="3" t="s">
        <v>511</v>
      </c>
      <c r="G515" s="3" t="s">
        <v>20</v>
      </c>
      <c r="H515" s="2" t="s">
        <v>34</v>
      </c>
      <c r="I515" s="2" t="s">
        <v>1348</v>
      </c>
      <c r="J515" s="3" t="str">
        <f>HYPERLINK("https://www.boe.es/gazeta/dias/1826/11/16/pdfs/GMD-1826-138.pdf#page=3","Abrir facsímil")</f>
        <v>Abrir facsímil</v>
      </c>
      <c r="K515" s="3" t="s">
        <v>36</v>
      </c>
    </row>
    <row r="516" spans="1:11" ht="42" customHeight="1">
      <c r="A516" s="2" t="s">
        <v>1304</v>
      </c>
      <c r="B516" s="2" t="s">
        <v>1304</v>
      </c>
      <c r="C516" s="2" t="s">
        <v>62</v>
      </c>
      <c r="D516" s="2" t="s">
        <v>27</v>
      </c>
      <c r="E516" s="5">
        <v>-26700</v>
      </c>
      <c r="F516" s="3" t="s">
        <v>54</v>
      </c>
      <c r="G516" s="3" t="s">
        <v>45</v>
      </c>
      <c r="H516" s="2" t="s">
        <v>34</v>
      </c>
      <c r="I516" s="2" t="s">
        <v>1349</v>
      </c>
      <c r="J516" s="3" t="str">
        <f>HYPERLINK("https://www.boe.es/gazeta/dias/1826/11/23/pdfs/GMD-1826-141.pdf#page=1","Abrir facsímil")</f>
        <v>Abrir facsímil</v>
      </c>
      <c r="K516" s="3" t="s">
        <v>36</v>
      </c>
    </row>
    <row r="517" spans="1:11" ht="42" customHeight="1">
      <c r="A517" s="2" t="s">
        <v>1304</v>
      </c>
      <c r="B517" s="2" t="s">
        <v>1304</v>
      </c>
      <c r="C517" s="2" t="s">
        <v>17</v>
      </c>
      <c r="D517" s="2" t="s">
        <v>18</v>
      </c>
      <c r="E517" s="5">
        <v>-26698</v>
      </c>
      <c r="F517" s="3" t="s">
        <v>462</v>
      </c>
      <c r="G517" s="3" t="s">
        <v>45</v>
      </c>
      <c r="H517" s="2" t="s">
        <v>34</v>
      </c>
      <c r="I517" s="2" t="s">
        <v>1350</v>
      </c>
      <c r="J517" s="3" t="str">
        <f>HYPERLINK("https://www.boe.es/gazeta/dias/1826/11/25/pdfs/GMD-1826-142.pdf#page=1","Abrir facsímil")</f>
        <v>Abrir facsímil</v>
      </c>
      <c r="K517" s="3" t="s">
        <v>36</v>
      </c>
    </row>
    <row r="518" spans="1:11" ht="42" customHeight="1">
      <c r="A518" s="2" t="s">
        <v>1304</v>
      </c>
      <c r="B518" s="2" t="s">
        <v>1304</v>
      </c>
      <c r="C518" s="2" t="s">
        <v>62</v>
      </c>
      <c r="D518" s="2" t="s">
        <v>27</v>
      </c>
      <c r="E518" s="5">
        <v>-26672</v>
      </c>
      <c r="F518" s="3" t="s">
        <v>251</v>
      </c>
      <c r="G518" s="3" t="s">
        <v>45</v>
      </c>
      <c r="H518" s="2" t="s">
        <v>34</v>
      </c>
      <c r="I518" s="2" t="s">
        <v>1351</v>
      </c>
      <c r="J518" s="3" t="str">
        <f>HYPERLINK("https://www.boe.es/gazeta/dias/1826/12/21/pdfs/GMD-1826-153.pdf#page=1","Abrir facsímil")</f>
        <v>Abrir facsímil</v>
      </c>
      <c r="K518" s="3" t="s">
        <v>36</v>
      </c>
    </row>
    <row r="519" spans="1:11" ht="42" customHeight="1">
      <c r="A519" s="2" t="s">
        <v>1352</v>
      </c>
      <c r="B519" s="2" t="s">
        <v>1352</v>
      </c>
      <c r="C519" s="2" t="s">
        <v>17</v>
      </c>
      <c r="D519" s="2" t="s">
        <v>18</v>
      </c>
      <c r="E519" s="5">
        <v>-26833</v>
      </c>
      <c r="F519" s="3" t="s">
        <v>91</v>
      </c>
      <c r="G519" s="3" t="s">
        <v>64</v>
      </c>
      <c r="H519" s="2" t="s">
        <v>34</v>
      </c>
      <c r="I519" s="2" t="s">
        <v>1353</v>
      </c>
      <c r="J519" s="3" t="str">
        <f>HYPERLINK("https://www.boe.es/gazeta/dias/1826/07/13/pdfs/GMD-1826-84.pdf#page=2","Abrir facsímil")</f>
        <v>Abrir facsímil</v>
      </c>
      <c r="K519" s="3" t="s">
        <v>36</v>
      </c>
    </row>
    <row r="520" spans="1:11" ht="42" customHeight="1">
      <c r="A520" s="2" t="s">
        <v>1354</v>
      </c>
      <c r="B520" s="2" t="s">
        <v>1354</v>
      </c>
      <c r="C520" s="2" t="s">
        <v>32</v>
      </c>
      <c r="D520" s="2" t="s">
        <v>27</v>
      </c>
      <c r="E520" s="5">
        <v>-26789</v>
      </c>
      <c r="F520" s="3" t="s">
        <v>940</v>
      </c>
      <c r="G520" s="3" t="s">
        <v>20</v>
      </c>
      <c r="H520" s="2" t="s">
        <v>34</v>
      </c>
      <c r="I520" s="2" t="s">
        <v>1355</v>
      </c>
      <c r="J520" s="3" t="str">
        <f>HYPERLINK("https://www.boe.es/gazeta/dias/1826/08/26/pdfs/GMD-1826-103.pdf#page=3","Abrir facsímil")</f>
        <v>Abrir facsímil</v>
      </c>
      <c r="K520" s="3" t="s">
        <v>36</v>
      </c>
    </row>
    <row r="521" spans="1:11" ht="42" customHeight="1">
      <c r="A521" s="2" t="s">
        <v>1356</v>
      </c>
      <c r="B521" s="2" t="s">
        <v>1357</v>
      </c>
      <c r="C521" s="2" t="s">
        <v>62</v>
      </c>
      <c r="D521" s="2" t="s">
        <v>27</v>
      </c>
      <c r="E521" s="5">
        <v>-26828</v>
      </c>
      <c r="F521" s="3" t="s">
        <v>586</v>
      </c>
      <c r="G521" s="3" t="s">
        <v>20</v>
      </c>
      <c r="H521" s="2" t="s">
        <v>34</v>
      </c>
      <c r="I521" s="2" t="s">
        <v>1358</v>
      </c>
      <c r="J521" s="3" t="str">
        <f>HYPERLINK("https://www.boe.es/gazeta/dias/1826/07/18/pdfs/GMD-1826-86.pdf#page=3","Abrir facsímil")</f>
        <v>Abrir facsímil</v>
      </c>
      <c r="K521" s="3" t="s">
        <v>36</v>
      </c>
    </row>
    <row r="522" spans="1:11" ht="42" customHeight="1">
      <c r="A522" s="2" t="s">
        <v>1359</v>
      </c>
      <c r="B522" s="2" t="s">
        <v>1360</v>
      </c>
      <c r="C522" s="2" t="s">
        <v>17</v>
      </c>
      <c r="D522" s="2" t="s">
        <v>18</v>
      </c>
      <c r="E522" s="5">
        <v>-26973</v>
      </c>
      <c r="F522" s="3" t="s">
        <v>194</v>
      </c>
      <c r="G522" s="3" t="s">
        <v>29</v>
      </c>
      <c r="H522" s="2" t="s">
        <v>34</v>
      </c>
      <c r="I522" s="2" t="s">
        <v>1361</v>
      </c>
      <c r="J522" s="3" t="str">
        <f>HYPERLINK("https://www.boe.es/gazeta/dias/1826/02/23/pdfs/GMD-1826-23.pdf#page=4","Abrir facsímil")</f>
        <v>Abrir facsímil</v>
      </c>
      <c r="K522" s="3" t="s">
        <v>36</v>
      </c>
    </row>
    <row r="523" spans="1:11" ht="42" customHeight="1">
      <c r="A523" s="2" t="s">
        <v>1362</v>
      </c>
      <c r="B523" s="2" t="s">
        <v>1362</v>
      </c>
      <c r="C523" s="2" t="s">
        <v>85</v>
      </c>
      <c r="D523" s="2" t="s">
        <v>86</v>
      </c>
      <c r="E523" s="5">
        <v>-26826</v>
      </c>
      <c r="F523" s="3" t="s">
        <v>377</v>
      </c>
      <c r="G523" s="3" t="s">
        <v>64</v>
      </c>
      <c r="H523" s="2" t="s">
        <v>34</v>
      </c>
      <c r="I523" s="2" t="s">
        <v>1363</v>
      </c>
      <c r="J523" s="3" t="str">
        <f>HYPERLINK("https://www.boe.es/gazeta/dias/1826/07/20/pdfs/GMD-1826-87.pdf#page=2","Abrir facsímil")</f>
        <v>Abrir facsímil</v>
      </c>
      <c r="K523" s="3" t="s">
        <v>36</v>
      </c>
    </row>
    <row r="524" spans="1:11" ht="42" customHeight="1">
      <c r="A524" s="2" t="s">
        <v>1364</v>
      </c>
      <c r="B524" s="2" t="s">
        <v>1365</v>
      </c>
      <c r="C524" s="2" t="s">
        <v>73</v>
      </c>
      <c r="D524" s="2" t="s">
        <v>27</v>
      </c>
      <c r="E524" s="5">
        <v>-26910</v>
      </c>
      <c r="F524" s="3" t="s">
        <v>95</v>
      </c>
      <c r="G524" s="3" t="s">
        <v>20</v>
      </c>
      <c r="H524" s="2" t="s">
        <v>34</v>
      </c>
      <c r="I524" s="2" t="s">
        <v>1366</v>
      </c>
      <c r="J524" s="3" t="str">
        <f>HYPERLINK("https://www.boe.es/gazeta/dias/1826/04/27/pdfs/GMD-1826-51.pdf#page=3","Abrir facsímil")</f>
        <v>Abrir facsímil</v>
      </c>
      <c r="K524" s="3" t="s">
        <v>36</v>
      </c>
    </row>
    <row r="525" spans="1:11" ht="42" customHeight="1">
      <c r="A525" s="2" t="s">
        <v>1367</v>
      </c>
      <c r="B525" s="2" t="s">
        <v>1368</v>
      </c>
      <c r="C525" s="2" t="s">
        <v>17</v>
      </c>
      <c r="D525" s="2" t="s">
        <v>18</v>
      </c>
      <c r="E525" s="5">
        <v>-26674</v>
      </c>
      <c r="F525" s="3" t="s">
        <v>219</v>
      </c>
      <c r="G525" s="3" t="s">
        <v>29</v>
      </c>
      <c r="H525" s="2" t="s">
        <v>34</v>
      </c>
      <c r="I525" s="2" t="s">
        <v>1369</v>
      </c>
      <c r="J525" s="3" t="str">
        <f>HYPERLINK("https://www.boe.es/gazeta/dias/1826/12/19/pdfs/GMD-1826-152.pdf#page=4","Abrir facsímil")</f>
        <v>Abrir facsímil</v>
      </c>
      <c r="K525" s="3" t="s">
        <v>36</v>
      </c>
    </row>
    <row r="526" spans="1:11" ht="42" customHeight="1">
      <c r="A526" s="2" t="s">
        <v>1370</v>
      </c>
      <c r="B526" s="2" t="s">
        <v>1371</v>
      </c>
      <c r="C526" s="2" t="s">
        <v>17</v>
      </c>
      <c r="D526" s="2" t="s">
        <v>18</v>
      </c>
      <c r="E526" s="5">
        <v>-26670</v>
      </c>
      <c r="F526" s="3" t="s">
        <v>253</v>
      </c>
      <c r="G526" s="3" t="s">
        <v>45</v>
      </c>
      <c r="H526" s="2" t="s">
        <v>34</v>
      </c>
      <c r="I526" s="2" t="s">
        <v>1372</v>
      </c>
      <c r="J526" s="3" t="str">
        <f>HYPERLINK("https://www.boe.es/gazeta/dias/1826/12/23/pdfs/GMD-1826-154.pdf#page=1","Abrir facsímil")</f>
        <v>Abrir facsímil</v>
      </c>
      <c r="K526" s="3" t="s">
        <v>36</v>
      </c>
    </row>
    <row r="527" spans="1:11" ht="42" customHeight="1">
      <c r="A527" s="2" t="s">
        <v>1373</v>
      </c>
      <c r="B527" s="2" t="s">
        <v>1373</v>
      </c>
      <c r="C527" s="2" t="s">
        <v>17</v>
      </c>
      <c r="D527" s="2" t="s">
        <v>18</v>
      </c>
      <c r="E527" s="5">
        <v>-26667</v>
      </c>
      <c r="F527" s="3" t="s">
        <v>656</v>
      </c>
      <c r="G527" s="3" t="s">
        <v>20</v>
      </c>
      <c r="H527" s="2" t="s">
        <v>34</v>
      </c>
      <c r="I527" s="2" t="s">
        <v>1374</v>
      </c>
      <c r="J527" s="3" t="str">
        <f>HYPERLINK("https://www.boe.es/gazeta/dias/1826/12/26/pdfs/GMD-1826-155.pdf#page=3","Abrir facsímil")</f>
        <v>Abrir facsímil</v>
      </c>
      <c r="K527" s="3" t="s">
        <v>36</v>
      </c>
    </row>
    <row r="528" spans="1:11" ht="42" customHeight="1">
      <c r="A528" s="2" t="s">
        <v>1375</v>
      </c>
      <c r="B528" s="2" t="s">
        <v>1376</v>
      </c>
      <c r="C528" s="2" t="s">
        <v>73</v>
      </c>
      <c r="D528" s="2" t="s">
        <v>27</v>
      </c>
      <c r="E528" s="5">
        <v>-26980</v>
      </c>
      <c r="F528" s="3" t="s">
        <v>158</v>
      </c>
      <c r="G528" s="3" t="s">
        <v>29</v>
      </c>
      <c r="H528" s="2" t="s">
        <v>34</v>
      </c>
      <c r="I528" s="2" t="s">
        <v>1377</v>
      </c>
      <c r="J528" s="3" t="str">
        <f>HYPERLINK("https://www.boe.es/gazeta/dias/1826/02/16/pdfs/GMD-1826-20.pdf#page=4","Abrir facsímil")</f>
        <v>Abrir facsímil</v>
      </c>
      <c r="K528" s="3" t="s">
        <v>36</v>
      </c>
    </row>
    <row r="529" spans="1:11" ht="42" customHeight="1">
      <c r="A529" s="2" t="s">
        <v>1378</v>
      </c>
      <c r="B529" s="2" t="s">
        <v>1379</v>
      </c>
      <c r="C529" s="2" t="s">
        <v>129</v>
      </c>
      <c r="D529" s="2" t="s">
        <v>27</v>
      </c>
      <c r="E529" s="5">
        <v>-26957</v>
      </c>
      <c r="F529" s="3" t="s">
        <v>1270</v>
      </c>
      <c r="G529" s="3" t="s">
        <v>29</v>
      </c>
      <c r="H529" s="2" t="s">
        <v>34</v>
      </c>
      <c r="I529" s="2" t="s">
        <v>1380</v>
      </c>
      <c r="J529" s="3" t="str">
        <f>HYPERLINK("https://www.boe.es/gazeta/dias/1826/03/11/pdfs/GMD-1826-31.pdf#page=4","Abrir facsímil")</f>
        <v>Abrir facsímil</v>
      </c>
      <c r="K529" s="3" t="s">
        <v>36</v>
      </c>
    </row>
    <row r="530" spans="1:11" ht="42" customHeight="1">
      <c r="A530" s="2" t="s">
        <v>1381</v>
      </c>
      <c r="B530" s="2" t="s">
        <v>1381</v>
      </c>
      <c r="C530" s="2" t="s">
        <v>17</v>
      </c>
      <c r="D530" s="2" t="s">
        <v>18</v>
      </c>
      <c r="E530" s="5">
        <v>-26712</v>
      </c>
      <c r="F530" s="3" t="s">
        <v>424</v>
      </c>
      <c r="G530" s="3" t="s">
        <v>64</v>
      </c>
      <c r="H530" s="2" t="s">
        <v>34</v>
      </c>
      <c r="I530" s="2" t="s">
        <v>1382</v>
      </c>
      <c r="J530" s="3" t="str">
        <f>HYPERLINK("https://www.boe.es/gazeta/dias/1826/11/11/pdfs/GMD-1826-136.pdf#page=2","Abrir facsímil")</f>
        <v>Abrir facsímil</v>
      </c>
      <c r="K530" s="3" t="s">
        <v>36</v>
      </c>
    </row>
    <row r="531" spans="1:11" ht="42" customHeight="1">
      <c r="A531" s="2" t="s">
        <v>1383</v>
      </c>
      <c r="B531" s="2" t="s">
        <v>1383</v>
      </c>
      <c r="C531" s="2" t="s">
        <v>17</v>
      </c>
      <c r="D531" s="2" t="s">
        <v>18</v>
      </c>
      <c r="E531" s="5">
        <v>-26833</v>
      </c>
      <c r="F531" s="3" t="s">
        <v>91</v>
      </c>
      <c r="G531" s="3" t="s">
        <v>64</v>
      </c>
      <c r="H531" s="2" t="s">
        <v>34</v>
      </c>
      <c r="I531" s="2" t="s">
        <v>1384</v>
      </c>
      <c r="J531" s="3" t="str">
        <f>HYPERLINK("https://www.boe.es/gazeta/dias/1826/07/13/pdfs/GMD-1826-84.pdf#page=2","Abrir facsímil")</f>
        <v>Abrir facsímil</v>
      </c>
      <c r="K531" s="3" t="s">
        <v>36</v>
      </c>
    </row>
    <row r="532" spans="1:11" ht="42" customHeight="1">
      <c r="A532" s="2" t="s">
        <v>1385</v>
      </c>
      <c r="B532" s="2" t="s">
        <v>1386</v>
      </c>
      <c r="C532" s="2" t="s">
        <v>32</v>
      </c>
      <c r="D532" s="2" t="s">
        <v>27</v>
      </c>
      <c r="E532" s="5">
        <v>-26936</v>
      </c>
      <c r="F532" s="3" t="s">
        <v>602</v>
      </c>
      <c r="G532" s="3" t="s">
        <v>20</v>
      </c>
      <c r="H532" s="2" t="s">
        <v>34</v>
      </c>
      <c r="I532" s="2" t="s">
        <v>1387</v>
      </c>
      <c r="J532" s="3" t="str">
        <f>HYPERLINK("https://www.boe.es/gazeta/dias/1826/04/01/pdfs/GMD-1826-40.pdf#page=3","Abrir facsímil")</f>
        <v>Abrir facsímil</v>
      </c>
      <c r="K532" s="3" t="s">
        <v>36</v>
      </c>
    </row>
    <row r="533" spans="1:11" ht="42" customHeight="1">
      <c r="A533" s="2" t="s">
        <v>1388</v>
      </c>
      <c r="B533" s="2" t="s">
        <v>1388</v>
      </c>
      <c r="C533" s="2" t="s">
        <v>17</v>
      </c>
      <c r="D533" s="2" t="s">
        <v>18</v>
      </c>
      <c r="E533" s="5">
        <v>-26933</v>
      </c>
      <c r="F533" s="3" t="s">
        <v>63</v>
      </c>
      <c r="G533" s="3" t="s">
        <v>1389</v>
      </c>
      <c r="H533" s="2" t="s">
        <v>34</v>
      </c>
      <c r="I533" s="2" t="s">
        <v>1390</v>
      </c>
      <c r="J533" s="3" t="str">
        <f>HYPERLINK("https://www.boe.es/gazeta/dias/1826/04/04/pdfs/GMD-1826-41.pdf#page=3","Abrir facsímil")</f>
        <v>Abrir facsímil</v>
      </c>
      <c r="K533" s="3" t="s">
        <v>36</v>
      </c>
    </row>
    <row r="534" spans="1:11" ht="42" customHeight="1">
      <c r="A534" s="2" t="s">
        <v>1388</v>
      </c>
      <c r="B534" s="2" t="s">
        <v>1388</v>
      </c>
      <c r="C534" s="2" t="s">
        <v>17</v>
      </c>
      <c r="D534" s="2" t="s">
        <v>18</v>
      </c>
      <c r="E534" s="5">
        <v>-26908</v>
      </c>
      <c r="F534" s="3" t="s">
        <v>1007</v>
      </c>
      <c r="G534" s="3" t="s">
        <v>64</v>
      </c>
      <c r="H534" s="2" t="s">
        <v>34</v>
      </c>
      <c r="I534" s="2" t="s">
        <v>1391</v>
      </c>
      <c r="J534" s="3" t="str">
        <f>HYPERLINK("https://www.boe.es/gazeta/dias/1826/04/29/pdfs/GMD-1826-52.pdf#page=2","Abrir facsímil")</f>
        <v>Abrir facsímil</v>
      </c>
      <c r="K534" s="3" t="s">
        <v>36</v>
      </c>
    </row>
    <row r="535" spans="1:11" ht="42" customHeight="1">
      <c r="A535" s="2" t="s">
        <v>1388</v>
      </c>
      <c r="B535" s="2" t="s">
        <v>1388</v>
      </c>
      <c r="C535" s="2" t="s">
        <v>49</v>
      </c>
      <c r="D535" s="2" t="s">
        <v>27</v>
      </c>
      <c r="E535" s="5">
        <v>-26905</v>
      </c>
      <c r="F535" s="3" t="s">
        <v>68</v>
      </c>
      <c r="G535" s="3" t="s">
        <v>64</v>
      </c>
      <c r="H535" s="2" t="s">
        <v>34</v>
      </c>
      <c r="I535" s="2" t="s">
        <v>1392</v>
      </c>
      <c r="J535" s="3" t="str">
        <f>HYPERLINK("https://www.boe.es/gazeta/dias/1826/05/02/pdfs/GMD-1826-53.pdf#page=2","Abrir facsímil")</f>
        <v>Abrir facsímil</v>
      </c>
      <c r="K535" s="3" t="s">
        <v>36</v>
      </c>
    </row>
    <row r="536" spans="1:11" ht="42" customHeight="1">
      <c r="A536" s="2" t="s">
        <v>1388</v>
      </c>
      <c r="B536" s="2" t="s">
        <v>1388</v>
      </c>
      <c r="C536" s="2" t="s">
        <v>17</v>
      </c>
      <c r="D536" s="2" t="s">
        <v>18</v>
      </c>
      <c r="E536" s="5">
        <v>-26894</v>
      </c>
      <c r="F536" s="3" t="s">
        <v>271</v>
      </c>
      <c r="G536" s="3" t="s">
        <v>45</v>
      </c>
      <c r="H536" s="2" t="s">
        <v>34</v>
      </c>
      <c r="I536" s="2" t="s">
        <v>1393</v>
      </c>
      <c r="J536" s="3" t="str">
        <f>HYPERLINK("https://www.boe.es/gazeta/dias/1826/05/13/pdfs/GMD-1826-58.pdf#page=1","Abrir facsímil")</f>
        <v>Abrir facsímil</v>
      </c>
      <c r="K536" s="3" t="s">
        <v>36</v>
      </c>
    </row>
    <row r="537" spans="1:11" ht="42" customHeight="1">
      <c r="A537" s="2" t="s">
        <v>1394</v>
      </c>
      <c r="B537" s="2" t="s">
        <v>1394</v>
      </c>
      <c r="C537" s="2" t="s">
        <v>62</v>
      </c>
      <c r="D537" s="2" t="s">
        <v>27</v>
      </c>
      <c r="E537" s="5">
        <v>-26973</v>
      </c>
      <c r="F537" s="3" t="s">
        <v>194</v>
      </c>
      <c r="G537" s="3" t="s">
        <v>20</v>
      </c>
      <c r="H537" s="2" t="s">
        <v>34</v>
      </c>
      <c r="I537" s="2" t="s">
        <v>1395</v>
      </c>
      <c r="J537" s="3" t="str">
        <f>HYPERLINK("https://www.boe.es/gazeta/dias/1826/02/23/pdfs/GMD-1826-23.pdf#page=3","Abrir facsímil")</f>
        <v>Abrir facsímil</v>
      </c>
      <c r="K537" s="3" t="s">
        <v>36</v>
      </c>
    </row>
    <row r="538" spans="1:11" ht="42" customHeight="1">
      <c r="A538" s="2" t="s">
        <v>1394</v>
      </c>
      <c r="B538" s="2" t="s">
        <v>1394</v>
      </c>
      <c r="C538" s="2" t="s">
        <v>17</v>
      </c>
      <c r="D538" s="2" t="s">
        <v>18</v>
      </c>
      <c r="E538" s="5">
        <v>-26947</v>
      </c>
      <c r="F538" s="3" t="s">
        <v>19</v>
      </c>
      <c r="G538" s="3" t="s">
        <v>20</v>
      </c>
      <c r="H538" s="2" t="s">
        <v>34</v>
      </c>
      <c r="I538" s="2" t="s">
        <v>1396</v>
      </c>
      <c r="J538" s="3" t="str">
        <f>HYPERLINK("https://www.boe.es/gazeta/dias/1826/03/21/pdfs/GMD-1826-35.pdf#page=3","Abrir facsímil")</f>
        <v>Abrir facsímil</v>
      </c>
      <c r="K538" s="3" t="s">
        <v>36</v>
      </c>
    </row>
    <row r="539" spans="1:11" ht="42" customHeight="1">
      <c r="A539" s="2" t="s">
        <v>1394</v>
      </c>
      <c r="B539" s="2" t="s">
        <v>1394</v>
      </c>
      <c r="C539" s="2" t="s">
        <v>85</v>
      </c>
      <c r="D539" s="2" t="s">
        <v>86</v>
      </c>
      <c r="E539" s="5">
        <v>-26945</v>
      </c>
      <c r="F539" s="3" t="s">
        <v>696</v>
      </c>
      <c r="G539" s="3" t="s">
        <v>29</v>
      </c>
      <c r="H539" s="2" t="s">
        <v>34</v>
      </c>
      <c r="I539" s="2" t="s">
        <v>1397</v>
      </c>
      <c r="J539" s="3" t="str">
        <f>HYPERLINK("https://www.boe.es/gazeta/dias/1826/03/23/pdfs/GMD-1826-36.pdf#page=4","Abrir facsímil")</f>
        <v>Abrir facsímil</v>
      </c>
      <c r="K539" s="3" t="s">
        <v>36</v>
      </c>
    </row>
    <row r="540" spans="1:11" ht="42" customHeight="1">
      <c r="A540" s="2" t="s">
        <v>1394</v>
      </c>
      <c r="B540" s="2" t="s">
        <v>1394</v>
      </c>
      <c r="C540" s="2" t="s">
        <v>17</v>
      </c>
      <c r="D540" s="2" t="s">
        <v>18</v>
      </c>
      <c r="E540" s="5">
        <v>-26943</v>
      </c>
      <c r="F540" s="3" t="s">
        <v>1015</v>
      </c>
      <c r="G540" s="3" t="s">
        <v>29</v>
      </c>
      <c r="H540" s="2" t="s">
        <v>34</v>
      </c>
      <c r="I540" s="2" t="s">
        <v>1398</v>
      </c>
      <c r="J540" s="3" t="str">
        <f>HYPERLINK("https://www.boe.es/gazeta/dias/1826/03/25/pdfs/GMD-1826-37.pdf#page=4","Abrir facsímil")</f>
        <v>Abrir facsímil</v>
      </c>
      <c r="K540" s="3" t="s">
        <v>36</v>
      </c>
    </row>
    <row r="541" spans="1:11" ht="42" customHeight="1">
      <c r="A541" s="2" t="s">
        <v>1394</v>
      </c>
      <c r="B541" s="2" t="s">
        <v>1394</v>
      </c>
      <c r="C541" s="2" t="s">
        <v>32</v>
      </c>
      <c r="D541" s="2" t="s">
        <v>27</v>
      </c>
      <c r="E541" s="5">
        <v>-26940</v>
      </c>
      <c r="F541" s="3" t="s">
        <v>442</v>
      </c>
      <c r="G541" s="3" t="s">
        <v>29</v>
      </c>
      <c r="H541" s="2" t="s">
        <v>34</v>
      </c>
      <c r="I541" s="2" t="s">
        <v>1399</v>
      </c>
      <c r="J541" s="3" t="str">
        <f>HYPERLINK("https://www.boe.es/gazeta/dias/1826/03/28/pdfs/GMD-1826-38.pdf#page=4","Abrir facsímil")</f>
        <v>Abrir facsímil</v>
      </c>
      <c r="K541" s="3" t="s">
        <v>36</v>
      </c>
    </row>
    <row r="542" spans="1:11" ht="42" customHeight="1">
      <c r="A542" s="2" t="s">
        <v>1394</v>
      </c>
      <c r="B542" s="2" t="s">
        <v>1394</v>
      </c>
      <c r="C542" s="2" t="s">
        <v>17</v>
      </c>
      <c r="D542" s="2" t="s">
        <v>18</v>
      </c>
      <c r="E542" s="5">
        <v>-26938</v>
      </c>
      <c r="F542" s="3" t="s">
        <v>1400</v>
      </c>
      <c r="G542" s="3" t="s">
        <v>29</v>
      </c>
      <c r="H542" s="2" t="s">
        <v>34</v>
      </c>
      <c r="I542" s="2" t="s">
        <v>1401</v>
      </c>
      <c r="J542" s="3" t="str">
        <f>HYPERLINK("https://www.boe.es/gazeta/dias/1826/03/30/pdfs/GMD-1826-39.pdf#page=4","Abrir facsímil")</f>
        <v>Abrir facsímil</v>
      </c>
      <c r="K542" s="3" t="s">
        <v>36</v>
      </c>
    </row>
    <row r="543" spans="1:11" ht="42" customHeight="1">
      <c r="A543" s="2" t="s">
        <v>1394</v>
      </c>
      <c r="B543" s="2" t="s">
        <v>1394</v>
      </c>
      <c r="C543" s="2" t="s">
        <v>62</v>
      </c>
      <c r="D543" s="2" t="s">
        <v>27</v>
      </c>
      <c r="E543" s="5">
        <v>-26728</v>
      </c>
      <c r="F543" s="3" t="s">
        <v>900</v>
      </c>
      <c r="G543" s="3" t="s">
        <v>20</v>
      </c>
      <c r="H543" s="2" t="s">
        <v>34</v>
      </c>
      <c r="I543" s="2" t="s">
        <v>1402</v>
      </c>
      <c r="J543" s="3" t="str">
        <f>HYPERLINK("https://www.boe.es/gazeta/dias/1826/10/26/pdfs/GMD-1826-129.pdf#page=3","Abrir facsímil")</f>
        <v>Abrir facsímil</v>
      </c>
      <c r="K543" s="3" t="s">
        <v>36</v>
      </c>
    </row>
    <row r="544" spans="1:11" ht="42" customHeight="1">
      <c r="A544" s="2" t="s">
        <v>1394</v>
      </c>
      <c r="B544" s="2" t="s">
        <v>1394</v>
      </c>
      <c r="C544" s="2" t="s">
        <v>62</v>
      </c>
      <c r="D544" s="2" t="s">
        <v>27</v>
      </c>
      <c r="E544" s="5">
        <v>-26726</v>
      </c>
      <c r="F544" s="3" t="s">
        <v>318</v>
      </c>
      <c r="G544" s="3" t="s">
        <v>329</v>
      </c>
      <c r="H544" s="2" t="s">
        <v>34</v>
      </c>
      <c r="I544" s="2" t="s">
        <v>1403</v>
      </c>
      <c r="J544" s="3" t="str">
        <f>HYPERLINK("https://www.boe.es/gazeta/dias/1826/10/28/pdfs/GMD-1826-130.pdf#page=3","Abrir facsímil")</f>
        <v>Abrir facsímil</v>
      </c>
      <c r="K544" s="3" t="s">
        <v>36</v>
      </c>
    </row>
    <row r="545" spans="1:11" ht="42" customHeight="1">
      <c r="A545" s="2" t="s">
        <v>1394</v>
      </c>
      <c r="B545" s="2" t="s">
        <v>1394</v>
      </c>
      <c r="C545" s="2" t="s">
        <v>17</v>
      </c>
      <c r="D545" s="2" t="s">
        <v>18</v>
      </c>
      <c r="E545" s="5">
        <v>-26723</v>
      </c>
      <c r="F545" s="3" t="s">
        <v>340</v>
      </c>
      <c r="G545" s="3" t="s">
        <v>20</v>
      </c>
      <c r="H545" s="2" t="s">
        <v>34</v>
      </c>
      <c r="I545" s="2" t="s">
        <v>1404</v>
      </c>
      <c r="J545" s="3" t="str">
        <f>HYPERLINK("https://www.boe.es/gazeta/dias/1826/10/31/pdfs/GMD-1826-131.pdf#page=3","Abrir facsímil")</f>
        <v>Abrir facsímil</v>
      </c>
      <c r="K545" s="3" t="s">
        <v>36</v>
      </c>
    </row>
    <row r="546" spans="1:11" ht="42" customHeight="1">
      <c r="A546" s="2" t="s">
        <v>1405</v>
      </c>
      <c r="B546" s="2" t="s">
        <v>1405</v>
      </c>
      <c r="C546" s="2" t="s">
        <v>26</v>
      </c>
      <c r="D546" s="2" t="s">
        <v>27</v>
      </c>
      <c r="E546" s="5">
        <v>-26938</v>
      </c>
      <c r="F546" s="3" t="s">
        <v>1400</v>
      </c>
      <c r="G546" s="3" t="s">
        <v>29</v>
      </c>
      <c r="H546" s="2" t="s">
        <v>34</v>
      </c>
      <c r="I546" s="2" t="s">
        <v>1406</v>
      </c>
      <c r="J546" s="3" t="str">
        <f>HYPERLINK("https://www.boe.es/gazeta/dias/1826/03/30/pdfs/GMD-1826-39.pdf#page=4","Abrir facsímil")</f>
        <v>Abrir facsímil</v>
      </c>
      <c r="K546" s="3" t="s">
        <v>36</v>
      </c>
    </row>
    <row r="547" spans="1:11" ht="42" customHeight="1">
      <c r="A547" s="2" t="s">
        <v>1407</v>
      </c>
      <c r="B547" s="2" t="s">
        <v>1408</v>
      </c>
      <c r="C547" s="2" t="s">
        <v>62</v>
      </c>
      <c r="D547" s="2" t="s">
        <v>27</v>
      </c>
      <c r="E547" s="5">
        <v>-26826</v>
      </c>
      <c r="F547" s="3" t="s">
        <v>377</v>
      </c>
      <c r="G547" s="3" t="s">
        <v>20</v>
      </c>
      <c r="H547" s="2" t="s">
        <v>34</v>
      </c>
      <c r="I547" s="2" t="s">
        <v>1409</v>
      </c>
      <c r="J547" s="3" t="str">
        <f>HYPERLINK("https://www.boe.es/gazeta/dias/1826/07/20/pdfs/GMD-1826-87.pdf#page=3","Abrir facsímil")</f>
        <v>Abrir facsímil</v>
      </c>
      <c r="K547" s="3" t="s">
        <v>36</v>
      </c>
    </row>
    <row r="548" spans="1:11" ht="42" customHeight="1">
      <c r="A548" s="2" t="s">
        <v>1410</v>
      </c>
      <c r="B548" s="2" t="s">
        <v>1411</v>
      </c>
      <c r="C548" s="2" t="s">
        <v>62</v>
      </c>
      <c r="D548" s="2" t="s">
        <v>27</v>
      </c>
      <c r="E548" s="5">
        <v>-26863</v>
      </c>
      <c r="F548" s="3" t="s">
        <v>140</v>
      </c>
      <c r="G548" s="3" t="s">
        <v>29</v>
      </c>
      <c r="H548" s="2" t="s">
        <v>21</v>
      </c>
      <c r="I548" s="2" t="s">
        <v>1412</v>
      </c>
      <c r="J548" s="3" t="str">
        <f>HYPERLINK("https://www.boe.es/gazeta/dias/1826/06/13/pdfs/GMD-1826-71.pdf#page=4","Abrir facsímil")</f>
        <v>Abrir facsímil</v>
      </c>
      <c r="K548" s="3" t="s">
        <v>23</v>
      </c>
    </row>
    <row r="549" spans="1:11" ht="42" customHeight="1">
      <c r="A549" s="2" t="s">
        <v>1413</v>
      </c>
      <c r="B549" s="2" t="s">
        <v>1414</v>
      </c>
      <c r="C549" s="2" t="s">
        <v>85</v>
      </c>
      <c r="D549" s="2" t="s">
        <v>86</v>
      </c>
      <c r="E549" s="5">
        <v>-26924</v>
      </c>
      <c r="F549" s="3" t="s">
        <v>87</v>
      </c>
      <c r="G549" s="3" t="s">
        <v>45</v>
      </c>
      <c r="H549" s="2" t="s">
        <v>21</v>
      </c>
      <c r="I549" s="2" t="s">
        <v>1415</v>
      </c>
      <c r="J549" s="3" t="str">
        <f>HYPERLINK("https://www.boe.es/gazeta/dias/1826/04/13/pdfs/GMD-1826-45.pdf#page=1","Abrir facsímil")</f>
        <v>Abrir facsímil</v>
      </c>
      <c r="K549" s="3" t="s">
        <v>23</v>
      </c>
    </row>
    <row r="550" spans="1:11" ht="42" customHeight="1">
      <c r="A550" s="2" t="s">
        <v>1416</v>
      </c>
      <c r="B550" s="2" t="s">
        <v>1417</v>
      </c>
      <c r="C550" s="2" t="s">
        <v>17</v>
      </c>
      <c r="D550" s="2" t="s">
        <v>18</v>
      </c>
      <c r="E550" s="5">
        <v>-26754</v>
      </c>
      <c r="F550" s="3" t="s">
        <v>556</v>
      </c>
      <c r="G550" s="3" t="s">
        <v>29</v>
      </c>
      <c r="H550" s="2" t="s">
        <v>34</v>
      </c>
      <c r="I550" s="2" t="s">
        <v>1418</v>
      </c>
      <c r="J550" s="3" t="str">
        <f>HYPERLINK("https://www.boe.es/gazeta/dias/1826/09/30/pdfs/GMD-1826-118.pdf#page=4","Abrir facsímil")</f>
        <v>Abrir facsímil</v>
      </c>
      <c r="K550" s="3" t="s">
        <v>36</v>
      </c>
    </row>
    <row r="551" spans="1:11" ht="42" customHeight="1">
      <c r="A551" s="2" t="s">
        <v>1419</v>
      </c>
      <c r="B551" s="2" t="s">
        <v>1419</v>
      </c>
      <c r="C551" s="2" t="s">
        <v>17</v>
      </c>
      <c r="D551" s="2" t="s">
        <v>18</v>
      </c>
      <c r="E551" s="5">
        <v>-26945</v>
      </c>
      <c r="F551" s="3" t="s">
        <v>696</v>
      </c>
      <c r="G551" s="3" t="s">
        <v>20</v>
      </c>
      <c r="H551" s="2" t="s">
        <v>34</v>
      </c>
      <c r="I551" s="2" t="s">
        <v>1420</v>
      </c>
      <c r="J551" s="3" t="str">
        <f>HYPERLINK("https://www.boe.es/gazeta/dias/1826/03/23/pdfs/GMD-1826-36.pdf#page=3","Abrir facsímil")</f>
        <v>Abrir facsímil</v>
      </c>
      <c r="K551" s="3" t="s">
        <v>36</v>
      </c>
    </row>
    <row r="552" spans="1:11" ht="42" customHeight="1">
      <c r="A552" s="2" t="s">
        <v>1419</v>
      </c>
      <c r="B552" s="2" t="s">
        <v>1419</v>
      </c>
      <c r="C552" s="2" t="s">
        <v>129</v>
      </c>
      <c r="D552" s="2" t="s">
        <v>27</v>
      </c>
      <c r="E552" s="5">
        <v>-26693</v>
      </c>
      <c r="F552" s="3" t="s">
        <v>208</v>
      </c>
      <c r="G552" s="3" t="s">
        <v>64</v>
      </c>
      <c r="H552" s="2" t="s">
        <v>34</v>
      </c>
      <c r="I552" s="2" t="s">
        <v>1421</v>
      </c>
      <c r="J552" s="3" t="str">
        <f>HYPERLINK("https://www.boe.es/gazeta/dias/1826/11/30/pdfs/GMD-1826-144.pdf#page=2","Abrir facsímil")</f>
        <v>Abrir facsímil</v>
      </c>
      <c r="K552" s="3" t="s">
        <v>36</v>
      </c>
    </row>
    <row r="553" spans="1:11" ht="42" customHeight="1">
      <c r="A553" s="2" t="s">
        <v>1422</v>
      </c>
      <c r="B553" s="2" t="s">
        <v>1422</v>
      </c>
      <c r="C553" s="2" t="s">
        <v>17</v>
      </c>
      <c r="D553" s="2" t="s">
        <v>18</v>
      </c>
      <c r="E553" s="5">
        <v>-26873</v>
      </c>
      <c r="F553" s="3" t="s">
        <v>136</v>
      </c>
      <c r="G553" s="3" t="s">
        <v>20</v>
      </c>
      <c r="H553" s="2" t="s">
        <v>34</v>
      </c>
      <c r="I553" s="2" t="s">
        <v>1423</v>
      </c>
      <c r="J553" s="3" t="str">
        <f>HYPERLINK("https://www.boe.es/gazeta/dias/1826/06/03/pdfs/GMD-1826-67.pdf#page=3","Abrir facsímil")</f>
        <v>Abrir facsímil</v>
      </c>
      <c r="K553" s="3" t="s">
        <v>36</v>
      </c>
    </row>
    <row r="554" spans="1:11" ht="42" customHeight="1">
      <c r="A554" s="2" t="s">
        <v>1424</v>
      </c>
      <c r="B554" s="2" t="s">
        <v>1425</v>
      </c>
      <c r="C554" s="2" t="s">
        <v>62</v>
      </c>
      <c r="D554" s="2" t="s">
        <v>27</v>
      </c>
      <c r="E554" s="5">
        <v>-26723</v>
      </c>
      <c r="F554" s="3" t="s">
        <v>340</v>
      </c>
      <c r="G554" s="3" t="s">
        <v>29</v>
      </c>
      <c r="H554" s="2" t="s">
        <v>34</v>
      </c>
      <c r="I554" s="2" t="s">
        <v>1426</v>
      </c>
      <c r="J554" s="3" t="str">
        <f>HYPERLINK("https://www.boe.es/gazeta/dias/1826/10/31/pdfs/GMD-1826-131.pdf#page=4","Abrir facsímil")</f>
        <v>Abrir facsímil</v>
      </c>
      <c r="K554" s="3" t="s">
        <v>36</v>
      </c>
    </row>
    <row r="555" spans="1:11" ht="42" customHeight="1">
      <c r="A555" s="2" t="s">
        <v>1427</v>
      </c>
      <c r="B555" s="2" t="s">
        <v>1427</v>
      </c>
      <c r="C555" s="2" t="s">
        <v>17</v>
      </c>
      <c r="D555" s="2" t="s">
        <v>18</v>
      </c>
      <c r="E555" s="5">
        <v>-26863</v>
      </c>
      <c r="F555" s="3" t="s">
        <v>140</v>
      </c>
      <c r="G555" s="3" t="s">
        <v>64</v>
      </c>
      <c r="H555" s="2" t="s">
        <v>34</v>
      </c>
      <c r="I555" s="2" t="s">
        <v>1428</v>
      </c>
      <c r="J555" s="3" t="str">
        <f>HYPERLINK("https://www.boe.es/gazeta/dias/1826/06/13/pdfs/GMD-1826-71.pdf#page=2","Abrir facsímil")</f>
        <v>Abrir facsímil</v>
      </c>
      <c r="K555" s="3" t="s">
        <v>36</v>
      </c>
    </row>
    <row r="556" spans="1:11" ht="42" customHeight="1">
      <c r="A556" s="2" t="s">
        <v>1429</v>
      </c>
      <c r="B556" s="2" t="s">
        <v>1429</v>
      </c>
      <c r="C556" s="2" t="s">
        <v>17</v>
      </c>
      <c r="D556" s="2" t="s">
        <v>18</v>
      </c>
      <c r="E556" s="5">
        <v>-26730</v>
      </c>
      <c r="F556" s="3" t="s">
        <v>278</v>
      </c>
      <c r="G556" s="3" t="s">
        <v>45</v>
      </c>
      <c r="H556" s="2" t="s">
        <v>34</v>
      </c>
      <c r="I556" s="2" t="s">
        <v>1430</v>
      </c>
      <c r="J556" s="3" t="str">
        <f>HYPERLINK("https://www.boe.es/gazeta/dias/1826/10/24/pdfs/GMD-1826-128.pdf#page=1","Abrir facsímil")</f>
        <v>Abrir facsímil</v>
      </c>
      <c r="K556" s="3" t="s">
        <v>36</v>
      </c>
    </row>
    <row r="557" spans="1:11" ht="42" customHeight="1">
      <c r="A557" s="2" t="s">
        <v>1431</v>
      </c>
      <c r="B557" s="2" t="s">
        <v>1432</v>
      </c>
      <c r="C557" s="2" t="s">
        <v>49</v>
      </c>
      <c r="D557" s="2" t="s">
        <v>27</v>
      </c>
      <c r="E557" s="5">
        <v>-26719</v>
      </c>
      <c r="F557" s="3" t="s">
        <v>184</v>
      </c>
      <c r="G557" s="3" t="s">
        <v>29</v>
      </c>
      <c r="H557" s="2" t="s">
        <v>34</v>
      </c>
      <c r="I557" s="2" t="s">
        <v>1433</v>
      </c>
      <c r="J557" s="3" t="str">
        <f>HYPERLINK("https://www.boe.es/gazeta/dias/1826/11/04/pdfs/GMD-1826-133.pdf#page=4","Abrir facsímil")</f>
        <v>Abrir facsímil</v>
      </c>
      <c r="K557" s="3" t="s">
        <v>36</v>
      </c>
    </row>
    <row r="558" spans="1:11" ht="42" customHeight="1">
      <c r="A558" s="2" t="s">
        <v>1434</v>
      </c>
      <c r="B558" s="2" t="s">
        <v>1434</v>
      </c>
      <c r="C558" s="2" t="s">
        <v>17</v>
      </c>
      <c r="D558" s="2" t="s">
        <v>18</v>
      </c>
      <c r="E558" s="5">
        <v>-26996</v>
      </c>
      <c r="F558" s="3" t="s">
        <v>852</v>
      </c>
      <c r="G558" s="3" t="s">
        <v>64</v>
      </c>
      <c r="H558" s="2" t="s">
        <v>34</v>
      </c>
      <c r="I558" s="2" t="s">
        <v>1435</v>
      </c>
      <c r="J558" s="3" t="str">
        <f>HYPERLINK("https://www.boe.es/gazeta/dias/1826/01/31/pdfs/GMD-1826-13.pdf#page=2","Abrir facsímil")</f>
        <v>Abrir facsímil</v>
      </c>
      <c r="K558" s="3" t="s">
        <v>36</v>
      </c>
    </row>
    <row r="559" spans="1:11" ht="42" customHeight="1">
      <c r="A559" s="2" t="s">
        <v>1434</v>
      </c>
      <c r="B559" s="2" t="s">
        <v>1434</v>
      </c>
      <c r="C559" s="2" t="s">
        <v>17</v>
      </c>
      <c r="D559" s="2" t="s">
        <v>18</v>
      </c>
      <c r="E559" s="5">
        <v>-26775</v>
      </c>
      <c r="F559" s="3" t="s">
        <v>74</v>
      </c>
      <c r="G559" s="3" t="s">
        <v>64</v>
      </c>
      <c r="H559" s="2" t="s">
        <v>34</v>
      </c>
      <c r="I559" s="2" t="s">
        <v>1436</v>
      </c>
      <c r="J559" s="3" t="str">
        <f>HYPERLINK("https://www.boe.es/gazeta/dias/1826/09/09/pdfs/GMD-1826-109.pdf#page=2","Abrir facsímil")</f>
        <v>Abrir facsímil</v>
      </c>
      <c r="K559" s="3" t="s">
        <v>36</v>
      </c>
    </row>
    <row r="560" spans="1:11" ht="42" customHeight="1">
      <c r="A560" s="2" t="s">
        <v>1437</v>
      </c>
      <c r="B560" s="2" t="s">
        <v>1437</v>
      </c>
      <c r="C560" s="2" t="s">
        <v>73</v>
      </c>
      <c r="D560" s="2" t="s">
        <v>27</v>
      </c>
      <c r="E560" s="5">
        <v>-26747</v>
      </c>
      <c r="F560" s="3" t="s">
        <v>738</v>
      </c>
      <c r="G560" s="3" t="s">
        <v>64</v>
      </c>
      <c r="H560" s="2" t="s">
        <v>34</v>
      </c>
      <c r="I560" s="2" t="s">
        <v>1438</v>
      </c>
      <c r="J560" s="3" t="str">
        <f>HYPERLINK("https://www.boe.es/gazeta/dias/1826/10/07/pdfs/GMD-1826-121.pdf#page=2","Abrir facsímil")</f>
        <v>Abrir facsímil</v>
      </c>
      <c r="K560" s="3" t="s">
        <v>36</v>
      </c>
    </row>
    <row r="561" spans="1:11" ht="42" customHeight="1">
      <c r="A561" s="2" t="s">
        <v>1439</v>
      </c>
      <c r="B561" s="2" t="s">
        <v>1440</v>
      </c>
      <c r="C561" s="2" t="s">
        <v>85</v>
      </c>
      <c r="D561" s="2" t="s">
        <v>86</v>
      </c>
      <c r="E561" s="5">
        <v>-26891</v>
      </c>
      <c r="F561" s="3" t="s">
        <v>78</v>
      </c>
      <c r="G561" s="3" t="s">
        <v>29</v>
      </c>
      <c r="H561" s="2" t="s">
        <v>34</v>
      </c>
      <c r="I561" s="2" t="s">
        <v>1441</v>
      </c>
      <c r="J561" s="3" t="str">
        <f>HYPERLINK("https://www.boe.es/gazeta/dias/1826/05/16/pdfs/GMD-1826-59.pdf#page=4","Abrir facsímil")</f>
        <v>Abrir facsímil</v>
      </c>
      <c r="K561" s="3" t="s">
        <v>36</v>
      </c>
    </row>
    <row r="562" spans="1:11" ht="42" customHeight="1">
      <c r="A562" s="2" t="s">
        <v>1442</v>
      </c>
      <c r="B562" s="2" t="s">
        <v>1442</v>
      </c>
      <c r="C562" s="2" t="s">
        <v>17</v>
      </c>
      <c r="D562" s="2" t="s">
        <v>18</v>
      </c>
      <c r="E562" s="5">
        <v>-26919</v>
      </c>
      <c r="F562" s="3" t="s">
        <v>930</v>
      </c>
      <c r="G562" s="3" t="s">
        <v>64</v>
      </c>
      <c r="H562" s="2" t="s">
        <v>34</v>
      </c>
      <c r="I562" s="2" t="s">
        <v>1443</v>
      </c>
      <c r="J562" s="3" t="str">
        <f>HYPERLINK("https://www.boe.es/gazeta/dias/1826/04/18/pdfs/GMD-1826-47.pdf#page=2","Abrir facsímil")</f>
        <v>Abrir facsímil</v>
      </c>
      <c r="K562" s="3" t="s">
        <v>36</v>
      </c>
    </row>
    <row r="563" spans="1:11" ht="42" customHeight="1">
      <c r="A563" s="2" t="s">
        <v>1444</v>
      </c>
      <c r="B563" s="2" t="s">
        <v>1445</v>
      </c>
      <c r="C563" s="2" t="s">
        <v>85</v>
      </c>
      <c r="D563" s="2" t="s">
        <v>86</v>
      </c>
      <c r="E563" s="5">
        <v>-27017</v>
      </c>
      <c r="F563" s="3" t="s">
        <v>162</v>
      </c>
      <c r="G563" s="3" t="s">
        <v>64</v>
      </c>
      <c r="H563" s="2" t="s">
        <v>21</v>
      </c>
      <c r="I563" s="2" t="s">
        <v>1446</v>
      </c>
      <c r="J563" s="3" t="str">
        <f>HYPERLINK("https://www.boe.es/gazeta/dias/1826/01/10/pdfs/GMD-1826-4.pdf#page=2","Abrir facsímil")</f>
        <v>Abrir facsímil</v>
      </c>
      <c r="K563" s="3" t="s">
        <v>23</v>
      </c>
    </row>
    <row r="564" spans="1:11" ht="42" customHeight="1">
      <c r="A564" s="2" t="s">
        <v>1447</v>
      </c>
      <c r="B564" s="2" t="s">
        <v>1447</v>
      </c>
      <c r="C564" s="2" t="s">
        <v>17</v>
      </c>
      <c r="D564" s="2" t="s">
        <v>18</v>
      </c>
      <c r="E564" s="5">
        <v>-26814</v>
      </c>
      <c r="F564" s="3" t="s">
        <v>1314</v>
      </c>
      <c r="G564" s="3" t="s">
        <v>29</v>
      </c>
      <c r="H564" s="2" t="s">
        <v>34</v>
      </c>
      <c r="I564" s="2" t="s">
        <v>1448</v>
      </c>
      <c r="J564" s="3" t="str">
        <f>HYPERLINK("https://www.boe.es/gazeta/dias/1826/08/01/pdfs/GMD-1826-92.pdf#page=4","Abrir facsímil")</f>
        <v>Abrir facsímil</v>
      </c>
      <c r="K564" s="3" t="s">
        <v>36</v>
      </c>
    </row>
    <row r="565" spans="1:11" ht="42" customHeight="1">
      <c r="A565" s="2" t="s">
        <v>1449</v>
      </c>
      <c r="B565" s="2" t="s">
        <v>1450</v>
      </c>
      <c r="C565" s="2" t="s">
        <v>32</v>
      </c>
      <c r="D565" s="2" t="s">
        <v>27</v>
      </c>
      <c r="E565" s="5">
        <v>-26936</v>
      </c>
      <c r="F565" s="3" t="s">
        <v>602</v>
      </c>
      <c r="G565" s="3" t="s">
        <v>20</v>
      </c>
      <c r="H565" s="2" t="s">
        <v>34</v>
      </c>
      <c r="I565" s="2" t="s">
        <v>1451</v>
      </c>
      <c r="J565" s="3" t="str">
        <f>HYPERLINK("https://www.boe.es/gazeta/dias/1826/04/01/pdfs/GMD-1826-40.pdf#page=3","Abrir facsímil")</f>
        <v>Abrir facsímil</v>
      </c>
      <c r="K565" s="3" t="s">
        <v>36</v>
      </c>
    </row>
    <row r="566" spans="1:11" ht="42" customHeight="1">
      <c r="A566" s="2" t="s">
        <v>1452</v>
      </c>
      <c r="B566" s="2" t="s">
        <v>1453</v>
      </c>
      <c r="C566" s="2" t="s">
        <v>85</v>
      </c>
      <c r="D566" s="2" t="s">
        <v>86</v>
      </c>
      <c r="E566" s="5">
        <v>-26733</v>
      </c>
      <c r="F566" s="3" t="s">
        <v>176</v>
      </c>
      <c r="G566" s="3" t="s">
        <v>20</v>
      </c>
      <c r="H566" s="2" t="s">
        <v>34</v>
      </c>
      <c r="I566" s="2" t="s">
        <v>1454</v>
      </c>
      <c r="J566" s="3" t="str">
        <f>HYPERLINK("https://www.boe.es/gazeta/dias/1826/10/21/pdfs/GMD-1826-127.pdf#page=3","Abrir facsímil")</f>
        <v>Abrir facsímil</v>
      </c>
      <c r="K566" s="3" t="s">
        <v>36</v>
      </c>
    </row>
    <row r="567" spans="1:11" ht="42" customHeight="1">
      <c r="A567" s="2" t="s">
        <v>1455</v>
      </c>
      <c r="B567" s="2" t="s">
        <v>1456</v>
      </c>
      <c r="C567" s="2" t="s">
        <v>49</v>
      </c>
      <c r="D567" s="2" t="s">
        <v>27</v>
      </c>
      <c r="E567" s="5">
        <v>-26922</v>
      </c>
      <c r="F567" s="3" t="s">
        <v>352</v>
      </c>
      <c r="G567" s="3" t="s">
        <v>29</v>
      </c>
      <c r="H567" s="2" t="s">
        <v>34</v>
      </c>
      <c r="I567" s="2" t="s">
        <v>1457</v>
      </c>
      <c r="J567" s="3" t="str">
        <f>HYPERLINK("https://www.boe.es/gazeta/dias/1826/04/15/pdfs/GMD-1826-46.pdf#page=4","Abrir facsímil")</f>
        <v>Abrir facsímil</v>
      </c>
      <c r="K567" s="3" t="s">
        <v>36</v>
      </c>
    </row>
    <row r="568" spans="1:11" ht="42" customHeight="1">
      <c r="A568" s="2" t="s">
        <v>1458</v>
      </c>
      <c r="B568" s="2" t="s">
        <v>1459</v>
      </c>
      <c r="C568" s="2" t="s">
        <v>17</v>
      </c>
      <c r="D568" s="2" t="s">
        <v>18</v>
      </c>
      <c r="E568" s="5">
        <v>-26845</v>
      </c>
      <c r="F568" s="3" t="s">
        <v>515</v>
      </c>
      <c r="G568" s="3" t="s">
        <v>29</v>
      </c>
      <c r="H568" s="2" t="s">
        <v>34</v>
      </c>
      <c r="I568" s="2" t="s">
        <v>1460</v>
      </c>
      <c r="J568" s="3" t="str">
        <f>HYPERLINK("https://www.boe.es/gazeta/dias/1826/07/01/pdfs/GMD-1826-79.pdf#page=4","Abrir facsímil")</f>
        <v>Abrir facsímil</v>
      </c>
      <c r="K568" s="3" t="s">
        <v>36</v>
      </c>
    </row>
    <row r="569" spans="1:11" ht="42" customHeight="1">
      <c r="A569" s="2" t="s">
        <v>1458</v>
      </c>
      <c r="B569" s="2" t="s">
        <v>1459</v>
      </c>
      <c r="C569" s="2" t="s">
        <v>17</v>
      </c>
      <c r="D569" s="2" t="s">
        <v>18</v>
      </c>
      <c r="E569" s="5">
        <v>-26772</v>
      </c>
      <c r="F569" s="3" t="s">
        <v>1327</v>
      </c>
      <c r="G569" s="3" t="s">
        <v>29</v>
      </c>
      <c r="H569" s="2" t="s">
        <v>34</v>
      </c>
      <c r="I569" s="2" t="s">
        <v>1461</v>
      </c>
      <c r="J569" s="3" t="str">
        <f>HYPERLINK("https://www.boe.es/gazeta/dias/1826/09/12/pdfs/GMD-1826-110.pdf#page=4","Abrir facsímil")</f>
        <v>Abrir facsímil</v>
      </c>
      <c r="K569" s="3" t="s">
        <v>36</v>
      </c>
    </row>
    <row r="570" spans="1:11" ht="42" customHeight="1">
      <c r="A570" s="2" t="s">
        <v>1462</v>
      </c>
      <c r="B570" s="2" t="s">
        <v>1462</v>
      </c>
      <c r="C570" s="2" t="s">
        <v>17</v>
      </c>
      <c r="D570" s="2" t="s">
        <v>18</v>
      </c>
      <c r="E570" s="5">
        <v>-26728</v>
      </c>
      <c r="F570" s="3" t="s">
        <v>900</v>
      </c>
      <c r="G570" s="3" t="s">
        <v>64</v>
      </c>
      <c r="H570" s="2" t="s">
        <v>34</v>
      </c>
      <c r="I570" s="2" t="s">
        <v>1463</v>
      </c>
      <c r="J570" s="3" t="str">
        <f>HYPERLINK("https://www.boe.es/gazeta/dias/1826/10/26/pdfs/GMD-1826-129.pdf#page=2","Abrir facsímil")</f>
        <v>Abrir facsímil</v>
      </c>
      <c r="K570" s="3" t="s">
        <v>36</v>
      </c>
    </row>
    <row r="571" spans="1:11" ht="42" customHeight="1">
      <c r="A571" s="2" t="s">
        <v>1464</v>
      </c>
      <c r="B571" s="2" t="s">
        <v>1465</v>
      </c>
      <c r="C571" s="2" t="s">
        <v>17</v>
      </c>
      <c r="D571" s="2" t="s">
        <v>18</v>
      </c>
      <c r="E571" s="5">
        <v>-26901</v>
      </c>
      <c r="F571" s="3" t="s">
        <v>836</v>
      </c>
      <c r="G571" s="3" t="s">
        <v>20</v>
      </c>
      <c r="H571" s="2" t="s">
        <v>34</v>
      </c>
      <c r="I571" s="2" t="s">
        <v>1466</v>
      </c>
      <c r="J571" s="3" t="str">
        <f>HYPERLINK("https://www.boe.es/gazeta/dias/1826/05/06/pdfs/GMD-1826-55.pdf#page=3","Abrir facsímil")</f>
        <v>Abrir facsímil</v>
      </c>
      <c r="K571" s="3" t="s">
        <v>36</v>
      </c>
    </row>
    <row r="572" spans="1:11" ht="42" customHeight="1">
      <c r="A572" s="2" t="s">
        <v>1467</v>
      </c>
      <c r="B572" s="2" t="s">
        <v>1467</v>
      </c>
      <c r="C572" s="2" t="s">
        <v>17</v>
      </c>
      <c r="D572" s="2" t="s">
        <v>18</v>
      </c>
      <c r="E572" s="5">
        <v>-26826</v>
      </c>
      <c r="F572" s="3" t="s">
        <v>377</v>
      </c>
      <c r="G572" s="3" t="s">
        <v>64</v>
      </c>
      <c r="H572" s="2" t="s">
        <v>34</v>
      </c>
      <c r="I572" s="2" t="s">
        <v>1468</v>
      </c>
      <c r="J572" s="3" t="str">
        <f>HYPERLINK("https://www.boe.es/gazeta/dias/1826/07/20/pdfs/GMD-1826-87.pdf#page=2","Abrir facsímil")</f>
        <v>Abrir facsímil</v>
      </c>
      <c r="K572" s="3" t="s">
        <v>36</v>
      </c>
    </row>
    <row r="573" spans="1:11" ht="42" customHeight="1">
      <c r="A573" s="2" t="s">
        <v>1469</v>
      </c>
      <c r="B573" s="2" t="s">
        <v>1470</v>
      </c>
      <c r="C573" s="2" t="s">
        <v>49</v>
      </c>
      <c r="D573" s="2" t="s">
        <v>27</v>
      </c>
      <c r="E573" s="5">
        <v>-26828</v>
      </c>
      <c r="F573" s="3" t="s">
        <v>586</v>
      </c>
      <c r="G573" s="3" t="s">
        <v>29</v>
      </c>
      <c r="H573" s="2" t="s">
        <v>34</v>
      </c>
      <c r="I573" s="2" t="s">
        <v>1471</v>
      </c>
      <c r="J573" s="3" t="str">
        <f>HYPERLINK("https://www.boe.es/gazeta/dias/1826/07/18/pdfs/GMD-1826-86.pdf#page=4","Abrir facsímil")</f>
        <v>Abrir facsímil</v>
      </c>
      <c r="K573" s="3" t="s">
        <v>36</v>
      </c>
    </row>
    <row r="574" spans="1:11" ht="42" customHeight="1">
      <c r="A574" s="2" t="s">
        <v>1472</v>
      </c>
      <c r="B574" s="2" t="s">
        <v>1473</v>
      </c>
      <c r="C574" s="2" t="s">
        <v>26</v>
      </c>
      <c r="D574" s="2" t="s">
        <v>27</v>
      </c>
      <c r="E574" s="5">
        <v>-27015</v>
      </c>
      <c r="F574" s="3" t="s">
        <v>81</v>
      </c>
      <c r="G574" s="3" t="s">
        <v>29</v>
      </c>
      <c r="H574" s="2" t="s">
        <v>34</v>
      </c>
      <c r="I574" s="2" t="s">
        <v>1474</v>
      </c>
      <c r="J574" s="3" t="str">
        <f>HYPERLINK("https://www.boe.es/gazeta/dias/1826/01/12/pdfs/GMD-1826-5.pdf#page=4","Abrir facsímil")</f>
        <v>Abrir facsímil</v>
      </c>
      <c r="K574" s="3" t="s">
        <v>36</v>
      </c>
    </row>
    <row r="575" spans="1:11" ht="42" customHeight="1">
      <c r="A575" s="2" t="s">
        <v>1475</v>
      </c>
      <c r="B575" s="2" t="s">
        <v>1475</v>
      </c>
      <c r="C575" s="2" t="s">
        <v>17</v>
      </c>
      <c r="D575" s="2" t="s">
        <v>18</v>
      </c>
      <c r="E575" s="5">
        <v>-26663</v>
      </c>
      <c r="F575" s="3" t="s">
        <v>374</v>
      </c>
      <c r="G575" s="3" t="s">
        <v>20</v>
      </c>
      <c r="H575" s="2" t="s">
        <v>34</v>
      </c>
      <c r="I575" s="2" t="s">
        <v>1476</v>
      </c>
      <c r="J575" s="3" t="str">
        <f>HYPERLINK("https://www.boe.es/gazeta/dias/1826/12/30/pdfs/GMD-1826-157.pdf#page=3","Abrir facsímil")</f>
        <v>Abrir facsímil</v>
      </c>
      <c r="K575" s="3" t="s">
        <v>36</v>
      </c>
    </row>
    <row r="576" spans="1:11" ht="42" customHeight="1">
      <c r="A576" s="2" t="s">
        <v>1477</v>
      </c>
      <c r="B576" s="2" t="s">
        <v>1477</v>
      </c>
      <c r="C576" s="2" t="s">
        <v>62</v>
      </c>
      <c r="D576" s="2" t="s">
        <v>27</v>
      </c>
      <c r="E576" s="5">
        <v>-26814</v>
      </c>
      <c r="F576" s="3" t="s">
        <v>1314</v>
      </c>
      <c r="G576" s="3" t="s">
        <v>29</v>
      </c>
      <c r="H576" s="2" t="s">
        <v>34</v>
      </c>
      <c r="I576" s="2" t="s">
        <v>1478</v>
      </c>
      <c r="J576" s="3" t="str">
        <f>HYPERLINK("https://www.boe.es/gazeta/dias/1826/08/01/pdfs/GMD-1826-92.pdf#page=4","Abrir facsímil")</f>
        <v>Abrir facsímil</v>
      </c>
      <c r="K576" s="3" t="s">
        <v>36</v>
      </c>
    </row>
    <row r="577" spans="1:11" ht="42" customHeight="1">
      <c r="A577" s="2" t="s">
        <v>1477</v>
      </c>
      <c r="B577" s="2" t="s">
        <v>1477</v>
      </c>
      <c r="C577" s="2" t="s">
        <v>85</v>
      </c>
      <c r="D577" s="2" t="s">
        <v>86</v>
      </c>
      <c r="E577" s="5">
        <v>-26698</v>
      </c>
      <c r="F577" s="3" t="s">
        <v>462</v>
      </c>
      <c r="G577" s="3" t="s">
        <v>64</v>
      </c>
      <c r="H577" s="2" t="s">
        <v>34</v>
      </c>
      <c r="I577" s="2" t="s">
        <v>1479</v>
      </c>
      <c r="J577" s="3" t="str">
        <f>HYPERLINK("https://www.boe.es/gazeta/dias/1826/11/25/pdfs/GMD-1826-142.pdf#page=2","Abrir facsímil")</f>
        <v>Abrir facsímil</v>
      </c>
      <c r="K577" s="3" t="s">
        <v>36</v>
      </c>
    </row>
    <row r="578" spans="1:11" ht="42" customHeight="1">
      <c r="A578" s="2" t="s">
        <v>1480</v>
      </c>
      <c r="B578" s="2" t="s">
        <v>1480</v>
      </c>
      <c r="C578" s="2" t="s">
        <v>17</v>
      </c>
      <c r="D578" s="2" t="s">
        <v>18</v>
      </c>
      <c r="E578" s="5">
        <v>-26964</v>
      </c>
      <c r="F578" s="3" t="s">
        <v>634</v>
      </c>
      <c r="G578" s="3" t="s">
        <v>29</v>
      </c>
      <c r="H578" s="2" t="s">
        <v>34</v>
      </c>
      <c r="I578" s="2" t="s">
        <v>1481</v>
      </c>
      <c r="J578" s="3" t="str">
        <f>HYPERLINK("https://www.boe.es/gazeta/dias/1826/03/04/pdfs/GMD-1826-28.pdf#page=4","Abrir facsímil")</f>
        <v>Abrir facsímil</v>
      </c>
      <c r="K578" s="3" t="s">
        <v>36</v>
      </c>
    </row>
    <row r="579" spans="1:11" ht="42" customHeight="1">
      <c r="A579" s="2" t="s">
        <v>1482</v>
      </c>
      <c r="B579" s="2" t="s">
        <v>1483</v>
      </c>
      <c r="C579" s="2" t="s">
        <v>17</v>
      </c>
      <c r="D579" s="2" t="s">
        <v>18</v>
      </c>
      <c r="E579" s="5">
        <v>-26964</v>
      </c>
      <c r="F579" s="3" t="s">
        <v>634</v>
      </c>
      <c r="G579" s="3" t="s">
        <v>29</v>
      </c>
      <c r="H579" s="2" t="s">
        <v>34</v>
      </c>
      <c r="I579" s="2" t="s">
        <v>1484</v>
      </c>
      <c r="J579" s="3" t="str">
        <f>HYPERLINK("https://www.boe.es/gazeta/dias/1826/03/04/pdfs/GMD-1826-28.pdf#page=4","Abrir facsímil")</f>
        <v>Abrir facsímil</v>
      </c>
      <c r="K579" s="3" t="s">
        <v>36</v>
      </c>
    </row>
    <row r="580" spans="1:11" ht="42" customHeight="1">
      <c r="A580" s="2" t="s">
        <v>1482</v>
      </c>
      <c r="B580" s="2" t="s">
        <v>1483</v>
      </c>
      <c r="C580" s="2" t="s">
        <v>17</v>
      </c>
      <c r="D580" s="2" t="s">
        <v>18</v>
      </c>
      <c r="E580" s="5">
        <v>-26849</v>
      </c>
      <c r="F580" s="3" t="s">
        <v>403</v>
      </c>
      <c r="G580" s="3" t="s">
        <v>64</v>
      </c>
      <c r="H580" s="2" t="s">
        <v>34</v>
      </c>
      <c r="I580" s="2" t="s">
        <v>1485</v>
      </c>
      <c r="J580" s="3" t="str">
        <f>HYPERLINK("https://www.boe.es/gazeta/dias/1826/06/27/pdfs/GMD-1826-77.pdf#page=2","Abrir facsímil")</f>
        <v>Abrir facsímil</v>
      </c>
      <c r="K580" s="3" t="s">
        <v>36</v>
      </c>
    </row>
    <row r="581" spans="1:11" ht="42" customHeight="1">
      <c r="A581" s="2" t="s">
        <v>1486</v>
      </c>
      <c r="B581" s="2" t="s">
        <v>1487</v>
      </c>
      <c r="C581" s="2" t="s">
        <v>17</v>
      </c>
      <c r="D581" s="2" t="s">
        <v>18</v>
      </c>
      <c r="E581" s="5">
        <v>-26754</v>
      </c>
      <c r="F581" s="3" t="s">
        <v>556</v>
      </c>
      <c r="G581" s="3" t="s">
        <v>29</v>
      </c>
      <c r="H581" s="2" t="s">
        <v>34</v>
      </c>
      <c r="I581" s="2" t="s">
        <v>1488</v>
      </c>
      <c r="J581" s="3" t="str">
        <f>HYPERLINK("https://www.boe.es/gazeta/dias/1826/09/30/pdfs/GMD-1826-118.pdf#page=4","Abrir facsímil")</f>
        <v>Abrir facsímil</v>
      </c>
      <c r="K581" s="3" t="s">
        <v>36</v>
      </c>
    </row>
    <row r="582" spans="1:11" ht="42" customHeight="1">
      <c r="A582" s="2" t="s">
        <v>1489</v>
      </c>
      <c r="B582" s="2" t="s">
        <v>1490</v>
      </c>
      <c r="C582" s="2" t="s">
        <v>49</v>
      </c>
      <c r="D582" s="2" t="s">
        <v>27</v>
      </c>
      <c r="E582" s="5">
        <v>-26987</v>
      </c>
      <c r="F582" s="3" t="s">
        <v>399</v>
      </c>
      <c r="G582" s="3" t="s">
        <v>29</v>
      </c>
      <c r="H582" s="2" t="s">
        <v>34</v>
      </c>
      <c r="I582" s="2" t="s">
        <v>1491</v>
      </c>
      <c r="J582" s="3" t="str">
        <f>HYPERLINK("https://www.boe.es/gazeta/dias/1826/02/09/pdfs/GMD-1826-17.pdf#page=4","Abrir facsímil")</f>
        <v>Abrir facsímil</v>
      </c>
      <c r="K582" s="3" t="s">
        <v>36</v>
      </c>
    </row>
    <row r="583" spans="1:11" ht="42" customHeight="1">
      <c r="A583" s="2" t="s">
        <v>1492</v>
      </c>
      <c r="B583" s="2" t="s">
        <v>1493</v>
      </c>
      <c r="C583" s="2" t="s">
        <v>62</v>
      </c>
      <c r="D583" s="2" t="s">
        <v>27</v>
      </c>
      <c r="E583" s="5">
        <v>-26926</v>
      </c>
      <c r="F583" s="3" t="s">
        <v>57</v>
      </c>
      <c r="G583" s="3" t="s">
        <v>64</v>
      </c>
      <c r="H583" s="2" t="s">
        <v>34</v>
      </c>
      <c r="I583" s="2" t="s">
        <v>1494</v>
      </c>
      <c r="J583" s="3" t="str">
        <f>HYPERLINK("https://www.boe.es/gazeta/dias/1826/04/11/pdfs/GMD-1826-44.pdf#page=2","Abrir facsímil")</f>
        <v>Abrir facsímil</v>
      </c>
      <c r="K583" s="3" t="s">
        <v>36</v>
      </c>
    </row>
    <row r="584" spans="1:11" ht="42" customHeight="1">
      <c r="A584" s="2" t="s">
        <v>1495</v>
      </c>
      <c r="B584" s="2" t="s">
        <v>1496</v>
      </c>
      <c r="C584" s="2" t="s">
        <v>17</v>
      </c>
      <c r="D584" s="2" t="s">
        <v>18</v>
      </c>
      <c r="E584" s="5">
        <v>-26924</v>
      </c>
      <c r="F584" s="3" t="s">
        <v>87</v>
      </c>
      <c r="G584" s="3" t="s">
        <v>20</v>
      </c>
      <c r="H584" s="2" t="s">
        <v>34</v>
      </c>
      <c r="I584" s="2" t="s">
        <v>1497</v>
      </c>
      <c r="J584" s="3" t="str">
        <f>HYPERLINK("https://www.boe.es/gazeta/dias/1826/04/13/pdfs/GMD-1826-45.pdf#page=3","Abrir facsímil")</f>
        <v>Abrir facsímil</v>
      </c>
      <c r="K584" s="3" t="s">
        <v>36</v>
      </c>
    </row>
    <row r="585" spans="1:11" ht="42" customHeight="1">
      <c r="A585" s="2" t="s">
        <v>1498</v>
      </c>
      <c r="B585" s="2" t="s">
        <v>1499</v>
      </c>
      <c r="C585" s="2" t="s">
        <v>49</v>
      </c>
      <c r="D585" s="2" t="s">
        <v>27</v>
      </c>
      <c r="E585" s="5">
        <v>-26891</v>
      </c>
      <c r="F585" s="3" t="s">
        <v>78</v>
      </c>
      <c r="G585" s="3" t="s">
        <v>29</v>
      </c>
      <c r="H585" s="2" t="s">
        <v>34</v>
      </c>
      <c r="I585" s="2" t="s">
        <v>1500</v>
      </c>
      <c r="J585" s="3" t="str">
        <f>HYPERLINK("https://www.boe.es/gazeta/dias/1826/05/16/pdfs/GMD-1826-59.pdf#page=4","Abrir facsímil")</f>
        <v>Abrir facsímil</v>
      </c>
      <c r="K585" s="3" t="s">
        <v>36</v>
      </c>
    </row>
    <row r="586" spans="1:11" ht="42" customHeight="1">
      <c r="A586" s="2" t="s">
        <v>1501</v>
      </c>
      <c r="B586" s="2" t="s">
        <v>1501</v>
      </c>
      <c r="C586" s="2" t="s">
        <v>62</v>
      </c>
      <c r="D586" s="2" t="s">
        <v>27</v>
      </c>
      <c r="E586" s="5">
        <v>-26775</v>
      </c>
      <c r="F586" s="3" t="s">
        <v>74</v>
      </c>
      <c r="G586" s="3" t="s">
        <v>64</v>
      </c>
      <c r="H586" s="2" t="s">
        <v>34</v>
      </c>
      <c r="I586" s="2" t="s">
        <v>1502</v>
      </c>
      <c r="J586" s="3" t="str">
        <f>HYPERLINK("https://www.boe.es/gazeta/dias/1826/09/09/pdfs/GMD-1826-109.pdf#page=2","Abrir facsímil")</f>
        <v>Abrir facsímil</v>
      </c>
      <c r="K586" s="3" t="s">
        <v>36</v>
      </c>
    </row>
    <row r="587" spans="1:11" ht="42" customHeight="1">
      <c r="A587" s="2" t="s">
        <v>1503</v>
      </c>
      <c r="B587" s="2" t="s">
        <v>1503</v>
      </c>
      <c r="C587" s="2" t="s">
        <v>17</v>
      </c>
      <c r="D587" s="2" t="s">
        <v>18</v>
      </c>
      <c r="E587" s="5">
        <v>-26824</v>
      </c>
      <c r="F587" s="3" t="s">
        <v>274</v>
      </c>
      <c r="G587" s="3" t="s">
        <v>45</v>
      </c>
      <c r="H587" s="2" t="s">
        <v>34</v>
      </c>
      <c r="I587" s="2" t="s">
        <v>1504</v>
      </c>
      <c r="J587" s="3" t="str">
        <f>HYPERLINK("https://www.boe.es/gazeta/dias/1826/07/22/pdfs/GMD-1826-88.pdf#page=1","Abrir facsímil")</f>
        <v>Abrir facsímil</v>
      </c>
      <c r="K587" s="3" t="s">
        <v>36</v>
      </c>
    </row>
    <row r="588" spans="1:11" ht="42" customHeight="1">
      <c r="A588" s="2" t="s">
        <v>1505</v>
      </c>
      <c r="B588" s="2" t="s">
        <v>1505</v>
      </c>
      <c r="C588" s="2" t="s">
        <v>85</v>
      </c>
      <c r="D588" s="2" t="s">
        <v>86</v>
      </c>
      <c r="E588" s="5">
        <v>-26688</v>
      </c>
      <c r="F588" s="3" t="s">
        <v>1178</v>
      </c>
      <c r="G588" s="3" t="s">
        <v>20</v>
      </c>
      <c r="H588" s="2" t="s">
        <v>34</v>
      </c>
      <c r="I588" s="2" t="s">
        <v>1506</v>
      </c>
      <c r="J588" s="3" t="str">
        <f>HYPERLINK("https://www.boe.es/gazeta/dias/1826/12/05/pdfs/GMD-1826-146.pdf#page=3","Abrir facsímil")</f>
        <v>Abrir facsímil</v>
      </c>
      <c r="K588" s="3" t="s">
        <v>36</v>
      </c>
    </row>
    <row r="589" spans="1:11" ht="42" customHeight="1">
      <c r="A589" s="2" t="s">
        <v>1507</v>
      </c>
      <c r="B589" s="2" t="s">
        <v>1507</v>
      </c>
      <c r="C589" s="2" t="s">
        <v>62</v>
      </c>
      <c r="D589" s="2" t="s">
        <v>27</v>
      </c>
      <c r="E589" s="5">
        <v>-26821</v>
      </c>
      <c r="F589" s="3" t="s">
        <v>1257</v>
      </c>
      <c r="G589" s="3" t="s">
        <v>20</v>
      </c>
      <c r="H589" s="2" t="s">
        <v>34</v>
      </c>
      <c r="I589" s="2" t="s">
        <v>1508</v>
      </c>
      <c r="J589" s="3" t="str">
        <f>HYPERLINK("https://www.boe.es/gazeta/dias/1826/07/25/pdfs/GMD-1826-89.pdf#page=3","Abrir facsímil")</f>
        <v>Abrir facsímil</v>
      </c>
      <c r="K589" s="3" t="s">
        <v>36</v>
      </c>
    </row>
    <row r="590" spans="1:11" ht="42" customHeight="1">
      <c r="A590" s="2" t="s">
        <v>1509</v>
      </c>
      <c r="B590" s="2" t="s">
        <v>1510</v>
      </c>
      <c r="C590" s="2" t="s">
        <v>32</v>
      </c>
      <c r="D590" s="2" t="s">
        <v>27</v>
      </c>
      <c r="E590" s="5">
        <v>-26882</v>
      </c>
      <c r="F590" s="3" t="s">
        <v>102</v>
      </c>
      <c r="G590" s="3" t="s">
        <v>29</v>
      </c>
      <c r="H590" s="2" t="s">
        <v>34</v>
      </c>
      <c r="I590" s="2" t="s">
        <v>1511</v>
      </c>
      <c r="J590" s="3" t="str">
        <f>HYPERLINK("https://www.boe.es/gazeta/dias/1826/05/25/pdfs/GMD-1826-63.pdf#page=4","Abrir facsímil")</f>
        <v>Abrir facsímil</v>
      </c>
      <c r="K590" s="3" t="s">
        <v>36</v>
      </c>
    </row>
    <row r="591" spans="1:11" ht="42" customHeight="1">
      <c r="A591" s="2" t="s">
        <v>1512</v>
      </c>
      <c r="B591" s="2" t="s">
        <v>1513</v>
      </c>
      <c r="C591" s="2" t="s">
        <v>62</v>
      </c>
      <c r="D591" s="2" t="s">
        <v>27</v>
      </c>
      <c r="E591" s="5">
        <v>-26863</v>
      </c>
      <c r="F591" s="3" t="s">
        <v>140</v>
      </c>
      <c r="G591" s="3" t="s">
        <v>29</v>
      </c>
      <c r="H591" s="2" t="s">
        <v>34</v>
      </c>
      <c r="I591" s="2" t="s">
        <v>1514</v>
      </c>
      <c r="J591" s="3" t="str">
        <f>HYPERLINK("https://www.boe.es/gazeta/dias/1826/06/13/pdfs/GMD-1826-71.pdf#page=4","Abrir facsímil")</f>
        <v>Abrir facsímil</v>
      </c>
      <c r="K591" s="3" t="s">
        <v>36</v>
      </c>
    </row>
    <row r="592" spans="1:11" ht="42" customHeight="1">
      <c r="A592" s="2" t="s">
        <v>1512</v>
      </c>
      <c r="B592" s="2" t="s">
        <v>1513</v>
      </c>
      <c r="C592" s="2" t="s">
        <v>26</v>
      </c>
      <c r="D592" s="2" t="s">
        <v>27</v>
      </c>
      <c r="E592" s="5">
        <v>-26761</v>
      </c>
      <c r="F592" s="3" t="s">
        <v>223</v>
      </c>
      <c r="G592" s="3" t="s">
        <v>29</v>
      </c>
      <c r="H592" s="2" t="s">
        <v>34</v>
      </c>
      <c r="I592" s="2" t="s">
        <v>1515</v>
      </c>
      <c r="J592" s="3" t="str">
        <f>HYPERLINK("https://www.boe.es/gazeta/dias/1826/09/23/pdfs/GMD-1826-115.pdf#page=4","Abrir facsímil")</f>
        <v>Abrir facsímil</v>
      </c>
      <c r="K592" s="3" t="s">
        <v>36</v>
      </c>
    </row>
    <row r="593" spans="1:11" ht="42" customHeight="1">
      <c r="A593" s="2" t="s">
        <v>1516</v>
      </c>
      <c r="B593" s="2" t="s">
        <v>1516</v>
      </c>
      <c r="C593" s="2" t="s">
        <v>17</v>
      </c>
      <c r="D593" s="2" t="s">
        <v>18</v>
      </c>
      <c r="E593" s="5">
        <v>-26980</v>
      </c>
      <c r="F593" s="3" t="s">
        <v>158</v>
      </c>
      <c r="G593" s="3" t="s">
        <v>45</v>
      </c>
      <c r="H593" s="2" t="s">
        <v>34</v>
      </c>
      <c r="I593" s="2" t="s">
        <v>1517</v>
      </c>
      <c r="J593" s="3" t="str">
        <f>HYPERLINK("https://www.boe.es/gazeta/dias/1826/02/16/pdfs/GMD-1826-20.pdf#page=1","Abrir facsímil")</f>
        <v>Abrir facsímil</v>
      </c>
      <c r="K593" s="3" t="s">
        <v>36</v>
      </c>
    </row>
    <row r="594" spans="1:11" ht="42" customHeight="1">
      <c r="A594" s="2" t="s">
        <v>1516</v>
      </c>
      <c r="B594" s="2" t="s">
        <v>1516</v>
      </c>
      <c r="C594" s="2" t="s">
        <v>62</v>
      </c>
      <c r="D594" s="2" t="s">
        <v>27</v>
      </c>
      <c r="E594" s="5">
        <v>-26952</v>
      </c>
      <c r="F594" s="3" t="s">
        <v>713</v>
      </c>
      <c r="G594" s="3" t="s">
        <v>29</v>
      </c>
      <c r="H594" s="2" t="s">
        <v>34</v>
      </c>
      <c r="I594" s="2" t="s">
        <v>1518</v>
      </c>
      <c r="J594" s="3" t="str">
        <f>HYPERLINK("https://www.boe.es/gazeta/dias/1826/03/16/pdfs/GMD-1826-33.pdf#page=4","Abrir facsímil")</f>
        <v>Abrir facsímil</v>
      </c>
      <c r="K594" s="3" t="s">
        <v>36</v>
      </c>
    </row>
    <row r="595" spans="1:11" ht="42" customHeight="1">
      <c r="A595" s="2" t="s">
        <v>1519</v>
      </c>
      <c r="B595" s="2" t="s">
        <v>1519</v>
      </c>
      <c r="C595" s="2" t="s">
        <v>129</v>
      </c>
      <c r="D595" s="2" t="s">
        <v>27</v>
      </c>
      <c r="E595" s="5">
        <v>-26693</v>
      </c>
      <c r="F595" s="3" t="s">
        <v>208</v>
      </c>
      <c r="G595" s="3" t="s">
        <v>45</v>
      </c>
      <c r="H595" s="2" t="s">
        <v>34</v>
      </c>
      <c r="I595" s="2" t="s">
        <v>1520</v>
      </c>
      <c r="J595" s="3" t="str">
        <f>HYPERLINK("https://www.boe.es/gazeta/dias/1826/11/30/pdfs/GMD-1826-144.pdf#page=1","Abrir facsímil")</f>
        <v>Abrir facsímil</v>
      </c>
      <c r="K595" s="3" t="s">
        <v>36</v>
      </c>
    </row>
    <row r="596" spans="1:11" ht="42" customHeight="1">
      <c r="A596" s="2" t="s">
        <v>1521</v>
      </c>
      <c r="B596" s="2" t="s">
        <v>1521</v>
      </c>
      <c r="C596" s="2" t="s">
        <v>17</v>
      </c>
      <c r="D596" s="2" t="s">
        <v>18</v>
      </c>
      <c r="E596" s="5">
        <v>-26833</v>
      </c>
      <c r="F596" s="3" t="s">
        <v>91</v>
      </c>
      <c r="G596" s="3" t="s">
        <v>64</v>
      </c>
      <c r="H596" s="2" t="s">
        <v>34</v>
      </c>
      <c r="I596" s="2" t="s">
        <v>1522</v>
      </c>
      <c r="J596" s="3" t="str">
        <f>HYPERLINK("https://www.boe.es/gazeta/dias/1826/07/13/pdfs/GMD-1826-84.pdf#page=2","Abrir facsímil")</f>
        <v>Abrir facsímil</v>
      </c>
      <c r="K596" s="3" t="s">
        <v>36</v>
      </c>
    </row>
    <row r="597" spans="1:11" ht="42" customHeight="1">
      <c r="A597" s="2" t="s">
        <v>1523</v>
      </c>
      <c r="B597" s="2" t="s">
        <v>1523</v>
      </c>
      <c r="C597" s="2" t="s">
        <v>17</v>
      </c>
      <c r="D597" s="2" t="s">
        <v>18</v>
      </c>
      <c r="E597" s="5">
        <v>-26842</v>
      </c>
      <c r="F597" s="3" t="s">
        <v>133</v>
      </c>
      <c r="G597" s="3" t="s">
        <v>45</v>
      </c>
      <c r="H597" s="2" t="s">
        <v>34</v>
      </c>
      <c r="I597" s="2" t="s">
        <v>1524</v>
      </c>
      <c r="J597" s="3" t="str">
        <f>HYPERLINK("https://www.boe.es/gazeta/dias/1826/07/04/pdfs/GMD-1826-80.pdf#page=1","Abrir facsímil")</f>
        <v>Abrir facsímil</v>
      </c>
      <c r="K597" s="3" t="s">
        <v>36</v>
      </c>
    </row>
    <row r="598" spans="1:11" ht="42" customHeight="1">
      <c r="A598" s="2" t="s">
        <v>1525</v>
      </c>
      <c r="B598" s="2" t="s">
        <v>1526</v>
      </c>
      <c r="C598" s="2" t="s">
        <v>85</v>
      </c>
      <c r="D598" s="2" t="s">
        <v>86</v>
      </c>
      <c r="E598" s="5">
        <v>-26812</v>
      </c>
      <c r="F598" s="3" t="s">
        <v>33</v>
      </c>
      <c r="G598" s="3" t="s">
        <v>64</v>
      </c>
      <c r="H598" s="2" t="s">
        <v>34</v>
      </c>
      <c r="I598" s="2" t="s">
        <v>1527</v>
      </c>
      <c r="J598" s="3" t="str">
        <f>HYPERLINK("https://www.boe.es/gazeta/dias/1826/08/03/pdfs/GMD-1826-93.pdf#page=2","Abrir facsímil")</f>
        <v>Abrir facsímil</v>
      </c>
      <c r="K598" s="3" t="s">
        <v>36</v>
      </c>
    </row>
    <row r="599" spans="1:11" ht="42" customHeight="1">
      <c r="A599" s="2" t="s">
        <v>1528</v>
      </c>
      <c r="B599" s="2" t="s">
        <v>1528</v>
      </c>
      <c r="C599" s="2" t="s">
        <v>62</v>
      </c>
      <c r="D599" s="2" t="s">
        <v>27</v>
      </c>
      <c r="E599" s="5">
        <v>-26996</v>
      </c>
      <c r="F599" s="3" t="s">
        <v>852</v>
      </c>
      <c r="G599" s="3" t="s">
        <v>64</v>
      </c>
      <c r="H599" s="2" t="s">
        <v>34</v>
      </c>
      <c r="I599" s="2" t="s">
        <v>1529</v>
      </c>
      <c r="J599" s="3" t="str">
        <f>HYPERLINK("https://www.boe.es/gazeta/dias/1826/01/31/pdfs/GMD-1826-13.pdf#page=2","Abrir facsímil")</f>
        <v>Abrir facsímil</v>
      </c>
      <c r="K599" s="3" t="s">
        <v>36</v>
      </c>
    </row>
    <row r="600" spans="1:11" ht="42" customHeight="1">
      <c r="A600" s="2" t="s">
        <v>1530</v>
      </c>
      <c r="B600" s="2" t="s">
        <v>1531</v>
      </c>
      <c r="C600" s="2" t="s">
        <v>17</v>
      </c>
      <c r="D600" s="2" t="s">
        <v>18</v>
      </c>
      <c r="E600" s="5">
        <v>-26924</v>
      </c>
      <c r="F600" s="3" t="s">
        <v>87</v>
      </c>
      <c r="G600" s="3" t="s">
        <v>88</v>
      </c>
      <c r="H600" s="2" t="s">
        <v>34</v>
      </c>
      <c r="I600" s="2" t="s">
        <v>1532</v>
      </c>
      <c r="J600" s="3" t="str">
        <f>HYPERLINK("https://www.boe.es/gazeta/dias/1826/04/13/pdfs/GMD-1826-45.pdf#page=4","Abrir facsímil")</f>
        <v>Abrir facsímil</v>
      </c>
      <c r="K600" s="3" t="s">
        <v>36</v>
      </c>
    </row>
    <row r="601" spans="1:11" ht="42" customHeight="1">
      <c r="A601" s="2" t="s">
        <v>1533</v>
      </c>
      <c r="B601" s="2" t="s">
        <v>1534</v>
      </c>
      <c r="C601" s="2" t="s">
        <v>85</v>
      </c>
      <c r="D601" s="2" t="s">
        <v>86</v>
      </c>
      <c r="E601" s="5">
        <v>-26838</v>
      </c>
      <c r="F601" s="3" t="s">
        <v>312</v>
      </c>
      <c r="G601" s="3" t="s">
        <v>29</v>
      </c>
      <c r="H601" s="2" t="s">
        <v>21</v>
      </c>
      <c r="I601" s="2" t="s">
        <v>1535</v>
      </c>
      <c r="J601" s="3" t="str">
        <f>HYPERLINK("https://www.boe.es/gazeta/dias/1826/07/08/pdfs/GMD-1826-82.pdf#page=4","Abrir facsímil")</f>
        <v>Abrir facsímil</v>
      </c>
      <c r="K601" s="3" t="s">
        <v>23</v>
      </c>
    </row>
    <row r="602" spans="1:11" ht="42" customHeight="1">
      <c r="A602" s="2" t="s">
        <v>1536</v>
      </c>
      <c r="B602" s="2" t="s">
        <v>1537</v>
      </c>
      <c r="C602" s="2" t="s">
        <v>62</v>
      </c>
      <c r="D602" s="2" t="s">
        <v>27</v>
      </c>
      <c r="E602" s="5">
        <v>-26954</v>
      </c>
      <c r="F602" s="3" t="s">
        <v>1096</v>
      </c>
      <c r="G602" s="3" t="s">
        <v>1538</v>
      </c>
      <c r="H602" s="2" t="s">
        <v>34</v>
      </c>
      <c r="I602" s="2" t="s">
        <v>1539</v>
      </c>
      <c r="J602" s="3" t="str">
        <f>HYPERLINK("https://www.boe.es/gazeta/dias/1826/03/14/pdfs/GMD-1826-32.pdf#page=3","Abrir facsímil")</f>
        <v>Abrir facsímil</v>
      </c>
      <c r="K602" s="3" t="s">
        <v>36</v>
      </c>
    </row>
    <row r="603" spans="1:11" ht="42" customHeight="1">
      <c r="A603" s="2" t="s">
        <v>1540</v>
      </c>
      <c r="B603" s="2" t="s">
        <v>1541</v>
      </c>
      <c r="C603" s="2" t="s">
        <v>85</v>
      </c>
      <c r="D603" s="2" t="s">
        <v>86</v>
      </c>
      <c r="E603" s="5">
        <v>-26924</v>
      </c>
      <c r="F603" s="3" t="s">
        <v>87</v>
      </c>
      <c r="G603" s="3" t="s">
        <v>88</v>
      </c>
      <c r="H603" s="2" t="s">
        <v>34</v>
      </c>
      <c r="I603" s="2" t="s">
        <v>1542</v>
      </c>
      <c r="J603" s="3" t="str">
        <f>HYPERLINK("https://www.boe.es/gazeta/dias/1826/04/13/pdfs/GMD-1826-45.pdf#page=4","Abrir facsímil")</f>
        <v>Abrir facsímil</v>
      </c>
      <c r="K603" s="3" t="s">
        <v>36</v>
      </c>
    </row>
    <row r="604" spans="1:11" ht="42" customHeight="1">
      <c r="A604" s="2" t="s">
        <v>1543</v>
      </c>
      <c r="B604" s="2" t="s">
        <v>1543</v>
      </c>
      <c r="C604" s="2" t="s">
        <v>85</v>
      </c>
      <c r="D604" s="2" t="s">
        <v>86</v>
      </c>
      <c r="E604" s="5">
        <v>-26999</v>
      </c>
      <c r="F604" s="3" t="s">
        <v>1544</v>
      </c>
      <c r="G604" s="3" t="s">
        <v>29</v>
      </c>
      <c r="H604" s="2" t="s">
        <v>34</v>
      </c>
      <c r="I604" s="2" t="s">
        <v>1545</v>
      </c>
      <c r="J604" s="3" t="str">
        <f>HYPERLINK("https://www.boe.es/gazeta/dias/1826/01/28/pdfs/GMD-1826-12.pdf#page=4","Abrir facsímil")</f>
        <v>Abrir facsímil</v>
      </c>
      <c r="K604" s="3" t="s">
        <v>36</v>
      </c>
    </row>
    <row r="605" spans="1:11" ht="42" customHeight="1">
      <c r="A605" s="2" t="s">
        <v>1543</v>
      </c>
      <c r="B605" s="2" t="s">
        <v>1543</v>
      </c>
      <c r="C605" s="2" t="s">
        <v>17</v>
      </c>
      <c r="D605" s="2" t="s">
        <v>18</v>
      </c>
      <c r="E605" s="5">
        <v>-26840</v>
      </c>
      <c r="F605" s="3" t="s">
        <v>292</v>
      </c>
      <c r="G605" s="3" t="s">
        <v>29</v>
      </c>
      <c r="H605" s="2" t="s">
        <v>34</v>
      </c>
      <c r="I605" s="2" t="s">
        <v>1546</v>
      </c>
      <c r="J605" s="3" t="str">
        <f>HYPERLINK("https://www.boe.es/gazeta/dias/1826/07/06/pdfs/GMD-1826-81.pdf#page=4","Abrir facsímil")</f>
        <v>Abrir facsímil</v>
      </c>
      <c r="K605" s="3" t="s">
        <v>36</v>
      </c>
    </row>
    <row r="606" spans="1:11" ht="42" customHeight="1">
      <c r="A606" s="2" t="s">
        <v>1543</v>
      </c>
      <c r="B606" s="2" t="s">
        <v>1543</v>
      </c>
      <c r="C606" s="2" t="s">
        <v>85</v>
      </c>
      <c r="D606" s="2" t="s">
        <v>86</v>
      </c>
      <c r="E606" s="5">
        <v>-26826</v>
      </c>
      <c r="F606" s="3" t="s">
        <v>377</v>
      </c>
      <c r="G606" s="3" t="s">
        <v>29</v>
      </c>
      <c r="H606" s="2" t="s">
        <v>34</v>
      </c>
      <c r="I606" s="2" t="s">
        <v>1547</v>
      </c>
      <c r="J606" s="3" t="str">
        <f>HYPERLINK("https://www.boe.es/gazeta/dias/1826/07/20/pdfs/GMD-1826-87.pdf#page=4","Abrir facsímil")</f>
        <v>Abrir facsímil</v>
      </c>
      <c r="K606" s="3" t="s">
        <v>36</v>
      </c>
    </row>
    <row r="607" spans="1:11" ht="42" customHeight="1">
      <c r="A607" s="2" t="s">
        <v>1543</v>
      </c>
      <c r="B607" s="2" t="s">
        <v>1543</v>
      </c>
      <c r="C607" s="2" t="s">
        <v>85</v>
      </c>
      <c r="D607" s="2" t="s">
        <v>86</v>
      </c>
      <c r="E607" s="5">
        <v>-26800</v>
      </c>
      <c r="F607" s="3" t="s">
        <v>417</v>
      </c>
      <c r="G607" s="3" t="s">
        <v>29</v>
      </c>
      <c r="H607" s="2" t="s">
        <v>34</v>
      </c>
      <c r="I607" s="2" t="s">
        <v>1548</v>
      </c>
      <c r="J607" s="3" t="str">
        <f>HYPERLINK("https://www.boe.es/gazeta/dias/1826/08/15/pdfs/GMD-1826-98.pdf#page=4","Abrir facsímil")</f>
        <v>Abrir facsímil</v>
      </c>
      <c r="K607" s="3" t="s">
        <v>36</v>
      </c>
    </row>
    <row r="608" spans="1:11" ht="42" customHeight="1">
      <c r="A608" s="2" t="s">
        <v>1543</v>
      </c>
      <c r="B608" s="2" t="s">
        <v>1543</v>
      </c>
      <c r="C608" s="2" t="s">
        <v>85</v>
      </c>
      <c r="D608" s="2" t="s">
        <v>86</v>
      </c>
      <c r="E608" s="5">
        <v>-26698</v>
      </c>
      <c r="F608" s="3" t="s">
        <v>462</v>
      </c>
      <c r="G608" s="3" t="s">
        <v>29</v>
      </c>
      <c r="H608" s="2" t="s">
        <v>34</v>
      </c>
      <c r="I608" s="2" t="s">
        <v>1549</v>
      </c>
      <c r="J608" s="3" t="str">
        <f>HYPERLINK("https://www.boe.es/gazeta/dias/1826/11/25/pdfs/GMD-1826-142.pdf#page=4","Abrir facsímil")</f>
        <v>Abrir facsímil</v>
      </c>
      <c r="K608" s="3" t="s">
        <v>36</v>
      </c>
    </row>
    <row r="609" spans="1:11" ht="42" customHeight="1">
      <c r="A609" s="2" t="s">
        <v>1550</v>
      </c>
      <c r="B609" s="2" t="s">
        <v>1551</v>
      </c>
      <c r="C609" s="2" t="s">
        <v>17</v>
      </c>
      <c r="D609" s="2" t="s">
        <v>18</v>
      </c>
      <c r="E609" s="5">
        <v>-26912</v>
      </c>
      <c r="F609" s="3" t="s">
        <v>1109</v>
      </c>
      <c r="G609" s="3" t="s">
        <v>1185</v>
      </c>
      <c r="H609" s="2" t="s">
        <v>21</v>
      </c>
      <c r="I609" s="2" t="s">
        <v>1552</v>
      </c>
      <c r="J609" s="3" t="str">
        <f>HYPERLINK("https://www.boe.es/gazeta/dias/1826/04/25/pdfs/GMD-1826-50.pdf#page=4","Abrir facsímil")</f>
        <v>Abrir facsímil</v>
      </c>
      <c r="K609" s="3" t="s">
        <v>23</v>
      </c>
    </row>
    <row r="610" spans="1:11" ht="42" customHeight="1">
      <c r="A610" s="2" t="s">
        <v>1553</v>
      </c>
      <c r="B610" s="2" t="s">
        <v>1554</v>
      </c>
      <c r="C610" s="2" t="s">
        <v>62</v>
      </c>
      <c r="D610" s="2" t="s">
        <v>27</v>
      </c>
      <c r="E610" s="5">
        <v>-26936</v>
      </c>
      <c r="F610" s="3" t="s">
        <v>602</v>
      </c>
      <c r="G610" s="3" t="s">
        <v>29</v>
      </c>
      <c r="H610" s="2" t="s">
        <v>21</v>
      </c>
      <c r="I610" s="2" t="s">
        <v>1555</v>
      </c>
      <c r="J610" s="3" t="str">
        <f>HYPERLINK("https://www.boe.es/gazeta/dias/1826/04/01/pdfs/GMD-1826-40.pdf#page=4","Abrir facsímil")</f>
        <v>Abrir facsímil</v>
      </c>
      <c r="K610" s="3" t="s">
        <v>23</v>
      </c>
    </row>
    <row r="611" spans="1:11" ht="42" customHeight="1">
      <c r="A611" s="2" t="s">
        <v>1556</v>
      </c>
      <c r="B611" s="2" t="s">
        <v>1557</v>
      </c>
      <c r="C611" s="2" t="s">
        <v>62</v>
      </c>
      <c r="D611" s="2" t="s">
        <v>27</v>
      </c>
      <c r="E611" s="5">
        <v>-26908</v>
      </c>
      <c r="F611" s="3" t="s">
        <v>1007</v>
      </c>
      <c r="G611" s="3" t="s">
        <v>29</v>
      </c>
      <c r="H611" s="2" t="s">
        <v>34</v>
      </c>
      <c r="I611" s="2" t="s">
        <v>1558</v>
      </c>
      <c r="J611" s="3" t="str">
        <f>HYPERLINK("https://www.boe.es/gazeta/dias/1826/04/29/pdfs/GMD-1826-52.pdf#page=4","Abrir facsímil")</f>
        <v>Abrir facsímil</v>
      </c>
      <c r="K611" s="3" t="s">
        <v>36</v>
      </c>
    </row>
    <row r="612" spans="1:11" ht="42" customHeight="1">
      <c r="A612" s="2" t="s">
        <v>1559</v>
      </c>
      <c r="B612" s="2" t="s">
        <v>1560</v>
      </c>
      <c r="C612" s="2" t="s">
        <v>49</v>
      </c>
      <c r="D612" s="2" t="s">
        <v>27</v>
      </c>
      <c r="E612" s="5">
        <v>-26987</v>
      </c>
      <c r="F612" s="3" t="s">
        <v>399</v>
      </c>
      <c r="G612" s="3" t="s">
        <v>29</v>
      </c>
      <c r="H612" s="2" t="s">
        <v>34</v>
      </c>
      <c r="I612" s="2" t="s">
        <v>1561</v>
      </c>
      <c r="J612" s="3" t="str">
        <f>HYPERLINK("https://www.boe.es/gazeta/dias/1826/02/09/pdfs/GMD-1826-17.pdf#page=4","Abrir facsímil")</f>
        <v>Abrir facsímil</v>
      </c>
      <c r="K612" s="3" t="s">
        <v>36</v>
      </c>
    </row>
    <row r="613" spans="1:11" ht="42" customHeight="1">
      <c r="A613" s="2" t="s">
        <v>1562</v>
      </c>
      <c r="B613" s="2" t="s">
        <v>1563</v>
      </c>
      <c r="C613" s="2" t="s">
        <v>62</v>
      </c>
      <c r="D613" s="2" t="s">
        <v>27</v>
      </c>
      <c r="E613" s="5">
        <v>-26747</v>
      </c>
      <c r="F613" s="3" t="s">
        <v>738</v>
      </c>
      <c r="G613" s="3" t="s">
        <v>739</v>
      </c>
      <c r="H613" s="2" t="s">
        <v>34</v>
      </c>
      <c r="I613" s="2" t="s">
        <v>1564</v>
      </c>
      <c r="J613" s="3" t="str">
        <f>HYPERLINK("https://www.boe.es/gazeta/dias/1826/10/07/pdfs/GMD-1826-121.pdf#page=4","Abrir facsímil")</f>
        <v>Abrir facsímil</v>
      </c>
      <c r="K613" s="3" t="s">
        <v>36</v>
      </c>
    </row>
    <row r="614" spans="1:11" ht="42" customHeight="1">
      <c r="A614" s="2" t="s">
        <v>1565</v>
      </c>
      <c r="B614" s="2" t="s">
        <v>1565</v>
      </c>
      <c r="C614" s="2" t="s">
        <v>187</v>
      </c>
      <c r="D614" s="2" t="s">
        <v>86</v>
      </c>
      <c r="E614" s="5">
        <v>-26961</v>
      </c>
      <c r="F614" s="3" t="s">
        <v>1092</v>
      </c>
      <c r="G614" s="3" t="s">
        <v>64</v>
      </c>
      <c r="H614" s="2" t="s">
        <v>34</v>
      </c>
      <c r="I614" s="2" t="s">
        <v>1566</v>
      </c>
      <c r="J614" s="3" t="str">
        <f>HYPERLINK("https://www.boe.es/gazeta/dias/1826/03/07/pdfs/GMD-1826-29.pdf#page=2","Abrir facsímil")</f>
        <v>Abrir facsímil</v>
      </c>
      <c r="K614" s="3" t="s">
        <v>36</v>
      </c>
    </row>
    <row r="615" spans="1:11" ht="42" customHeight="1">
      <c r="A615" s="2" t="s">
        <v>1567</v>
      </c>
      <c r="B615" s="2" t="s">
        <v>1568</v>
      </c>
      <c r="C615" s="2" t="s">
        <v>32</v>
      </c>
      <c r="D615" s="2" t="s">
        <v>27</v>
      </c>
      <c r="E615" s="5">
        <v>-26910</v>
      </c>
      <c r="F615" s="3" t="s">
        <v>95</v>
      </c>
      <c r="G615" s="3" t="s">
        <v>29</v>
      </c>
      <c r="H615" s="2" t="s">
        <v>34</v>
      </c>
      <c r="I615" s="2" t="s">
        <v>1569</v>
      </c>
      <c r="J615" s="3" t="str">
        <f>HYPERLINK("https://www.boe.es/gazeta/dias/1826/04/27/pdfs/GMD-1826-51.pdf#page=4","Abrir facsímil")</f>
        <v>Abrir facsímil</v>
      </c>
      <c r="K615" s="3" t="s">
        <v>36</v>
      </c>
    </row>
    <row r="616" spans="1:11" ht="42" customHeight="1">
      <c r="A616" s="2" t="s">
        <v>1570</v>
      </c>
      <c r="B616" s="2" t="s">
        <v>1571</v>
      </c>
      <c r="C616" s="2" t="s">
        <v>32</v>
      </c>
      <c r="D616" s="2" t="s">
        <v>27</v>
      </c>
      <c r="E616" s="5">
        <v>-26681</v>
      </c>
      <c r="F616" s="3" t="s">
        <v>612</v>
      </c>
      <c r="G616" s="3" t="s">
        <v>29</v>
      </c>
      <c r="H616" s="2" t="s">
        <v>34</v>
      </c>
      <c r="I616" s="2" t="s">
        <v>1572</v>
      </c>
      <c r="J616" s="3" t="str">
        <f>HYPERLINK("https://www.boe.es/gazeta/dias/1826/12/12/pdfs/GMD-1826-149.pdf#page=4","Abrir facsímil")</f>
        <v>Abrir facsímil</v>
      </c>
      <c r="K616" s="3" t="s">
        <v>36</v>
      </c>
    </row>
    <row r="617" spans="1:11" ht="42" customHeight="1">
      <c r="A617" s="2" t="s">
        <v>1573</v>
      </c>
      <c r="B617" s="2" t="s">
        <v>1574</v>
      </c>
      <c r="C617" s="2" t="s">
        <v>17</v>
      </c>
      <c r="D617" s="2" t="s">
        <v>18</v>
      </c>
      <c r="E617" s="5">
        <v>-26810</v>
      </c>
      <c r="F617" s="3" t="s">
        <v>498</v>
      </c>
      <c r="G617" s="3" t="s">
        <v>29</v>
      </c>
      <c r="H617" s="2" t="s">
        <v>34</v>
      </c>
      <c r="I617" s="2" t="s">
        <v>1575</v>
      </c>
      <c r="J617" s="3" t="str">
        <f>HYPERLINK("https://www.boe.es/gazeta/dias/1826/08/05/pdfs/GMD-1826-94.pdf#page=4","Abrir facsímil")</f>
        <v>Abrir facsímil</v>
      </c>
      <c r="K617" s="3" t="s">
        <v>36</v>
      </c>
    </row>
    <row r="618" spans="1:11" ht="42" customHeight="1">
      <c r="A618" s="2" t="s">
        <v>1576</v>
      </c>
      <c r="B618" s="2" t="s">
        <v>1577</v>
      </c>
      <c r="C618" s="2" t="s">
        <v>32</v>
      </c>
      <c r="D618" s="2" t="s">
        <v>27</v>
      </c>
      <c r="E618" s="5">
        <v>-26810</v>
      </c>
      <c r="F618" s="3" t="s">
        <v>498</v>
      </c>
      <c r="G618" s="3" t="s">
        <v>29</v>
      </c>
      <c r="H618" s="2" t="s">
        <v>34</v>
      </c>
      <c r="I618" s="2" t="s">
        <v>1578</v>
      </c>
      <c r="J618" s="3" t="str">
        <f>HYPERLINK("https://www.boe.es/gazeta/dias/1826/08/05/pdfs/GMD-1826-94.pdf#page=4","Abrir facsímil")</f>
        <v>Abrir facsímil</v>
      </c>
      <c r="K618" s="3" t="s">
        <v>36</v>
      </c>
    </row>
    <row r="619" spans="1:11" ht="42" customHeight="1">
      <c r="A619" s="2" t="s">
        <v>1579</v>
      </c>
      <c r="B619" s="2" t="s">
        <v>1579</v>
      </c>
      <c r="C619" s="2" t="s">
        <v>32</v>
      </c>
      <c r="D619" s="2" t="s">
        <v>27</v>
      </c>
      <c r="E619" s="5">
        <v>-26999</v>
      </c>
      <c r="F619" s="3" t="s">
        <v>1544</v>
      </c>
      <c r="G619" s="3" t="s">
        <v>64</v>
      </c>
      <c r="H619" s="2" t="s">
        <v>34</v>
      </c>
      <c r="I619" s="2" t="s">
        <v>1580</v>
      </c>
      <c r="J619" s="3" t="str">
        <f>HYPERLINK("https://www.boe.es/gazeta/dias/1826/01/28/pdfs/GMD-1826-12.pdf#page=2","Abrir facsímil")</f>
        <v>Abrir facsímil</v>
      </c>
      <c r="K619" s="3" t="s">
        <v>36</v>
      </c>
    </row>
    <row r="620" spans="1:11" ht="42" customHeight="1">
      <c r="A620" s="2" t="s">
        <v>1581</v>
      </c>
      <c r="B620" s="2" t="s">
        <v>1581</v>
      </c>
      <c r="C620" s="2" t="s">
        <v>17</v>
      </c>
      <c r="D620" s="2" t="s">
        <v>18</v>
      </c>
      <c r="E620" s="5">
        <v>-26684</v>
      </c>
      <c r="F620" s="3" t="s">
        <v>146</v>
      </c>
      <c r="G620" s="3" t="s">
        <v>147</v>
      </c>
      <c r="H620" s="2" t="s">
        <v>34</v>
      </c>
      <c r="I620" s="2" t="s">
        <v>1582</v>
      </c>
      <c r="J620" s="3" t="str">
        <f>HYPERLINK("https://www.boe.es/gazeta/dias/1826/12/09/pdfs/GMD-1826-148.pdf#page=3","Abrir facsímil")</f>
        <v>Abrir facsímil</v>
      </c>
      <c r="K620" s="3" t="s">
        <v>36</v>
      </c>
    </row>
    <row r="621" spans="1:11" ht="42" customHeight="1">
      <c r="A621" s="2" t="s">
        <v>1583</v>
      </c>
      <c r="B621" s="2" t="s">
        <v>1584</v>
      </c>
      <c r="C621" s="2" t="s">
        <v>26</v>
      </c>
      <c r="D621" s="2" t="s">
        <v>27</v>
      </c>
      <c r="E621" s="5">
        <v>-26733</v>
      </c>
      <c r="F621" s="3" t="s">
        <v>176</v>
      </c>
      <c r="G621" s="3" t="s">
        <v>20</v>
      </c>
      <c r="H621" s="2" t="s">
        <v>34</v>
      </c>
      <c r="I621" s="2" t="s">
        <v>1585</v>
      </c>
      <c r="J621" s="3" t="str">
        <f>HYPERLINK("https://www.boe.es/gazeta/dias/1826/10/21/pdfs/GMD-1826-127.pdf#page=3","Abrir facsímil")</f>
        <v>Abrir facsímil</v>
      </c>
      <c r="K621" s="3" t="s">
        <v>36</v>
      </c>
    </row>
    <row r="622" spans="1:11" ht="42" customHeight="1">
      <c r="A622" s="2" t="s">
        <v>1586</v>
      </c>
      <c r="B622" s="2" t="s">
        <v>1586</v>
      </c>
      <c r="C622" s="2" t="s">
        <v>17</v>
      </c>
      <c r="D622" s="2" t="s">
        <v>18</v>
      </c>
      <c r="E622" s="5">
        <v>-26719</v>
      </c>
      <c r="F622" s="3" t="s">
        <v>184</v>
      </c>
      <c r="G622" s="3" t="s">
        <v>20</v>
      </c>
      <c r="H622" s="2" t="s">
        <v>34</v>
      </c>
      <c r="I622" s="2" t="s">
        <v>1587</v>
      </c>
      <c r="J622" s="3" t="str">
        <f>HYPERLINK("https://www.boe.es/gazeta/dias/1826/11/04/pdfs/GMD-1826-133.pdf#page=3","Abrir facsímil")</f>
        <v>Abrir facsímil</v>
      </c>
      <c r="K622" s="3" t="s">
        <v>36</v>
      </c>
    </row>
    <row r="623" spans="1:11" ht="42" customHeight="1">
      <c r="A623" s="2" t="s">
        <v>1588</v>
      </c>
      <c r="B623" s="2" t="s">
        <v>1588</v>
      </c>
      <c r="C623" s="2" t="s">
        <v>17</v>
      </c>
      <c r="D623" s="2" t="s">
        <v>18</v>
      </c>
      <c r="E623" s="5">
        <v>-26688</v>
      </c>
      <c r="F623" s="3" t="s">
        <v>1178</v>
      </c>
      <c r="G623" s="3" t="s">
        <v>45</v>
      </c>
      <c r="H623" s="2" t="s">
        <v>34</v>
      </c>
      <c r="I623" s="2" t="s">
        <v>1589</v>
      </c>
      <c r="J623" s="3" t="str">
        <f>HYPERLINK("https://www.boe.es/gazeta/dias/1826/12/05/pdfs/GMD-1826-146.pdf#page=1","Abrir facsímil")</f>
        <v>Abrir facsímil</v>
      </c>
      <c r="K623" s="3" t="s">
        <v>36</v>
      </c>
    </row>
    <row r="624" spans="1:11" ht="42" customHeight="1">
      <c r="A624" s="2" t="s">
        <v>1590</v>
      </c>
      <c r="B624" s="2" t="s">
        <v>1590</v>
      </c>
      <c r="C624" s="2" t="s">
        <v>17</v>
      </c>
      <c r="D624" s="2" t="s">
        <v>18</v>
      </c>
      <c r="E624" s="5">
        <v>-26679</v>
      </c>
      <c r="F624" s="3" t="s">
        <v>583</v>
      </c>
      <c r="G624" s="3" t="s">
        <v>45</v>
      </c>
      <c r="H624" s="2" t="s">
        <v>34</v>
      </c>
      <c r="I624" s="2" t="s">
        <v>1591</v>
      </c>
      <c r="J624" s="3" t="str">
        <f>HYPERLINK("https://www.boe.es/gazeta/dias/1826/12/14/pdfs/GMD-1826-150.pdf#page=1","Abrir facsímil")</f>
        <v>Abrir facsímil</v>
      </c>
      <c r="K624" s="3" t="s">
        <v>36</v>
      </c>
    </row>
    <row r="625" spans="1:11" ht="42" customHeight="1">
      <c r="A625" s="2" t="s">
        <v>1592</v>
      </c>
      <c r="B625" s="2" t="s">
        <v>1593</v>
      </c>
      <c r="C625" s="2" t="s">
        <v>49</v>
      </c>
      <c r="D625" s="2" t="s">
        <v>27</v>
      </c>
      <c r="E625" s="5">
        <v>-26782</v>
      </c>
      <c r="F625" s="3" t="s">
        <v>322</v>
      </c>
      <c r="G625" s="3" t="s">
        <v>29</v>
      </c>
      <c r="H625" s="2" t="s">
        <v>34</v>
      </c>
      <c r="I625" s="2" t="s">
        <v>1594</v>
      </c>
      <c r="J625" s="3" t="str">
        <f>HYPERLINK("https://www.boe.es/gazeta/dias/1826/09/02/pdfs/GMD-1826-106.pdf#page=4","Abrir facsímil")</f>
        <v>Abrir facsímil</v>
      </c>
      <c r="K625" s="3" t="s">
        <v>36</v>
      </c>
    </row>
    <row r="626" spans="1:11" ht="42" customHeight="1">
      <c r="A626" s="2" t="s">
        <v>1595</v>
      </c>
      <c r="B626" s="2" t="s">
        <v>1596</v>
      </c>
      <c r="C626" s="2" t="s">
        <v>17</v>
      </c>
      <c r="D626" s="2" t="s">
        <v>18</v>
      </c>
      <c r="E626" s="5">
        <v>-26824</v>
      </c>
      <c r="F626" s="3" t="s">
        <v>274</v>
      </c>
      <c r="G626" s="3" t="s">
        <v>29</v>
      </c>
      <c r="H626" s="2" t="s">
        <v>34</v>
      </c>
      <c r="I626" s="2" t="s">
        <v>1597</v>
      </c>
      <c r="J626" s="3" t="str">
        <f>HYPERLINK("https://www.boe.es/gazeta/dias/1826/07/22/pdfs/GMD-1826-88.pdf#page=4","Abrir facsímil")</f>
        <v>Abrir facsímil</v>
      </c>
      <c r="K626" s="3" t="s">
        <v>36</v>
      </c>
    </row>
    <row r="627" spans="1:11" ht="42" customHeight="1">
      <c r="A627" s="2" t="s">
        <v>1598</v>
      </c>
      <c r="B627" s="2" t="s">
        <v>1599</v>
      </c>
      <c r="C627" s="2" t="s">
        <v>17</v>
      </c>
      <c r="D627" s="2" t="s">
        <v>18</v>
      </c>
      <c r="E627" s="5">
        <v>-26901</v>
      </c>
      <c r="F627" s="3" t="s">
        <v>836</v>
      </c>
      <c r="G627" s="3" t="s">
        <v>45</v>
      </c>
      <c r="H627" s="2" t="s">
        <v>34</v>
      </c>
      <c r="I627" s="2" t="s">
        <v>1600</v>
      </c>
      <c r="J627" s="3" t="str">
        <f>HYPERLINK("https://www.boe.es/gazeta/dias/1826/05/06/pdfs/GMD-1826-55.pdf#page=1","Abrir facsímil")</f>
        <v>Abrir facsímil</v>
      </c>
      <c r="K627" s="3" t="s">
        <v>36</v>
      </c>
    </row>
    <row r="628" spans="1:11" ht="42" customHeight="1">
      <c r="A628" s="2" t="s">
        <v>1601</v>
      </c>
      <c r="B628" s="2" t="s">
        <v>1601</v>
      </c>
      <c r="C628" s="2" t="s">
        <v>85</v>
      </c>
      <c r="D628" s="2" t="s">
        <v>86</v>
      </c>
      <c r="E628" s="5">
        <v>-26840</v>
      </c>
      <c r="F628" s="3" t="s">
        <v>292</v>
      </c>
      <c r="G628" s="3" t="s">
        <v>64</v>
      </c>
      <c r="H628" s="2" t="s">
        <v>34</v>
      </c>
      <c r="I628" s="2" t="s">
        <v>1602</v>
      </c>
      <c r="J628" s="3" t="str">
        <f>HYPERLINK("https://www.boe.es/gazeta/dias/1826/07/06/pdfs/GMD-1826-81.pdf#page=2","Abrir facsímil")</f>
        <v>Abrir facsímil</v>
      </c>
      <c r="K628" s="3" t="s">
        <v>36</v>
      </c>
    </row>
    <row r="629" spans="1:11" ht="42" customHeight="1">
      <c r="A629" s="2" t="s">
        <v>1603</v>
      </c>
      <c r="B629" s="2" t="s">
        <v>1604</v>
      </c>
      <c r="C629" s="2" t="s">
        <v>17</v>
      </c>
      <c r="D629" s="2" t="s">
        <v>18</v>
      </c>
      <c r="E629" s="5">
        <v>-26784</v>
      </c>
      <c r="F629" s="3" t="s">
        <v>389</v>
      </c>
      <c r="G629" s="3" t="s">
        <v>29</v>
      </c>
      <c r="H629" s="2" t="s">
        <v>34</v>
      </c>
      <c r="I629" s="2" t="s">
        <v>1605</v>
      </c>
      <c r="J629" s="3" t="str">
        <f>HYPERLINK("https://www.boe.es/gazeta/dias/1826/08/31/pdfs/GMD-1826-105.pdf#page=4","Abrir facsímil")</f>
        <v>Abrir facsímil</v>
      </c>
      <c r="K629" s="3" t="s">
        <v>36</v>
      </c>
    </row>
    <row r="630" spans="1:11" ht="42" customHeight="1">
      <c r="A630" s="2" t="s">
        <v>1606</v>
      </c>
      <c r="B630" s="2" t="s">
        <v>1606</v>
      </c>
      <c r="C630" s="2" t="s">
        <v>17</v>
      </c>
      <c r="D630" s="2" t="s">
        <v>18</v>
      </c>
      <c r="E630" s="5">
        <v>-26922</v>
      </c>
      <c r="F630" s="3" t="s">
        <v>352</v>
      </c>
      <c r="G630" s="3" t="s">
        <v>45</v>
      </c>
      <c r="H630" s="2" t="s">
        <v>34</v>
      </c>
      <c r="I630" s="2" t="s">
        <v>1607</v>
      </c>
      <c r="J630" s="3" t="str">
        <f>HYPERLINK("https://www.boe.es/gazeta/dias/1826/04/15/pdfs/GMD-1826-46.pdf#page=1","Abrir facsímil")</f>
        <v>Abrir facsímil</v>
      </c>
      <c r="K630" s="3" t="s">
        <v>36</v>
      </c>
    </row>
    <row r="631" spans="1:11" ht="42" customHeight="1">
      <c r="A631" s="2" t="s">
        <v>1608</v>
      </c>
      <c r="B631" s="2" t="s">
        <v>1609</v>
      </c>
      <c r="C631" s="2" t="s">
        <v>17</v>
      </c>
      <c r="D631" s="2" t="s">
        <v>18</v>
      </c>
      <c r="E631" s="5">
        <v>-26877</v>
      </c>
      <c r="F631" s="3" t="s">
        <v>529</v>
      </c>
      <c r="G631" s="3" t="s">
        <v>45</v>
      </c>
      <c r="H631" s="2" t="s">
        <v>34</v>
      </c>
      <c r="I631" s="2" t="s">
        <v>1610</v>
      </c>
      <c r="J631" s="3" t="str">
        <f>HYPERLINK("https://www.boe.es/gazeta/dias/1826/05/30/pdfs/GMD-1826-65.pdf#page=1","Abrir facsímil")</f>
        <v>Abrir facsímil</v>
      </c>
      <c r="K631" s="3" t="s">
        <v>36</v>
      </c>
    </row>
    <row r="632" spans="1:11" ht="42" customHeight="1">
      <c r="A632" s="2" t="s">
        <v>1608</v>
      </c>
      <c r="B632" s="2" t="s">
        <v>1609</v>
      </c>
      <c r="C632" s="2" t="s">
        <v>17</v>
      </c>
      <c r="D632" s="2" t="s">
        <v>18</v>
      </c>
      <c r="E632" s="5">
        <v>-26859</v>
      </c>
      <c r="F632" s="3" t="s">
        <v>41</v>
      </c>
      <c r="G632" s="3" t="s">
        <v>20</v>
      </c>
      <c r="H632" s="2" t="s">
        <v>34</v>
      </c>
      <c r="I632" s="2" t="s">
        <v>1611</v>
      </c>
      <c r="J632" s="3" t="str">
        <f>HYPERLINK("https://www.boe.es/gazeta/dias/1826/06/17/pdfs/GMD-1826-73.pdf#page=3","Abrir facsímil")</f>
        <v>Abrir facsímil</v>
      </c>
      <c r="K632" s="3" t="s">
        <v>36</v>
      </c>
    </row>
    <row r="633" spans="1:11" ht="42" customHeight="1">
      <c r="A633" s="2" t="s">
        <v>1612</v>
      </c>
      <c r="B633" s="2" t="s">
        <v>1613</v>
      </c>
      <c r="C633" s="2" t="s">
        <v>49</v>
      </c>
      <c r="D633" s="2" t="s">
        <v>27</v>
      </c>
      <c r="E633" s="5">
        <v>-26922</v>
      </c>
      <c r="F633" s="3" t="s">
        <v>352</v>
      </c>
      <c r="G633" s="3" t="s">
        <v>29</v>
      </c>
      <c r="H633" s="2" t="s">
        <v>34</v>
      </c>
      <c r="I633" s="2" t="s">
        <v>1614</v>
      </c>
      <c r="J633" s="3" t="str">
        <f>HYPERLINK("https://www.boe.es/gazeta/dias/1826/04/15/pdfs/GMD-1826-46.pdf#page=4","Abrir facsímil")</f>
        <v>Abrir facsímil</v>
      </c>
      <c r="K633" s="3" t="s">
        <v>36</v>
      </c>
    </row>
    <row r="634" spans="1:11" ht="42" customHeight="1">
      <c r="A634" s="2" t="s">
        <v>1615</v>
      </c>
      <c r="B634" s="2" t="s">
        <v>1616</v>
      </c>
      <c r="C634" s="2" t="s">
        <v>62</v>
      </c>
      <c r="D634" s="2" t="s">
        <v>27</v>
      </c>
      <c r="E634" s="5">
        <v>-26840</v>
      </c>
      <c r="F634" s="3" t="s">
        <v>292</v>
      </c>
      <c r="G634" s="3" t="s">
        <v>29</v>
      </c>
      <c r="H634" s="2" t="s">
        <v>34</v>
      </c>
      <c r="I634" s="2" t="s">
        <v>1617</v>
      </c>
      <c r="J634" s="3" t="str">
        <f>HYPERLINK("https://www.boe.es/gazeta/dias/1826/07/06/pdfs/GMD-1826-81.pdf#page=4","Abrir facsímil")</f>
        <v>Abrir facsímil</v>
      </c>
      <c r="K634" s="3" t="s">
        <v>36</v>
      </c>
    </row>
    <row r="635" spans="1:11" ht="42" customHeight="1">
      <c r="A635" s="2" t="s">
        <v>1618</v>
      </c>
      <c r="B635" s="2" t="s">
        <v>1619</v>
      </c>
      <c r="C635" s="2" t="s">
        <v>49</v>
      </c>
      <c r="D635" s="2" t="s">
        <v>27</v>
      </c>
      <c r="E635" s="5">
        <v>-26803</v>
      </c>
      <c r="F635" s="3" t="s">
        <v>811</v>
      </c>
      <c r="G635" s="3" t="s">
        <v>29</v>
      </c>
      <c r="H635" s="2" t="s">
        <v>34</v>
      </c>
      <c r="I635" s="2" t="s">
        <v>1620</v>
      </c>
      <c r="J635" s="3" t="str">
        <f>HYPERLINK("https://www.boe.es/gazeta/dias/1826/08/12/pdfs/GMD-1826-97.pdf#page=4","Abrir facsímil")</f>
        <v>Abrir facsímil</v>
      </c>
      <c r="K635" s="3" t="s">
        <v>36</v>
      </c>
    </row>
    <row r="636" spans="1:11" ht="42" customHeight="1">
      <c r="A636" s="2" t="s">
        <v>1621</v>
      </c>
      <c r="B636" s="2" t="s">
        <v>1622</v>
      </c>
      <c r="C636" s="2" t="s">
        <v>62</v>
      </c>
      <c r="D636" s="2" t="s">
        <v>27</v>
      </c>
      <c r="E636" s="5">
        <v>-26688</v>
      </c>
      <c r="F636" s="3" t="s">
        <v>1178</v>
      </c>
      <c r="G636" s="3" t="s">
        <v>29</v>
      </c>
      <c r="H636" s="2" t="s">
        <v>34</v>
      </c>
      <c r="I636" s="2" t="s">
        <v>1623</v>
      </c>
      <c r="J636" s="3" t="str">
        <f>HYPERLINK("https://www.boe.es/gazeta/dias/1826/12/05/pdfs/GMD-1826-146.pdf#page=4","Abrir facsímil")</f>
        <v>Abrir facsímil</v>
      </c>
      <c r="K636" s="3" t="s">
        <v>36</v>
      </c>
    </row>
    <row r="637" spans="1:11" ht="42" customHeight="1">
      <c r="A637" s="2" t="s">
        <v>1624</v>
      </c>
      <c r="B637" s="2" t="s">
        <v>1625</v>
      </c>
      <c r="C637" s="2" t="s">
        <v>17</v>
      </c>
      <c r="D637" s="2" t="s">
        <v>18</v>
      </c>
      <c r="E637" s="5">
        <v>-26838</v>
      </c>
      <c r="F637" s="3" t="s">
        <v>312</v>
      </c>
      <c r="G637" s="3" t="s">
        <v>29</v>
      </c>
      <c r="H637" s="2" t="s">
        <v>34</v>
      </c>
      <c r="I637" s="2" t="s">
        <v>1626</v>
      </c>
      <c r="J637" s="3" t="str">
        <f>HYPERLINK("https://www.boe.es/gazeta/dias/1826/07/08/pdfs/GMD-1826-82.pdf#page=4","Abrir facsímil")</f>
        <v>Abrir facsímil</v>
      </c>
      <c r="K637" s="3" t="s">
        <v>36</v>
      </c>
    </row>
    <row r="638" spans="1:11" ht="42" customHeight="1">
      <c r="A638" s="2" t="s">
        <v>1627</v>
      </c>
      <c r="B638" s="2" t="s">
        <v>1628</v>
      </c>
      <c r="C638" s="2" t="s">
        <v>62</v>
      </c>
      <c r="D638" s="2" t="s">
        <v>27</v>
      </c>
      <c r="E638" s="5">
        <v>-26905</v>
      </c>
      <c r="F638" s="3" t="s">
        <v>68</v>
      </c>
      <c r="G638" s="3" t="s">
        <v>20</v>
      </c>
      <c r="H638" s="2" t="s">
        <v>34</v>
      </c>
      <c r="I638" s="2" t="s">
        <v>1629</v>
      </c>
      <c r="J638" s="3" t="str">
        <f>HYPERLINK("https://www.boe.es/gazeta/dias/1826/05/02/pdfs/GMD-1826-53.pdf#page=3","Abrir facsímil")</f>
        <v>Abrir facsímil</v>
      </c>
      <c r="K638" s="3" t="s">
        <v>36</v>
      </c>
    </row>
    <row r="639" spans="1:11" ht="42" customHeight="1">
      <c r="A639" s="2" t="s">
        <v>1630</v>
      </c>
      <c r="B639" s="2" t="s">
        <v>1630</v>
      </c>
      <c r="C639" s="2" t="s">
        <v>187</v>
      </c>
      <c r="D639" s="2" t="s">
        <v>86</v>
      </c>
      <c r="E639" s="5">
        <v>-26810</v>
      </c>
      <c r="F639" s="3" t="s">
        <v>498</v>
      </c>
      <c r="G639" s="3" t="s">
        <v>29</v>
      </c>
      <c r="H639" s="2" t="s">
        <v>34</v>
      </c>
      <c r="I639" s="2" t="s">
        <v>1631</v>
      </c>
      <c r="J639" s="3" t="str">
        <f>HYPERLINK("https://www.boe.es/gazeta/dias/1826/08/05/pdfs/GMD-1826-94.pdf#page=4","Abrir facsímil")</f>
        <v>Abrir facsímil</v>
      </c>
      <c r="K639" s="3" t="s">
        <v>36</v>
      </c>
    </row>
    <row r="640" spans="1:11" ht="42" customHeight="1">
      <c r="A640" s="2" t="s">
        <v>1632</v>
      </c>
      <c r="B640" s="2" t="s">
        <v>1632</v>
      </c>
      <c r="C640" s="2" t="s">
        <v>32</v>
      </c>
      <c r="D640" s="2" t="s">
        <v>27</v>
      </c>
      <c r="E640" s="5">
        <v>-26947</v>
      </c>
      <c r="F640" s="3" t="s">
        <v>19</v>
      </c>
      <c r="G640" s="3" t="s">
        <v>29</v>
      </c>
      <c r="H640" s="2" t="s">
        <v>34</v>
      </c>
      <c r="I640" s="2" t="s">
        <v>1633</v>
      </c>
      <c r="J640" s="3" t="str">
        <f>HYPERLINK("https://www.boe.es/gazeta/dias/1826/03/21/pdfs/GMD-1826-35.pdf#page=4","Abrir facsímil")</f>
        <v>Abrir facsímil</v>
      </c>
      <c r="K640" s="3" t="s">
        <v>36</v>
      </c>
    </row>
    <row r="641" spans="1:11" ht="42" customHeight="1">
      <c r="A641" s="2" t="s">
        <v>1634</v>
      </c>
      <c r="B641" s="2" t="s">
        <v>1634</v>
      </c>
      <c r="C641" s="2" t="s">
        <v>62</v>
      </c>
      <c r="D641" s="2" t="s">
        <v>27</v>
      </c>
      <c r="E641" s="5">
        <v>-27020</v>
      </c>
      <c r="F641" s="3" t="s">
        <v>111</v>
      </c>
      <c r="G641" s="3" t="s">
        <v>29</v>
      </c>
      <c r="H641" s="2" t="s">
        <v>34</v>
      </c>
      <c r="I641" s="2" t="s">
        <v>1635</v>
      </c>
      <c r="J641" s="3" t="str">
        <f>HYPERLINK("https://www.boe.es/gazeta/dias/1826/01/07/pdfs/GMD-1826-3.pdf#page=4","Abrir facsímil")</f>
        <v>Abrir facsímil</v>
      </c>
      <c r="K641" s="3" t="s">
        <v>36</v>
      </c>
    </row>
    <row r="642" spans="1:11" ht="42" customHeight="1">
      <c r="A642" s="2" t="s">
        <v>1636</v>
      </c>
      <c r="B642" s="2" t="s">
        <v>1636</v>
      </c>
      <c r="C642" s="2" t="s">
        <v>17</v>
      </c>
      <c r="D642" s="2" t="s">
        <v>18</v>
      </c>
      <c r="E642" s="5">
        <v>-26796</v>
      </c>
      <c r="F642" s="3" t="s">
        <v>125</v>
      </c>
      <c r="G642" s="3" t="s">
        <v>29</v>
      </c>
      <c r="H642" s="2" t="s">
        <v>34</v>
      </c>
      <c r="I642" s="2" t="s">
        <v>1637</v>
      </c>
      <c r="J642" s="3" t="str">
        <f>HYPERLINK("https://www.boe.es/gazeta/dias/1826/08/19/pdfs/GMD-1826-100.pdf#page=4","Abrir facsímil")</f>
        <v>Abrir facsímil</v>
      </c>
      <c r="K642" s="3" t="s">
        <v>36</v>
      </c>
    </row>
    <row r="643" spans="1:11" ht="42" customHeight="1">
      <c r="A643" s="2" t="s">
        <v>1638</v>
      </c>
      <c r="B643" s="2" t="s">
        <v>1639</v>
      </c>
      <c r="C643" s="2" t="s">
        <v>17</v>
      </c>
      <c r="D643" s="2" t="s">
        <v>18</v>
      </c>
      <c r="E643" s="5">
        <v>-26852</v>
      </c>
      <c r="F643" s="3" t="s">
        <v>545</v>
      </c>
      <c r="G643" s="3" t="s">
        <v>45</v>
      </c>
      <c r="H643" s="2" t="s">
        <v>34</v>
      </c>
      <c r="I643" s="2" t="s">
        <v>1640</v>
      </c>
      <c r="J643" s="3" t="str">
        <f>HYPERLINK("https://www.boe.es/gazeta/dias/1826/06/24/pdfs/GMD-1826-76.pdf#page=1","Abrir facsímil")</f>
        <v>Abrir facsímil</v>
      </c>
      <c r="K643" s="3" t="s">
        <v>36</v>
      </c>
    </row>
    <row r="644" spans="1:11" ht="42" customHeight="1">
      <c r="A644" s="2" t="s">
        <v>1641</v>
      </c>
      <c r="B644" s="2" t="s">
        <v>1642</v>
      </c>
      <c r="C644" s="2" t="s">
        <v>85</v>
      </c>
      <c r="D644" s="2" t="s">
        <v>86</v>
      </c>
      <c r="E644" s="5">
        <v>-26772</v>
      </c>
      <c r="F644" s="3" t="s">
        <v>1327</v>
      </c>
      <c r="G644" s="3" t="s">
        <v>29</v>
      </c>
      <c r="H644" s="2" t="s">
        <v>34</v>
      </c>
      <c r="I644" s="2" t="s">
        <v>1643</v>
      </c>
      <c r="J644" s="3" t="str">
        <f>HYPERLINK("https://www.boe.es/gazeta/dias/1826/09/12/pdfs/GMD-1826-110.pdf#page=4","Abrir facsímil")</f>
        <v>Abrir facsímil</v>
      </c>
      <c r="K644" s="3" t="s">
        <v>36</v>
      </c>
    </row>
    <row r="645" spans="1:11" ht="42" customHeight="1">
      <c r="A645" s="2" t="s">
        <v>1644</v>
      </c>
      <c r="B645" s="2" t="s">
        <v>1645</v>
      </c>
      <c r="C645" s="2" t="s">
        <v>17</v>
      </c>
      <c r="D645" s="2" t="s">
        <v>18</v>
      </c>
      <c r="E645" s="5">
        <v>-26665</v>
      </c>
      <c r="F645" s="3" t="s">
        <v>130</v>
      </c>
      <c r="G645" s="3" t="s">
        <v>29</v>
      </c>
      <c r="H645" s="2" t="s">
        <v>34</v>
      </c>
      <c r="I645" s="2" t="s">
        <v>1646</v>
      </c>
      <c r="J645" s="3" t="str">
        <f>HYPERLINK("https://www.boe.es/gazeta/dias/1826/12/28/pdfs/GMD-1826-156.pdf#page=4","Abrir facsímil")</f>
        <v>Abrir facsímil</v>
      </c>
      <c r="K645" s="3" t="s">
        <v>36</v>
      </c>
    </row>
    <row r="646" spans="1:11" ht="42" customHeight="1">
      <c r="A646" s="2" t="s">
        <v>1647</v>
      </c>
      <c r="B646" s="2" t="s">
        <v>1647</v>
      </c>
      <c r="C646" s="2" t="s">
        <v>17</v>
      </c>
      <c r="D646" s="2" t="s">
        <v>18</v>
      </c>
      <c r="E646" s="5">
        <v>-27017</v>
      </c>
      <c r="F646" s="3" t="s">
        <v>162</v>
      </c>
      <c r="G646" s="3" t="s">
        <v>45</v>
      </c>
      <c r="H646" s="2" t="s">
        <v>34</v>
      </c>
      <c r="I646" s="2" t="s">
        <v>1648</v>
      </c>
      <c r="J646" s="3" t="str">
        <f>HYPERLINK("https://www.boe.es/gazeta/dias/1826/01/10/pdfs/GMD-1826-4.pdf#page=1","Abrir facsímil")</f>
        <v>Abrir facsímil</v>
      </c>
      <c r="K646" s="3" t="s">
        <v>36</v>
      </c>
    </row>
    <row r="647" spans="1:11" ht="42" customHeight="1">
      <c r="A647" s="2" t="s">
        <v>1647</v>
      </c>
      <c r="B647" s="2" t="s">
        <v>1647</v>
      </c>
      <c r="C647" s="2" t="s">
        <v>49</v>
      </c>
      <c r="D647" s="2" t="s">
        <v>27</v>
      </c>
      <c r="E647" s="5">
        <v>-27017</v>
      </c>
      <c r="F647" s="3" t="s">
        <v>162</v>
      </c>
      <c r="G647" s="3" t="s">
        <v>64</v>
      </c>
      <c r="H647" s="2" t="s">
        <v>34</v>
      </c>
      <c r="I647" s="2" t="s">
        <v>1649</v>
      </c>
      <c r="J647" s="3" t="str">
        <f>HYPERLINK("https://www.boe.es/gazeta/dias/1826/01/10/pdfs/GMD-1826-4.pdf#page=2","Abrir facsímil")</f>
        <v>Abrir facsímil</v>
      </c>
      <c r="K647" s="3" t="s">
        <v>36</v>
      </c>
    </row>
    <row r="648" spans="1:11" ht="42" customHeight="1">
      <c r="A648" s="2" t="s">
        <v>1650</v>
      </c>
      <c r="B648" s="2" t="s">
        <v>1650</v>
      </c>
      <c r="C648" s="2" t="s">
        <v>32</v>
      </c>
      <c r="D648" s="2" t="s">
        <v>27</v>
      </c>
      <c r="E648" s="5">
        <v>-26702</v>
      </c>
      <c r="F648" s="3" t="s">
        <v>923</v>
      </c>
      <c r="G648" s="3" t="s">
        <v>64</v>
      </c>
      <c r="H648" s="2" t="s">
        <v>34</v>
      </c>
      <c r="I648" s="2" t="s">
        <v>1651</v>
      </c>
      <c r="J648" s="3" t="str">
        <f>HYPERLINK("https://www.boe.es/gazeta/dias/1826/11/21/pdfs/GMD-1826-140.pdf#page=2","Abrir facsímil")</f>
        <v>Abrir facsímil</v>
      </c>
      <c r="K648" s="3" t="s">
        <v>36</v>
      </c>
    </row>
    <row r="649" spans="1:11" ht="42" customHeight="1">
      <c r="A649" s="2" t="s">
        <v>1652</v>
      </c>
      <c r="B649" s="2" t="s">
        <v>1652</v>
      </c>
      <c r="C649" s="2" t="s">
        <v>49</v>
      </c>
      <c r="D649" s="2" t="s">
        <v>27</v>
      </c>
      <c r="E649" s="5">
        <v>-26870</v>
      </c>
      <c r="F649" s="3" t="s">
        <v>151</v>
      </c>
      <c r="G649" s="3" t="s">
        <v>29</v>
      </c>
      <c r="H649" s="2" t="s">
        <v>34</v>
      </c>
      <c r="I649" s="2" t="s">
        <v>1653</v>
      </c>
      <c r="J649" s="3" t="str">
        <f>HYPERLINK("https://www.boe.es/gazeta/dias/1826/06/06/pdfs/GMD-1826-68.pdf#page=4","Abrir facsímil")</f>
        <v>Abrir facsímil</v>
      </c>
      <c r="K649" s="3" t="s">
        <v>36</v>
      </c>
    </row>
    <row r="650" spans="1:11" ht="42" customHeight="1">
      <c r="A650" s="2" t="s">
        <v>1652</v>
      </c>
      <c r="B650" s="2" t="s">
        <v>1652</v>
      </c>
      <c r="C650" s="2" t="s">
        <v>17</v>
      </c>
      <c r="D650" s="2" t="s">
        <v>18</v>
      </c>
      <c r="E650" s="5">
        <v>-26819</v>
      </c>
      <c r="F650" s="3" t="s">
        <v>212</v>
      </c>
      <c r="G650" s="3" t="s">
        <v>29</v>
      </c>
      <c r="H650" s="2" t="s">
        <v>34</v>
      </c>
      <c r="I650" s="2" t="s">
        <v>1654</v>
      </c>
      <c r="J650" s="3" t="str">
        <f>HYPERLINK("https://www.boe.es/gazeta/dias/1826/07/27/pdfs/GMD-1826-90.pdf#page=4","Abrir facsímil")</f>
        <v>Abrir facsímil</v>
      </c>
      <c r="K650" s="3" t="s">
        <v>36</v>
      </c>
    </row>
    <row r="651" spans="1:11" ht="42" customHeight="1">
      <c r="A651" s="2" t="s">
        <v>1652</v>
      </c>
      <c r="B651" s="2" t="s">
        <v>1652</v>
      </c>
      <c r="C651" s="2" t="s">
        <v>62</v>
      </c>
      <c r="D651" s="2" t="s">
        <v>27</v>
      </c>
      <c r="E651" s="5">
        <v>-26733</v>
      </c>
      <c r="F651" s="3" t="s">
        <v>176</v>
      </c>
      <c r="G651" s="3" t="s">
        <v>20</v>
      </c>
      <c r="H651" s="2" t="s">
        <v>34</v>
      </c>
      <c r="I651" s="2" t="s">
        <v>1655</v>
      </c>
      <c r="J651" s="3" t="str">
        <f>HYPERLINK("https://www.boe.es/gazeta/dias/1826/10/21/pdfs/GMD-1826-127.pdf#page=3","Abrir facsímil")</f>
        <v>Abrir facsímil</v>
      </c>
      <c r="K651" s="3" t="s">
        <v>36</v>
      </c>
    </row>
    <row r="652" spans="1:11" ht="42" customHeight="1">
      <c r="A652" s="2" t="s">
        <v>1656</v>
      </c>
      <c r="B652" s="2" t="s">
        <v>1657</v>
      </c>
      <c r="C652" s="2" t="s">
        <v>85</v>
      </c>
      <c r="D652" s="2" t="s">
        <v>86</v>
      </c>
      <c r="E652" s="5">
        <v>-26875</v>
      </c>
      <c r="F652" s="3" t="s">
        <v>885</v>
      </c>
      <c r="G652" s="3" t="s">
        <v>29</v>
      </c>
      <c r="H652" s="2" t="s">
        <v>21</v>
      </c>
      <c r="I652" s="2" t="s">
        <v>1658</v>
      </c>
      <c r="J652" s="3" t="str">
        <f>HYPERLINK("https://www.boe.es/gazeta/dias/1826/06/01/pdfs/GMD-1826-66.pdf#page=4","Abrir facsímil")</f>
        <v>Abrir facsímil</v>
      </c>
      <c r="K652" s="3" t="s">
        <v>23</v>
      </c>
    </row>
    <row r="653" spans="1:11" ht="42" customHeight="1">
      <c r="A653" s="2" t="s">
        <v>1659</v>
      </c>
      <c r="B653" s="2" t="s">
        <v>1660</v>
      </c>
      <c r="C653" s="2" t="s">
        <v>49</v>
      </c>
      <c r="D653" s="2" t="s">
        <v>27</v>
      </c>
      <c r="E653" s="5">
        <v>-26924</v>
      </c>
      <c r="F653" s="3" t="s">
        <v>87</v>
      </c>
      <c r="G653" s="3" t="s">
        <v>20</v>
      </c>
      <c r="H653" s="2" t="s">
        <v>34</v>
      </c>
      <c r="I653" s="2" t="s">
        <v>1661</v>
      </c>
      <c r="J653" s="3" t="str">
        <f>HYPERLINK("https://www.boe.es/gazeta/dias/1826/04/13/pdfs/GMD-1826-45.pdf#page=3","Abrir facsímil")</f>
        <v>Abrir facsímil</v>
      </c>
      <c r="K653" s="3" t="s">
        <v>36</v>
      </c>
    </row>
    <row r="654" spans="1:11" ht="42" customHeight="1">
      <c r="A654" s="2" t="s">
        <v>1662</v>
      </c>
      <c r="B654" s="2" t="s">
        <v>1662</v>
      </c>
      <c r="C654" s="2" t="s">
        <v>129</v>
      </c>
      <c r="D654" s="2" t="s">
        <v>27</v>
      </c>
      <c r="E654" s="5">
        <v>-26863</v>
      </c>
      <c r="F654" s="3" t="s">
        <v>140</v>
      </c>
      <c r="G654" s="3" t="s">
        <v>20</v>
      </c>
      <c r="H654" s="2" t="s">
        <v>34</v>
      </c>
      <c r="I654" s="2" t="s">
        <v>1663</v>
      </c>
      <c r="J654" s="3" t="str">
        <f>HYPERLINK("https://www.boe.es/gazeta/dias/1826/06/13/pdfs/GMD-1826-71.pdf#page=3","Abrir facsímil")</f>
        <v>Abrir facsímil</v>
      </c>
      <c r="K654" s="3" t="s">
        <v>36</v>
      </c>
    </row>
    <row r="655" spans="1:11" ht="42" customHeight="1">
      <c r="A655" s="2" t="s">
        <v>1664</v>
      </c>
      <c r="B655" s="2" t="s">
        <v>1664</v>
      </c>
      <c r="C655" s="2" t="s">
        <v>62</v>
      </c>
      <c r="D655" s="2" t="s">
        <v>27</v>
      </c>
      <c r="E655" s="5">
        <v>-26985</v>
      </c>
      <c r="F655" s="3" t="s">
        <v>355</v>
      </c>
      <c r="G655" s="3" t="s">
        <v>20</v>
      </c>
      <c r="H655" s="2" t="s">
        <v>34</v>
      </c>
      <c r="I655" s="2" t="s">
        <v>1665</v>
      </c>
      <c r="J655" s="3" t="str">
        <f>HYPERLINK("https://www.boe.es/gazeta/dias/1826/02/11/pdfs/GMD-1826-18.pdf#page=3","Abrir facsímil")</f>
        <v>Abrir facsímil</v>
      </c>
      <c r="K655" s="3" t="s">
        <v>36</v>
      </c>
    </row>
    <row r="656" spans="1:11" ht="42" customHeight="1">
      <c r="A656" s="2" t="s">
        <v>1666</v>
      </c>
      <c r="B656" s="2" t="s">
        <v>1667</v>
      </c>
      <c r="C656" s="2" t="s">
        <v>73</v>
      </c>
      <c r="D656" s="2" t="s">
        <v>27</v>
      </c>
      <c r="E656" s="5">
        <v>-26882</v>
      </c>
      <c r="F656" s="3" t="s">
        <v>102</v>
      </c>
      <c r="G656" s="3" t="s">
        <v>29</v>
      </c>
      <c r="H656" s="2" t="s">
        <v>21</v>
      </c>
      <c r="I656" s="2" t="s">
        <v>1668</v>
      </c>
      <c r="J656" s="3" t="str">
        <f>HYPERLINK("https://www.boe.es/gazeta/dias/1826/05/25/pdfs/GMD-1826-63.pdf#page=4","Abrir facsímil")</f>
        <v>Abrir facsímil</v>
      </c>
      <c r="K656" s="3" t="s">
        <v>23</v>
      </c>
    </row>
    <row r="657" spans="1:11" ht="42" customHeight="1">
      <c r="A657" s="2" t="s">
        <v>1669</v>
      </c>
      <c r="B657" s="2" t="s">
        <v>1670</v>
      </c>
      <c r="C657" s="2" t="s">
        <v>49</v>
      </c>
      <c r="D657" s="2" t="s">
        <v>27</v>
      </c>
      <c r="E657" s="5">
        <v>-26744</v>
      </c>
      <c r="F657" s="3" t="s">
        <v>1671</v>
      </c>
      <c r="G657" s="3" t="s">
        <v>45</v>
      </c>
      <c r="H657" s="2" t="s">
        <v>34</v>
      </c>
      <c r="I657" s="2" t="s">
        <v>1672</v>
      </c>
      <c r="J657" s="3" t="str">
        <f>HYPERLINK("https://www.boe.es/gazeta/dias/1826/10/10/pdfs/GMD-1826-122.pdf#page=1","Abrir facsímil")</f>
        <v>Abrir facsímil</v>
      </c>
      <c r="K657" s="3" t="s">
        <v>36</v>
      </c>
    </row>
    <row r="658" spans="1:11" ht="42" customHeight="1">
      <c r="A658" s="2" t="s">
        <v>1673</v>
      </c>
      <c r="B658" s="2" t="s">
        <v>1673</v>
      </c>
      <c r="C658" s="2" t="s">
        <v>17</v>
      </c>
      <c r="D658" s="2" t="s">
        <v>18</v>
      </c>
      <c r="E658" s="5">
        <v>-26742</v>
      </c>
      <c r="F658" s="3" t="s">
        <v>769</v>
      </c>
      <c r="G658" s="3" t="s">
        <v>29</v>
      </c>
      <c r="H658" s="2" t="s">
        <v>34</v>
      </c>
      <c r="I658" s="2" t="s">
        <v>1674</v>
      </c>
      <c r="J658" s="3" t="str">
        <f>HYPERLINK("https://www.boe.es/gazeta/dias/1826/10/12/pdfs/GMD-1826-123.pdf#page=4","Abrir facsímil")</f>
        <v>Abrir facsímil</v>
      </c>
      <c r="K658" s="3" t="s">
        <v>36</v>
      </c>
    </row>
    <row r="659" spans="1:11" ht="42" customHeight="1">
      <c r="A659" s="2" t="s">
        <v>1675</v>
      </c>
      <c r="B659" s="2" t="s">
        <v>1675</v>
      </c>
      <c r="C659" s="2" t="s">
        <v>49</v>
      </c>
      <c r="D659" s="2" t="s">
        <v>27</v>
      </c>
      <c r="E659" s="5">
        <v>-26770</v>
      </c>
      <c r="F659" s="3" t="s">
        <v>774</v>
      </c>
      <c r="G659" s="3" t="s">
        <v>20</v>
      </c>
      <c r="H659" s="2" t="s">
        <v>34</v>
      </c>
      <c r="I659" s="2" t="s">
        <v>1676</v>
      </c>
      <c r="J659" s="3" t="str">
        <f>HYPERLINK("https://www.boe.es/gazeta/dias/1826/09/14/pdfs/GMD-1826-111.pdf#page=3","Abrir facsímil")</f>
        <v>Abrir facsímil</v>
      </c>
      <c r="K659" s="3" t="s">
        <v>36</v>
      </c>
    </row>
    <row r="660" spans="1:11" ht="42" customHeight="1">
      <c r="A660" s="2" t="s">
        <v>1677</v>
      </c>
      <c r="B660" s="2" t="s">
        <v>1677</v>
      </c>
      <c r="C660" s="2" t="s">
        <v>62</v>
      </c>
      <c r="D660" s="2" t="s">
        <v>27</v>
      </c>
      <c r="E660" s="5">
        <v>-26917</v>
      </c>
      <c r="F660" s="3" t="s">
        <v>308</v>
      </c>
      <c r="G660" s="3" t="s">
        <v>29</v>
      </c>
      <c r="H660" s="2" t="s">
        <v>34</v>
      </c>
      <c r="I660" s="2" t="s">
        <v>1678</v>
      </c>
      <c r="J660" s="3" t="str">
        <f>HYPERLINK("https://www.boe.es/gazeta/dias/1826/04/20/pdfs/GMD-1826-48.pdf#page=4","Abrir facsímil")</f>
        <v>Abrir facsímil</v>
      </c>
      <c r="K660" s="3" t="s">
        <v>36</v>
      </c>
    </row>
    <row r="661" spans="1:11" ht="42" customHeight="1">
      <c r="A661" s="2" t="s">
        <v>1679</v>
      </c>
      <c r="B661" s="2" t="s">
        <v>1679</v>
      </c>
      <c r="C661" s="2" t="s">
        <v>62</v>
      </c>
      <c r="D661" s="2" t="s">
        <v>27</v>
      </c>
      <c r="E661" s="5">
        <v>-26835</v>
      </c>
      <c r="F661" s="3" t="s">
        <v>359</v>
      </c>
      <c r="G661" s="3" t="s">
        <v>20</v>
      </c>
      <c r="H661" s="2" t="s">
        <v>34</v>
      </c>
      <c r="I661" s="2" t="s">
        <v>1680</v>
      </c>
      <c r="J661" s="3" t="str">
        <f>HYPERLINK("https://www.boe.es/gazeta/dias/1826/07/11/pdfs/GMD-1826-83.pdf#page=3","Abrir facsímil")</f>
        <v>Abrir facsímil</v>
      </c>
      <c r="K661" s="3" t="s">
        <v>36</v>
      </c>
    </row>
    <row r="662" spans="1:11" ht="42" customHeight="1">
      <c r="A662" s="2" t="s">
        <v>1681</v>
      </c>
      <c r="B662" s="2" t="s">
        <v>1682</v>
      </c>
      <c r="C662" s="2" t="s">
        <v>17</v>
      </c>
      <c r="D662" s="2" t="s">
        <v>18</v>
      </c>
      <c r="E662" s="5">
        <v>-26912</v>
      </c>
      <c r="F662" s="3" t="s">
        <v>1109</v>
      </c>
      <c r="G662" s="3" t="s">
        <v>1185</v>
      </c>
      <c r="H662" s="2" t="s">
        <v>34</v>
      </c>
      <c r="I662" s="2" t="s">
        <v>1683</v>
      </c>
      <c r="J662" s="3" t="str">
        <f>HYPERLINK("https://www.boe.es/gazeta/dias/1826/04/25/pdfs/GMD-1826-50.pdf#page=4","Abrir facsímil")</f>
        <v>Abrir facsímil</v>
      </c>
      <c r="K662" s="3" t="s">
        <v>36</v>
      </c>
    </row>
    <row r="663" spans="1:11" ht="42" customHeight="1">
      <c r="A663" s="2" t="s">
        <v>1684</v>
      </c>
      <c r="B663" s="2" t="s">
        <v>1684</v>
      </c>
      <c r="C663" s="2" t="s">
        <v>85</v>
      </c>
      <c r="D663" s="2" t="s">
        <v>86</v>
      </c>
      <c r="E663" s="5">
        <v>-26985</v>
      </c>
      <c r="F663" s="3" t="s">
        <v>355</v>
      </c>
      <c r="G663" s="3" t="s">
        <v>20</v>
      </c>
      <c r="H663" s="2" t="s">
        <v>34</v>
      </c>
      <c r="I663" s="2" t="s">
        <v>1685</v>
      </c>
      <c r="J663" s="3" t="str">
        <f>HYPERLINK("https://www.boe.es/gazeta/dias/1826/02/11/pdfs/GMD-1826-18.pdf#page=3","Abrir facsímil")</f>
        <v>Abrir facsímil</v>
      </c>
      <c r="K663" s="3" t="s">
        <v>36</v>
      </c>
    </row>
    <row r="664" spans="1:11" ht="42" customHeight="1">
      <c r="A664" s="2" t="s">
        <v>1686</v>
      </c>
      <c r="B664" s="2" t="s">
        <v>1686</v>
      </c>
      <c r="C664" s="2" t="s">
        <v>17</v>
      </c>
      <c r="D664" s="2" t="s">
        <v>18</v>
      </c>
      <c r="E664" s="5">
        <v>-26723</v>
      </c>
      <c r="F664" s="3" t="s">
        <v>340</v>
      </c>
      <c r="G664" s="3" t="s">
        <v>64</v>
      </c>
      <c r="H664" s="2" t="s">
        <v>34</v>
      </c>
      <c r="I664" s="2" t="s">
        <v>1687</v>
      </c>
      <c r="J664" s="3" t="str">
        <f>HYPERLINK("https://www.boe.es/gazeta/dias/1826/10/31/pdfs/GMD-1826-131.pdf#page=2","Abrir facsímil")</f>
        <v>Abrir facsímil</v>
      </c>
      <c r="K664" s="3" t="s">
        <v>36</v>
      </c>
    </row>
    <row r="665" spans="1:11" ht="42" customHeight="1">
      <c r="A665" s="2" t="s">
        <v>1688</v>
      </c>
      <c r="B665" s="2" t="s">
        <v>1688</v>
      </c>
      <c r="C665" s="2" t="s">
        <v>129</v>
      </c>
      <c r="D665" s="2" t="s">
        <v>27</v>
      </c>
      <c r="E665" s="5">
        <v>-26812</v>
      </c>
      <c r="F665" s="3" t="s">
        <v>33</v>
      </c>
      <c r="G665" s="3" t="s">
        <v>45</v>
      </c>
      <c r="H665" s="2" t="s">
        <v>34</v>
      </c>
      <c r="I665" s="2" t="s">
        <v>1689</v>
      </c>
      <c r="J665" s="3" t="str">
        <f>HYPERLINK("https://www.boe.es/gazeta/dias/1826/08/03/pdfs/GMD-1826-93.pdf#page=1","Abrir facsímil")</f>
        <v>Abrir facsímil</v>
      </c>
      <c r="K665" s="3" t="s">
        <v>36</v>
      </c>
    </row>
    <row r="666" spans="1:11" ht="42" customHeight="1">
      <c r="A666" s="2" t="s">
        <v>1688</v>
      </c>
      <c r="B666" s="2" t="s">
        <v>1688</v>
      </c>
      <c r="C666" s="2" t="s">
        <v>129</v>
      </c>
      <c r="D666" s="2" t="s">
        <v>27</v>
      </c>
      <c r="E666" s="5">
        <v>-26770</v>
      </c>
      <c r="F666" s="3" t="s">
        <v>774</v>
      </c>
      <c r="G666" s="3" t="s">
        <v>20</v>
      </c>
      <c r="H666" s="2" t="s">
        <v>34</v>
      </c>
      <c r="I666" s="2" t="s">
        <v>1690</v>
      </c>
      <c r="J666" s="3" t="str">
        <f>HYPERLINK("https://www.boe.es/gazeta/dias/1826/09/14/pdfs/GMD-1826-111.pdf#page=3","Abrir facsímil")</f>
        <v>Abrir facsímil</v>
      </c>
      <c r="K666" s="3" t="s">
        <v>36</v>
      </c>
    </row>
    <row r="667" spans="1:11" ht="42" customHeight="1">
      <c r="A667" s="2" t="s">
        <v>1691</v>
      </c>
      <c r="B667" s="2" t="s">
        <v>1691</v>
      </c>
      <c r="C667" s="2" t="s">
        <v>17</v>
      </c>
      <c r="D667" s="2" t="s">
        <v>18</v>
      </c>
      <c r="E667" s="5">
        <v>-26749</v>
      </c>
      <c r="F667" s="3" t="s">
        <v>143</v>
      </c>
      <c r="G667" s="3" t="s">
        <v>20</v>
      </c>
      <c r="H667" s="2" t="s">
        <v>34</v>
      </c>
      <c r="I667" s="2" t="s">
        <v>1692</v>
      </c>
      <c r="J667" s="3" t="str">
        <f>HYPERLINK("https://www.boe.es/gazeta/dias/1826/10/05/pdfs/GMD-1826-120.pdf#page=3","Abrir facsímil")</f>
        <v>Abrir facsímil</v>
      </c>
      <c r="K667" s="3" t="s">
        <v>36</v>
      </c>
    </row>
    <row r="668" spans="1:11" ht="42" customHeight="1">
      <c r="A668" s="2" t="s">
        <v>1693</v>
      </c>
      <c r="B668" s="2" t="s">
        <v>1693</v>
      </c>
      <c r="C668" s="2" t="s">
        <v>129</v>
      </c>
      <c r="D668" s="2" t="s">
        <v>27</v>
      </c>
      <c r="E668" s="5">
        <v>-26749</v>
      </c>
      <c r="F668" s="3" t="s">
        <v>143</v>
      </c>
      <c r="G668" s="3" t="s">
        <v>20</v>
      </c>
      <c r="H668" s="2" t="s">
        <v>34</v>
      </c>
      <c r="I668" s="2" t="s">
        <v>1694</v>
      </c>
      <c r="J668" s="3" t="str">
        <f>HYPERLINK("https://www.boe.es/gazeta/dias/1826/10/05/pdfs/GMD-1826-120.pdf#page=3","Abrir facsímil")</f>
        <v>Abrir facsímil</v>
      </c>
      <c r="K668" s="3" t="s">
        <v>36</v>
      </c>
    </row>
    <row r="669" spans="1:11" ht="42" customHeight="1">
      <c r="A669" s="2" t="s">
        <v>1695</v>
      </c>
      <c r="B669" s="2" t="s">
        <v>1695</v>
      </c>
      <c r="C669" s="2" t="s">
        <v>62</v>
      </c>
      <c r="D669" s="2" t="s">
        <v>27</v>
      </c>
      <c r="E669" s="5">
        <v>-26875</v>
      </c>
      <c r="F669" s="3" t="s">
        <v>885</v>
      </c>
      <c r="G669" s="3" t="s">
        <v>45</v>
      </c>
      <c r="H669" s="2" t="s">
        <v>34</v>
      </c>
      <c r="I669" s="2" t="s">
        <v>1696</v>
      </c>
      <c r="J669" s="3" t="str">
        <f>HYPERLINK("https://www.boe.es/gazeta/dias/1826/06/01/pdfs/GMD-1826-66.pdf#page=1","Abrir facsímil")</f>
        <v>Abrir facsímil</v>
      </c>
      <c r="K669" s="3" t="s">
        <v>36</v>
      </c>
    </row>
    <row r="670" spans="1:11" ht="42" customHeight="1">
      <c r="A670" s="2" t="s">
        <v>1695</v>
      </c>
      <c r="B670" s="2" t="s">
        <v>1695</v>
      </c>
      <c r="C670" s="2" t="s">
        <v>17</v>
      </c>
      <c r="D670" s="2" t="s">
        <v>18</v>
      </c>
      <c r="E670" s="5">
        <v>-26856</v>
      </c>
      <c r="F670" s="3" t="s">
        <v>229</v>
      </c>
      <c r="G670" s="3" t="s">
        <v>20</v>
      </c>
      <c r="H670" s="2" t="s">
        <v>34</v>
      </c>
      <c r="I670" s="2" t="s">
        <v>1697</v>
      </c>
      <c r="J670" s="3" t="str">
        <f>HYPERLINK("https://www.boe.es/gazeta/dias/1826/06/20/pdfs/GMD-1826-74.pdf#page=3","Abrir facsímil")</f>
        <v>Abrir facsímil</v>
      </c>
      <c r="K670" s="3" t="s">
        <v>36</v>
      </c>
    </row>
    <row r="671" spans="1:11" ht="42" customHeight="1">
      <c r="A671" s="2" t="s">
        <v>1698</v>
      </c>
      <c r="B671" s="2" t="s">
        <v>1699</v>
      </c>
      <c r="C671" s="2" t="s">
        <v>26</v>
      </c>
      <c r="D671" s="2" t="s">
        <v>27</v>
      </c>
      <c r="E671" s="5">
        <v>-26975</v>
      </c>
      <c r="F671" s="3" t="s">
        <v>453</v>
      </c>
      <c r="G671" s="3" t="s">
        <v>454</v>
      </c>
      <c r="H671" s="2" t="s">
        <v>34</v>
      </c>
      <c r="I671" s="2" t="s">
        <v>1700</v>
      </c>
      <c r="J671" s="3" t="str">
        <f>HYPERLINK("https://www.boe.es/gazeta/dias/1826/02/21/pdfs/GMD-1826-22.pdf#page=4","Abrir facsímil")</f>
        <v>Abrir facsímil</v>
      </c>
      <c r="K671" s="3" t="s">
        <v>36</v>
      </c>
    </row>
    <row r="672" spans="1:11" ht="42" customHeight="1">
      <c r="A672" s="2" t="s">
        <v>1701</v>
      </c>
      <c r="B672" s="2" t="s">
        <v>1702</v>
      </c>
      <c r="C672" s="2" t="s">
        <v>49</v>
      </c>
      <c r="D672" s="2" t="s">
        <v>27</v>
      </c>
      <c r="E672" s="5">
        <v>-27020</v>
      </c>
      <c r="F672" s="3" t="s">
        <v>111</v>
      </c>
      <c r="G672" s="3" t="s">
        <v>20</v>
      </c>
      <c r="H672" s="2" t="s">
        <v>34</v>
      </c>
      <c r="I672" s="2" t="s">
        <v>1703</v>
      </c>
      <c r="J672" s="3" t="str">
        <f>HYPERLINK("https://www.boe.es/gazeta/dias/1826/01/07/pdfs/GMD-1826-3.pdf#page=3","Abrir facsímil")</f>
        <v>Abrir facsímil</v>
      </c>
      <c r="K672" s="3" t="s">
        <v>36</v>
      </c>
    </row>
    <row r="673" spans="1:11" ht="42" customHeight="1">
      <c r="A673" s="2" t="s">
        <v>1704</v>
      </c>
      <c r="B673" s="2" t="s">
        <v>1705</v>
      </c>
      <c r="C673" s="2" t="s">
        <v>62</v>
      </c>
      <c r="D673" s="2" t="s">
        <v>27</v>
      </c>
      <c r="E673" s="5">
        <v>-26831</v>
      </c>
      <c r="F673" s="3" t="s">
        <v>565</v>
      </c>
      <c r="G673" s="3" t="s">
        <v>29</v>
      </c>
      <c r="H673" s="2" t="s">
        <v>21</v>
      </c>
      <c r="I673" s="2" t="s">
        <v>1706</v>
      </c>
      <c r="J673" s="3" t="str">
        <f>HYPERLINK("https://www.boe.es/gazeta/dias/1826/07/15/pdfs/GMD-1826-85.pdf#page=4","Abrir facsímil")</f>
        <v>Abrir facsímil</v>
      </c>
      <c r="K673" s="3" t="s">
        <v>23</v>
      </c>
    </row>
    <row r="674" spans="1:11" ht="42" customHeight="1">
      <c r="A674" s="2" t="s">
        <v>1707</v>
      </c>
      <c r="B674" s="2" t="s">
        <v>1708</v>
      </c>
      <c r="C674" s="2" t="s">
        <v>85</v>
      </c>
      <c r="D674" s="2" t="s">
        <v>86</v>
      </c>
      <c r="E674" s="5">
        <v>-26740</v>
      </c>
      <c r="F674" s="3" t="s">
        <v>383</v>
      </c>
      <c r="G674" s="3" t="s">
        <v>45</v>
      </c>
      <c r="H674" s="2" t="s">
        <v>34</v>
      </c>
      <c r="I674" s="2" t="s">
        <v>1709</v>
      </c>
      <c r="J674" s="3" t="str">
        <f>HYPERLINK("https://www.boe.es/gazeta/dias/1826/10/14/pdfs/GMD-1826-124.pdf#page=1","Abrir facsímil")</f>
        <v>Abrir facsímil</v>
      </c>
      <c r="K674" s="3" t="s">
        <v>36</v>
      </c>
    </row>
    <row r="675" spans="1:11" ht="42" customHeight="1">
      <c r="A675" s="2" t="s">
        <v>1710</v>
      </c>
      <c r="B675" s="2" t="s">
        <v>1711</v>
      </c>
      <c r="C675" s="2" t="s">
        <v>85</v>
      </c>
      <c r="D675" s="2" t="s">
        <v>86</v>
      </c>
      <c r="E675" s="5">
        <v>-26926</v>
      </c>
      <c r="F675" s="3" t="s">
        <v>57</v>
      </c>
      <c r="G675" s="3" t="s">
        <v>64</v>
      </c>
      <c r="H675" s="2" t="s">
        <v>34</v>
      </c>
      <c r="I675" s="2" t="s">
        <v>1712</v>
      </c>
      <c r="J675" s="3" t="str">
        <f>HYPERLINK("https://www.boe.es/gazeta/dias/1826/04/11/pdfs/GMD-1826-44.pdf#page=2","Abrir facsímil")</f>
        <v>Abrir facsímil</v>
      </c>
      <c r="K675" s="3" t="s">
        <v>36</v>
      </c>
    </row>
    <row r="676" spans="1:11" ht="42" customHeight="1">
      <c r="A676" s="2" t="s">
        <v>1713</v>
      </c>
      <c r="B676" s="2" t="s">
        <v>1714</v>
      </c>
      <c r="C676" s="2" t="s">
        <v>49</v>
      </c>
      <c r="D676" s="2" t="s">
        <v>27</v>
      </c>
      <c r="E676" s="5">
        <v>-26922</v>
      </c>
      <c r="F676" s="3" t="s">
        <v>352</v>
      </c>
      <c r="G676" s="3" t="s">
        <v>29</v>
      </c>
      <c r="H676" s="2" t="s">
        <v>34</v>
      </c>
      <c r="I676" s="2" t="s">
        <v>1715</v>
      </c>
      <c r="J676" s="3" t="str">
        <f>HYPERLINK("https://www.boe.es/gazeta/dias/1826/04/15/pdfs/GMD-1826-46.pdf#page=4","Abrir facsímil")</f>
        <v>Abrir facsímil</v>
      </c>
      <c r="K676" s="3" t="s">
        <v>36</v>
      </c>
    </row>
    <row r="677" spans="1:11" ht="42" customHeight="1">
      <c r="A677" s="2" t="s">
        <v>1716</v>
      </c>
      <c r="B677" s="2" t="s">
        <v>1717</v>
      </c>
      <c r="C677" s="2" t="s">
        <v>62</v>
      </c>
      <c r="D677" s="2" t="s">
        <v>27</v>
      </c>
      <c r="E677" s="5">
        <v>-26961</v>
      </c>
      <c r="F677" s="3" t="s">
        <v>1092</v>
      </c>
      <c r="G677" s="3" t="s">
        <v>29</v>
      </c>
      <c r="H677" s="2" t="s">
        <v>34</v>
      </c>
      <c r="I677" s="2" t="s">
        <v>1718</v>
      </c>
      <c r="J677" s="3" t="str">
        <f>HYPERLINK("https://www.boe.es/gazeta/dias/1826/03/07/pdfs/GMD-1826-29.pdf#page=4","Abrir facsímil")</f>
        <v>Abrir facsímil</v>
      </c>
      <c r="K677" s="3" t="s">
        <v>36</v>
      </c>
    </row>
    <row r="678" spans="1:11" ht="42" customHeight="1">
      <c r="A678" s="2" t="s">
        <v>1719</v>
      </c>
      <c r="B678" s="2" t="s">
        <v>1719</v>
      </c>
      <c r="C678" s="2" t="s">
        <v>85</v>
      </c>
      <c r="D678" s="2" t="s">
        <v>86</v>
      </c>
      <c r="E678" s="5">
        <v>-27020</v>
      </c>
      <c r="F678" s="3" t="s">
        <v>111</v>
      </c>
      <c r="G678" s="3" t="s">
        <v>64</v>
      </c>
      <c r="H678" s="2" t="s">
        <v>34</v>
      </c>
      <c r="I678" s="2" t="s">
        <v>1720</v>
      </c>
      <c r="J678" s="3" t="str">
        <f>HYPERLINK("https://www.boe.es/gazeta/dias/1826/01/07/pdfs/GMD-1826-3.pdf#page=2","Abrir facsímil")</f>
        <v>Abrir facsímil</v>
      </c>
      <c r="K678" s="3" t="s">
        <v>36</v>
      </c>
    </row>
    <row r="679" spans="1:11" ht="42" customHeight="1">
      <c r="A679" s="2" t="s">
        <v>1721</v>
      </c>
      <c r="B679" s="2" t="s">
        <v>1722</v>
      </c>
      <c r="C679" s="2" t="s">
        <v>17</v>
      </c>
      <c r="D679" s="2" t="s">
        <v>18</v>
      </c>
      <c r="E679" s="5">
        <v>-26721</v>
      </c>
      <c r="F679" s="3" t="s">
        <v>945</v>
      </c>
      <c r="G679" s="3" t="s">
        <v>1723</v>
      </c>
      <c r="H679" s="2" t="s">
        <v>34</v>
      </c>
      <c r="I679" s="2" t="s">
        <v>1724</v>
      </c>
      <c r="J679" s="3" t="str">
        <f>HYPERLINK("https://www.boe.es/gazeta/dias/1826/11/02/pdfs/GMD-1826-132.pdf#page=2","Abrir facsímil")</f>
        <v>Abrir facsímil</v>
      </c>
      <c r="K679" s="3" t="s">
        <v>36</v>
      </c>
    </row>
    <row r="680" spans="1:11" ht="42" customHeight="1">
      <c r="A680" s="2" t="s">
        <v>1725</v>
      </c>
      <c r="B680" s="2" t="s">
        <v>1725</v>
      </c>
      <c r="C680" s="2" t="s">
        <v>17</v>
      </c>
      <c r="D680" s="2" t="s">
        <v>18</v>
      </c>
      <c r="E680" s="5">
        <v>-26800</v>
      </c>
      <c r="F680" s="3" t="s">
        <v>417</v>
      </c>
      <c r="G680" s="3" t="s">
        <v>20</v>
      </c>
      <c r="H680" s="2" t="s">
        <v>34</v>
      </c>
      <c r="I680" s="2" t="s">
        <v>1726</v>
      </c>
      <c r="J680" s="3" t="str">
        <f>HYPERLINK("https://www.boe.es/gazeta/dias/1826/08/15/pdfs/GMD-1826-98.pdf#page=3","Abrir facsímil")</f>
        <v>Abrir facsímil</v>
      </c>
      <c r="K680" s="3" t="s">
        <v>36</v>
      </c>
    </row>
    <row r="681" spans="1:11" ht="42" customHeight="1">
      <c r="A681" s="2" t="s">
        <v>1727</v>
      </c>
      <c r="B681" s="2" t="s">
        <v>1728</v>
      </c>
      <c r="C681" s="2" t="s">
        <v>32</v>
      </c>
      <c r="D681" s="2" t="s">
        <v>27</v>
      </c>
      <c r="E681" s="5">
        <v>-26812</v>
      </c>
      <c r="F681" s="3" t="s">
        <v>33</v>
      </c>
      <c r="G681" s="3" t="s">
        <v>29</v>
      </c>
      <c r="H681" s="2" t="s">
        <v>34</v>
      </c>
      <c r="I681" s="2" t="s">
        <v>1729</v>
      </c>
      <c r="J681" s="3" t="str">
        <f>HYPERLINK("https://www.boe.es/gazeta/dias/1826/08/03/pdfs/GMD-1826-93.pdf#page=4","Abrir facsímil")</f>
        <v>Abrir facsímil</v>
      </c>
      <c r="K681" s="3" t="s">
        <v>36</v>
      </c>
    </row>
    <row r="682" spans="1:11" ht="42" customHeight="1">
      <c r="A682" s="2" t="s">
        <v>1730</v>
      </c>
      <c r="B682" s="2" t="s">
        <v>1731</v>
      </c>
      <c r="C682" s="2" t="s">
        <v>85</v>
      </c>
      <c r="D682" s="2" t="s">
        <v>86</v>
      </c>
      <c r="E682" s="5">
        <v>-26726</v>
      </c>
      <c r="F682" s="3" t="s">
        <v>318</v>
      </c>
      <c r="G682" s="3" t="s">
        <v>29</v>
      </c>
      <c r="H682" s="2" t="s">
        <v>34</v>
      </c>
      <c r="I682" s="2" t="s">
        <v>1732</v>
      </c>
      <c r="J682" s="3" t="str">
        <f>HYPERLINK("https://www.boe.es/gazeta/dias/1826/10/28/pdfs/GMD-1826-130.pdf#page=4","Abrir facsímil")</f>
        <v>Abrir facsímil</v>
      </c>
      <c r="K682" s="3" t="s">
        <v>36</v>
      </c>
    </row>
    <row r="683" spans="1:11" ht="42" customHeight="1">
      <c r="A683" s="2" t="s">
        <v>1733</v>
      </c>
      <c r="B683" s="2" t="s">
        <v>1734</v>
      </c>
      <c r="C683" s="2" t="s">
        <v>32</v>
      </c>
      <c r="D683" s="2" t="s">
        <v>27</v>
      </c>
      <c r="E683" s="5">
        <v>-26926</v>
      </c>
      <c r="F683" s="3" t="s">
        <v>57</v>
      </c>
      <c r="G683" s="3" t="s">
        <v>29</v>
      </c>
      <c r="H683" s="2" t="s">
        <v>34</v>
      </c>
      <c r="I683" s="2" t="s">
        <v>1735</v>
      </c>
      <c r="J683" s="3" t="str">
        <f>HYPERLINK("https://www.boe.es/gazeta/dias/1826/04/11/pdfs/GMD-1826-44.pdf#page=4","Abrir facsímil")</f>
        <v>Abrir facsímil</v>
      </c>
      <c r="K683" s="3" t="s">
        <v>36</v>
      </c>
    </row>
    <row r="684" spans="1:11" ht="42" customHeight="1">
      <c r="A684" s="2" t="s">
        <v>1736</v>
      </c>
      <c r="B684" s="2" t="s">
        <v>1737</v>
      </c>
      <c r="C684" s="2" t="s">
        <v>129</v>
      </c>
      <c r="D684" s="2" t="s">
        <v>27</v>
      </c>
      <c r="E684" s="5">
        <v>-26917</v>
      </c>
      <c r="F684" s="3" t="s">
        <v>308</v>
      </c>
      <c r="G684" s="3" t="s">
        <v>29</v>
      </c>
      <c r="H684" s="2" t="s">
        <v>34</v>
      </c>
      <c r="I684" s="2" t="s">
        <v>1738</v>
      </c>
      <c r="J684" s="3" t="str">
        <f>HYPERLINK("https://www.boe.es/gazeta/dias/1826/04/20/pdfs/GMD-1826-48.pdf#page=4","Abrir facsímil")</f>
        <v>Abrir facsímil</v>
      </c>
      <c r="K684" s="3" t="s">
        <v>36</v>
      </c>
    </row>
    <row r="685" spans="1:11" ht="42" customHeight="1">
      <c r="A685" s="2" t="s">
        <v>1739</v>
      </c>
      <c r="B685" s="2" t="s">
        <v>1739</v>
      </c>
      <c r="C685" s="2" t="s">
        <v>85</v>
      </c>
      <c r="D685" s="2" t="s">
        <v>86</v>
      </c>
      <c r="E685" s="5">
        <v>-26800</v>
      </c>
      <c r="F685" s="3" t="s">
        <v>417</v>
      </c>
      <c r="G685" s="3" t="s">
        <v>64</v>
      </c>
      <c r="H685" s="2" t="s">
        <v>34</v>
      </c>
      <c r="I685" s="2" t="s">
        <v>1740</v>
      </c>
      <c r="J685" s="3" t="str">
        <f>HYPERLINK("https://www.boe.es/gazeta/dias/1826/08/15/pdfs/GMD-1826-98.pdf#page=2","Abrir facsímil")</f>
        <v>Abrir facsímil</v>
      </c>
      <c r="K685" s="3" t="s">
        <v>36</v>
      </c>
    </row>
    <row r="686" spans="1:11" ht="42" customHeight="1">
      <c r="A686" s="2" t="s">
        <v>1741</v>
      </c>
      <c r="B686" s="2" t="s">
        <v>1742</v>
      </c>
      <c r="C686" s="2" t="s">
        <v>62</v>
      </c>
      <c r="D686" s="2" t="s">
        <v>27</v>
      </c>
      <c r="E686" s="5">
        <v>-26793</v>
      </c>
      <c r="F686" s="3" t="s">
        <v>28</v>
      </c>
      <c r="G686" s="3" t="s">
        <v>29</v>
      </c>
      <c r="H686" s="2" t="s">
        <v>34</v>
      </c>
      <c r="I686" s="2" t="s">
        <v>1743</v>
      </c>
      <c r="J686" s="3" t="str">
        <f>HYPERLINK("https://www.boe.es/gazeta/dias/1826/08/22/pdfs/GMD-1826-101.pdf#page=4","Abrir facsímil")</f>
        <v>Abrir facsímil</v>
      </c>
      <c r="K686" s="3" t="s">
        <v>36</v>
      </c>
    </row>
    <row r="687" spans="1:11" ht="42" customHeight="1">
      <c r="A687" s="2" t="s">
        <v>1744</v>
      </c>
      <c r="B687" s="2" t="s">
        <v>1744</v>
      </c>
      <c r="C687" s="2" t="s">
        <v>62</v>
      </c>
      <c r="D687" s="2" t="s">
        <v>27</v>
      </c>
      <c r="E687" s="5">
        <v>-26940</v>
      </c>
      <c r="F687" s="3" t="s">
        <v>442</v>
      </c>
      <c r="G687" s="3" t="s">
        <v>29</v>
      </c>
      <c r="H687" s="2" t="s">
        <v>34</v>
      </c>
      <c r="I687" s="2" t="s">
        <v>1745</v>
      </c>
      <c r="J687" s="3" t="str">
        <f>HYPERLINK("https://www.boe.es/gazeta/dias/1826/03/28/pdfs/GMD-1826-38.pdf#page=4","Abrir facsímil")</f>
        <v>Abrir facsímil</v>
      </c>
      <c r="K687" s="3" t="s">
        <v>36</v>
      </c>
    </row>
    <row r="688" spans="1:11" ht="42" customHeight="1">
      <c r="A688" s="2" t="s">
        <v>1746</v>
      </c>
      <c r="B688" s="2" t="s">
        <v>1746</v>
      </c>
      <c r="C688" s="2" t="s">
        <v>17</v>
      </c>
      <c r="D688" s="2" t="s">
        <v>18</v>
      </c>
      <c r="E688" s="5">
        <v>-26908</v>
      </c>
      <c r="F688" s="3" t="s">
        <v>1007</v>
      </c>
      <c r="G688" s="3" t="s">
        <v>45</v>
      </c>
      <c r="H688" s="2" t="s">
        <v>34</v>
      </c>
      <c r="I688" s="2" t="s">
        <v>1747</v>
      </c>
      <c r="J688" s="3" t="str">
        <f>HYPERLINK("https://www.boe.es/gazeta/dias/1826/04/29/pdfs/GMD-1826-52.pdf#page=1","Abrir facsímil")</f>
        <v>Abrir facsímil</v>
      </c>
      <c r="K688" s="3" t="s">
        <v>36</v>
      </c>
    </row>
    <row r="689" spans="1:11" ht="42" customHeight="1">
      <c r="A689" s="2" t="s">
        <v>1748</v>
      </c>
      <c r="B689" s="2" t="s">
        <v>1748</v>
      </c>
      <c r="C689" s="2" t="s">
        <v>73</v>
      </c>
      <c r="D689" s="2" t="s">
        <v>27</v>
      </c>
      <c r="E689" s="5">
        <v>-26954</v>
      </c>
      <c r="F689" s="3" t="s">
        <v>1096</v>
      </c>
      <c r="G689" s="3" t="s">
        <v>1097</v>
      </c>
      <c r="H689" s="2" t="s">
        <v>34</v>
      </c>
      <c r="I689" s="2" t="s">
        <v>1749</v>
      </c>
      <c r="J689" s="3" t="str">
        <f>HYPERLINK("https://www.boe.es/gazeta/dias/1826/03/14/pdfs/GMD-1826-32.pdf#page=4","Abrir facsímil")</f>
        <v>Abrir facsímil</v>
      </c>
      <c r="K689" s="3" t="s">
        <v>36</v>
      </c>
    </row>
    <row r="690" spans="1:11" ht="42" customHeight="1">
      <c r="A690" s="2" t="s">
        <v>1750</v>
      </c>
      <c r="B690" s="2" t="s">
        <v>1751</v>
      </c>
      <c r="C690" s="2" t="s">
        <v>129</v>
      </c>
      <c r="D690" s="2" t="s">
        <v>27</v>
      </c>
      <c r="E690" s="5">
        <v>-26861</v>
      </c>
      <c r="F690" s="3" t="s">
        <v>552</v>
      </c>
      <c r="G690" s="3" t="s">
        <v>45</v>
      </c>
      <c r="H690" s="2" t="s">
        <v>34</v>
      </c>
      <c r="I690" s="2" t="s">
        <v>1752</v>
      </c>
      <c r="J690" s="3" t="str">
        <f>HYPERLINK("https://www.boe.es/gazeta/dias/1826/06/15/pdfs/GMD-1826-72.pdf#page=1","Abrir facsímil")</f>
        <v>Abrir facsímil</v>
      </c>
      <c r="K690" s="3" t="s">
        <v>36</v>
      </c>
    </row>
    <row r="691" spans="1:11" ht="42" customHeight="1">
      <c r="A691" s="2" t="s">
        <v>1753</v>
      </c>
      <c r="B691" s="2" t="s">
        <v>1753</v>
      </c>
      <c r="C691" s="2" t="s">
        <v>26</v>
      </c>
      <c r="D691" s="2" t="s">
        <v>27</v>
      </c>
      <c r="E691" s="5">
        <v>-26877</v>
      </c>
      <c r="F691" s="3" t="s">
        <v>529</v>
      </c>
      <c r="G691" s="3" t="s">
        <v>20</v>
      </c>
      <c r="H691" s="2" t="s">
        <v>34</v>
      </c>
      <c r="I691" s="2" t="s">
        <v>1754</v>
      </c>
      <c r="J691" s="3" t="str">
        <f>HYPERLINK("https://www.boe.es/gazeta/dias/1826/05/30/pdfs/GMD-1826-65.pdf#page=3","Abrir facsímil")</f>
        <v>Abrir facsímil</v>
      </c>
      <c r="K691" s="3" t="s">
        <v>36</v>
      </c>
    </row>
    <row r="692" spans="1:11" ht="42" customHeight="1">
      <c r="A692" s="2" t="s">
        <v>1755</v>
      </c>
      <c r="B692" s="2" t="s">
        <v>1756</v>
      </c>
      <c r="C692" s="2" t="s">
        <v>85</v>
      </c>
      <c r="D692" s="2" t="s">
        <v>86</v>
      </c>
      <c r="E692" s="5">
        <v>-26747</v>
      </c>
      <c r="F692" s="3" t="s">
        <v>738</v>
      </c>
      <c r="G692" s="3" t="s">
        <v>739</v>
      </c>
      <c r="H692" s="2" t="s">
        <v>34</v>
      </c>
      <c r="I692" s="2" t="s">
        <v>1757</v>
      </c>
      <c r="J692" s="3" t="str">
        <f>HYPERLINK("https://www.boe.es/gazeta/dias/1826/10/07/pdfs/GMD-1826-121.pdf#page=4","Abrir facsímil")</f>
        <v>Abrir facsímil</v>
      </c>
      <c r="K692" s="3" t="s">
        <v>36</v>
      </c>
    </row>
    <row r="693" spans="1:11" ht="42" customHeight="1">
      <c r="A693" s="2" t="s">
        <v>1758</v>
      </c>
      <c r="B693" s="2" t="s">
        <v>1758</v>
      </c>
      <c r="C693" s="2" t="s">
        <v>17</v>
      </c>
      <c r="D693" s="2" t="s">
        <v>18</v>
      </c>
      <c r="E693" s="5">
        <v>-26831</v>
      </c>
      <c r="F693" s="3" t="s">
        <v>565</v>
      </c>
      <c r="G693" s="3" t="s">
        <v>64</v>
      </c>
      <c r="H693" s="2" t="s">
        <v>34</v>
      </c>
      <c r="I693" s="2" t="s">
        <v>1759</v>
      </c>
      <c r="J693" s="3" t="str">
        <f>HYPERLINK("https://www.boe.es/gazeta/dias/1826/07/15/pdfs/GMD-1826-85.pdf#page=2","Abrir facsímil")</f>
        <v>Abrir facsímil</v>
      </c>
      <c r="K693" s="3" t="s">
        <v>36</v>
      </c>
    </row>
    <row r="694" spans="1:11" ht="42" customHeight="1">
      <c r="A694" s="2" t="s">
        <v>1760</v>
      </c>
      <c r="B694" s="2" t="s">
        <v>1760</v>
      </c>
      <c r="C694" s="2" t="s">
        <v>17</v>
      </c>
      <c r="D694" s="2" t="s">
        <v>18</v>
      </c>
      <c r="E694" s="5">
        <v>-26847</v>
      </c>
      <c r="F694" s="3" t="s">
        <v>465</v>
      </c>
      <c r="G694" s="3" t="s">
        <v>64</v>
      </c>
      <c r="H694" s="2" t="s">
        <v>34</v>
      </c>
      <c r="I694" s="2" t="s">
        <v>1761</v>
      </c>
      <c r="J694" s="3" t="str">
        <f>HYPERLINK("https://www.boe.es/gazeta/dias/1826/06/29/pdfs/GMD-1826-78.pdf#page=2","Abrir facsímil")</f>
        <v>Abrir facsímil</v>
      </c>
      <c r="K694" s="3" t="s">
        <v>36</v>
      </c>
    </row>
    <row r="695" spans="1:11" ht="42" customHeight="1">
      <c r="A695" s="2" t="s">
        <v>1762</v>
      </c>
      <c r="B695" s="2" t="s">
        <v>1763</v>
      </c>
      <c r="C695" s="2" t="s">
        <v>17</v>
      </c>
      <c r="D695" s="2" t="s">
        <v>18</v>
      </c>
      <c r="E695" s="5">
        <v>-26721</v>
      </c>
      <c r="F695" s="3" t="s">
        <v>945</v>
      </c>
      <c r="G695" s="3" t="s">
        <v>29</v>
      </c>
      <c r="H695" s="2" t="s">
        <v>34</v>
      </c>
      <c r="I695" s="2" t="s">
        <v>1764</v>
      </c>
      <c r="J695" s="3" t="str">
        <f>HYPERLINK("https://www.boe.es/gazeta/dias/1826/11/02/pdfs/GMD-1826-132.pdf#page=4","Abrir facsímil")</f>
        <v>Abrir facsímil</v>
      </c>
      <c r="K695" s="3" t="s">
        <v>36</v>
      </c>
    </row>
    <row r="696" spans="1:11" ht="42" customHeight="1">
      <c r="A696" s="2" t="s">
        <v>1765</v>
      </c>
      <c r="B696" s="2" t="s">
        <v>1766</v>
      </c>
      <c r="C696" s="2" t="s">
        <v>17</v>
      </c>
      <c r="D696" s="2" t="s">
        <v>18</v>
      </c>
      <c r="E696" s="5">
        <v>-26735</v>
      </c>
      <c r="F696" s="3" t="s">
        <v>449</v>
      </c>
      <c r="G696" s="3" t="s">
        <v>29</v>
      </c>
      <c r="H696" s="2" t="s">
        <v>34</v>
      </c>
      <c r="I696" s="2" t="s">
        <v>1767</v>
      </c>
      <c r="J696" s="3" t="str">
        <f>HYPERLINK("https://www.boe.es/gazeta/dias/1826/10/19/pdfs/GMD-1826-126.pdf#page=4","Abrir facsímil")</f>
        <v>Abrir facsímil</v>
      </c>
      <c r="K696" s="3" t="s">
        <v>36</v>
      </c>
    </row>
    <row r="697" spans="1:11" ht="42" customHeight="1">
      <c r="A697" s="2" t="s">
        <v>1768</v>
      </c>
      <c r="B697" s="2" t="s">
        <v>1769</v>
      </c>
      <c r="C697" s="2" t="s">
        <v>17</v>
      </c>
      <c r="D697" s="2" t="s">
        <v>18</v>
      </c>
      <c r="E697" s="5">
        <v>-26842</v>
      </c>
      <c r="F697" s="3" t="s">
        <v>133</v>
      </c>
      <c r="G697" s="3" t="s">
        <v>64</v>
      </c>
      <c r="H697" s="2" t="s">
        <v>34</v>
      </c>
      <c r="I697" s="2" t="s">
        <v>1770</v>
      </c>
      <c r="J697" s="3" t="str">
        <f>HYPERLINK("https://www.boe.es/gazeta/dias/1826/07/04/pdfs/GMD-1826-80.pdf#page=2","Abrir facsímil")</f>
        <v>Abrir facsímil</v>
      </c>
      <c r="K697" s="3" t="s">
        <v>36</v>
      </c>
    </row>
    <row r="698" spans="1:11" ht="42" customHeight="1">
      <c r="A698" s="2" t="s">
        <v>1771</v>
      </c>
      <c r="B698" s="2" t="s">
        <v>1772</v>
      </c>
      <c r="C698" s="2" t="s">
        <v>49</v>
      </c>
      <c r="D698" s="2" t="s">
        <v>27</v>
      </c>
      <c r="E698" s="5">
        <v>-27020</v>
      </c>
      <c r="F698" s="3" t="s">
        <v>111</v>
      </c>
      <c r="G698" s="3" t="s">
        <v>20</v>
      </c>
      <c r="H698" s="2" t="s">
        <v>34</v>
      </c>
      <c r="I698" s="2" t="s">
        <v>1773</v>
      </c>
      <c r="J698" s="3" t="str">
        <f>HYPERLINK("https://www.boe.es/gazeta/dias/1826/01/07/pdfs/GMD-1826-3.pdf#page=3","Abrir facsímil")</f>
        <v>Abrir facsímil</v>
      </c>
      <c r="K698" s="3" t="s">
        <v>36</v>
      </c>
    </row>
    <row r="699" spans="1:11" ht="42" customHeight="1">
      <c r="A699" s="2" t="s">
        <v>1774</v>
      </c>
      <c r="B699" s="2" t="s">
        <v>1774</v>
      </c>
      <c r="C699" s="2" t="s">
        <v>62</v>
      </c>
      <c r="D699" s="2" t="s">
        <v>27</v>
      </c>
      <c r="E699" s="5">
        <v>-27003</v>
      </c>
      <c r="F699" s="3" t="s">
        <v>1775</v>
      </c>
      <c r="G699" s="3" t="s">
        <v>20</v>
      </c>
      <c r="H699" s="2" t="s">
        <v>34</v>
      </c>
      <c r="I699" s="2" t="s">
        <v>1776</v>
      </c>
      <c r="J699" s="3" t="str">
        <f>HYPERLINK("https://www.boe.es/gazeta/dias/1826/01/24/pdfs/GMD-1826-10.pdf#page=3","Abrir facsímil")</f>
        <v>Abrir facsímil</v>
      </c>
      <c r="K699" s="3" t="s">
        <v>36</v>
      </c>
    </row>
    <row r="700" spans="1:11" ht="42" customHeight="1">
      <c r="A700" s="2" t="s">
        <v>1777</v>
      </c>
      <c r="B700" s="2" t="s">
        <v>1777</v>
      </c>
      <c r="C700" s="2" t="s">
        <v>17</v>
      </c>
      <c r="D700" s="2" t="s">
        <v>18</v>
      </c>
      <c r="E700" s="5">
        <v>-26831</v>
      </c>
      <c r="F700" s="3" t="s">
        <v>565</v>
      </c>
      <c r="G700" s="3" t="s">
        <v>64</v>
      </c>
      <c r="H700" s="2" t="s">
        <v>34</v>
      </c>
      <c r="I700" s="2" t="s">
        <v>1778</v>
      </c>
      <c r="J700" s="3" t="str">
        <f>HYPERLINK("https://www.boe.es/gazeta/dias/1826/07/15/pdfs/GMD-1826-85.pdf#page=2","Abrir facsímil")</f>
        <v>Abrir facsímil</v>
      </c>
      <c r="K700" s="3" t="s">
        <v>36</v>
      </c>
    </row>
    <row r="701" spans="1:11" ht="42" customHeight="1">
      <c r="A701" s="2" t="s">
        <v>1779</v>
      </c>
      <c r="B701" s="2" t="s">
        <v>1780</v>
      </c>
      <c r="C701" s="2" t="s">
        <v>73</v>
      </c>
      <c r="D701" s="2" t="s">
        <v>27</v>
      </c>
      <c r="E701" s="5">
        <v>-27010</v>
      </c>
      <c r="F701" s="3" t="s">
        <v>283</v>
      </c>
      <c r="G701" s="3" t="s">
        <v>29</v>
      </c>
      <c r="H701" s="2" t="s">
        <v>34</v>
      </c>
      <c r="I701" s="2" t="s">
        <v>1781</v>
      </c>
      <c r="J701" s="3" t="str">
        <f>HYPERLINK("https://www.boe.es/gazeta/dias/1826/01/17/pdfs/GMD-1826-7.pdf#page=4","Abrir facsímil")</f>
        <v>Abrir facsímil</v>
      </c>
      <c r="K701" s="3" t="s">
        <v>36</v>
      </c>
    </row>
    <row r="702" spans="1:11" ht="42" customHeight="1">
      <c r="A702" s="2" t="s">
        <v>1782</v>
      </c>
      <c r="B702" s="2" t="s">
        <v>1783</v>
      </c>
      <c r="C702" s="2" t="s">
        <v>17</v>
      </c>
      <c r="D702" s="2" t="s">
        <v>18</v>
      </c>
      <c r="E702" s="5">
        <v>-26735</v>
      </c>
      <c r="F702" s="3" t="s">
        <v>449</v>
      </c>
      <c r="G702" s="3" t="s">
        <v>29</v>
      </c>
      <c r="H702" s="2" t="s">
        <v>34</v>
      </c>
      <c r="I702" s="2" t="s">
        <v>1784</v>
      </c>
      <c r="J702" s="3" t="str">
        <f>HYPERLINK("https://www.boe.es/gazeta/dias/1826/10/19/pdfs/GMD-1826-126.pdf#page=4","Abrir facsímil")</f>
        <v>Abrir facsímil</v>
      </c>
      <c r="K702" s="3" t="s">
        <v>36</v>
      </c>
    </row>
    <row r="703" spans="1:11" ht="42" customHeight="1">
      <c r="A703" s="2" t="s">
        <v>1785</v>
      </c>
      <c r="B703" s="2" t="s">
        <v>1786</v>
      </c>
      <c r="C703" s="2" t="s">
        <v>85</v>
      </c>
      <c r="D703" s="2" t="s">
        <v>86</v>
      </c>
      <c r="E703" s="5">
        <v>-26719</v>
      </c>
      <c r="F703" s="3" t="s">
        <v>184</v>
      </c>
      <c r="G703" s="3" t="s">
        <v>29</v>
      </c>
      <c r="H703" s="2" t="s">
        <v>34</v>
      </c>
      <c r="I703" s="2" t="s">
        <v>1787</v>
      </c>
      <c r="J703" s="3" t="str">
        <f>HYPERLINK("https://www.boe.es/gazeta/dias/1826/11/04/pdfs/GMD-1826-133.pdf#page=4","Abrir facsímil")</f>
        <v>Abrir facsímil</v>
      </c>
      <c r="K703" s="3" t="s">
        <v>36</v>
      </c>
    </row>
    <row r="704" spans="1:11" ht="42" customHeight="1">
      <c r="A704" s="2" t="s">
        <v>1788</v>
      </c>
      <c r="B704" s="2" t="s">
        <v>1788</v>
      </c>
      <c r="C704" s="2" t="s">
        <v>62</v>
      </c>
      <c r="D704" s="2" t="s">
        <v>27</v>
      </c>
      <c r="E704" s="5">
        <v>-26695</v>
      </c>
      <c r="F704" s="3" t="s">
        <v>446</v>
      </c>
      <c r="G704" s="3" t="s">
        <v>29</v>
      </c>
      <c r="H704" s="2" t="s">
        <v>34</v>
      </c>
      <c r="I704" s="2" t="s">
        <v>1789</v>
      </c>
      <c r="J704" s="3" t="str">
        <f>HYPERLINK("https://www.boe.es/gazeta/dias/1826/11/28/pdfs/GMD-1826-143.pdf#page=4","Abrir facsímil")</f>
        <v>Abrir facsímil</v>
      </c>
      <c r="K704" s="3" t="s">
        <v>36</v>
      </c>
    </row>
    <row r="705" spans="1:11" ht="42" customHeight="1">
      <c r="A705" s="2" t="s">
        <v>1790</v>
      </c>
      <c r="B705" s="2" t="s">
        <v>1791</v>
      </c>
      <c r="C705" s="2" t="s">
        <v>62</v>
      </c>
      <c r="D705" s="2" t="s">
        <v>27</v>
      </c>
      <c r="E705" s="5">
        <v>-26826</v>
      </c>
      <c r="F705" s="3" t="s">
        <v>377</v>
      </c>
      <c r="G705" s="3" t="s">
        <v>20</v>
      </c>
      <c r="H705" s="2" t="s">
        <v>34</v>
      </c>
      <c r="I705" s="2" t="s">
        <v>1792</v>
      </c>
      <c r="J705" s="3" t="str">
        <f>HYPERLINK("https://www.boe.es/gazeta/dias/1826/07/20/pdfs/GMD-1826-87.pdf#page=3","Abrir facsímil")</f>
        <v>Abrir facsímil</v>
      </c>
      <c r="K705" s="3" t="s">
        <v>36</v>
      </c>
    </row>
    <row r="706" spans="1:11" ht="42" customHeight="1">
      <c r="A706" s="2" t="s">
        <v>1793</v>
      </c>
      <c r="B706" s="2" t="s">
        <v>1794</v>
      </c>
      <c r="C706" s="2" t="s">
        <v>26</v>
      </c>
      <c r="D706" s="2" t="s">
        <v>27</v>
      </c>
      <c r="E706" s="5">
        <v>-27024</v>
      </c>
      <c r="F706" s="3" t="s">
        <v>1055</v>
      </c>
      <c r="G706" s="3" t="s">
        <v>20</v>
      </c>
      <c r="H706" s="2" t="s">
        <v>34</v>
      </c>
      <c r="I706" s="2" t="s">
        <v>1795</v>
      </c>
      <c r="J706" s="3" t="str">
        <f>HYPERLINK("https://www.boe.es/gazeta/dias/1826/01/03/pdfs/GMD-1826-1.pdf#page=3","Abrir facsímil")</f>
        <v>Abrir facsímil</v>
      </c>
      <c r="K706" s="3" t="s">
        <v>36</v>
      </c>
    </row>
    <row r="707" spans="1:11" ht="42" customHeight="1">
      <c r="A707" s="2" t="s">
        <v>1796</v>
      </c>
      <c r="B707" s="2" t="s">
        <v>1797</v>
      </c>
      <c r="C707" s="2" t="s">
        <v>49</v>
      </c>
      <c r="D707" s="2" t="s">
        <v>27</v>
      </c>
      <c r="E707" s="5">
        <v>-27020</v>
      </c>
      <c r="F707" s="3" t="s">
        <v>111</v>
      </c>
      <c r="G707" s="3" t="s">
        <v>20</v>
      </c>
      <c r="H707" s="2" t="s">
        <v>34</v>
      </c>
      <c r="I707" s="2" t="s">
        <v>1798</v>
      </c>
      <c r="J707" s="3" t="str">
        <f>HYPERLINK("https://www.boe.es/gazeta/dias/1826/01/07/pdfs/GMD-1826-3.pdf#page=3","Abrir facsímil")</f>
        <v>Abrir facsímil</v>
      </c>
      <c r="K707" s="3" t="s">
        <v>36</v>
      </c>
    </row>
    <row r="708" spans="1:11" ht="42" customHeight="1">
      <c r="A708" s="2" t="s">
        <v>1799</v>
      </c>
      <c r="B708" s="2" t="s">
        <v>1799</v>
      </c>
      <c r="C708" s="2" t="s">
        <v>17</v>
      </c>
      <c r="D708" s="2" t="s">
        <v>18</v>
      </c>
      <c r="E708" s="5">
        <v>-26709</v>
      </c>
      <c r="F708" s="3" t="s">
        <v>121</v>
      </c>
      <c r="G708" s="3" t="s">
        <v>20</v>
      </c>
      <c r="H708" s="2" t="s">
        <v>34</v>
      </c>
      <c r="I708" s="2" t="s">
        <v>1800</v>
      </c>
      <c r="J708" s="3" t="str">
        <f>HYPERLINK("https://www.boe.es/gazeta/dias/1826/11/14/pdfs/GMD-1826-137.pdf#page=3","Abrir facsímil")</f>
        <v>Abrir facsímil</v>
      </c>
      <c r="K708" s="3" t="s">
        <v>36</v>
      </c>
    </row>
    <row r="709" spans="1:11" ht="42" customHeight="1">
      <c r="A709" s="2" t="s">
        <v>1801</v>
      </c>
      <c r="B709" s="2" t="s">
        <v>1801</v>
      </c>
      <c r="C709" s="2" t="s">
        <v>85</v>
      </c>
      <c r="D709" s="2" t="s">
        <v>86</v>
      </c>
      <c r="E709" s="5">
        <v>-26791</v>
      </c>
      <c r="F709" s="3" t="s">
        <v>191</v>
      </c>
      <c r="G709" s="3" t="s">
        <v>64</v>
      </c>
      <c r="H709" s="2" t="s">
        <v>34</v>
      </c>
      <c r="I709" s="2" t="s">
        <v>1802</v>
      </c>
      <c r="J709" s="3" t="str">
        <f>HYPERLINK("https://www.boe.es/gazeta/dias/1826/08/24/pdfs/GMD-1826-102.pdf#page=2","Abrir facsímil")</f>
        <v>Abrir facsímil</v>
      </c>
      <c r="K709" s="3" t="s">
        <v>36</v>
      </c>
    </row>
    <row r="710" spans="1:11" ht="42" customHeight="1">
      <c r="A710" s="2" t="s">
        <v>1803</v>
      </c>
      <c r="B710" s="2" t="s">
        <v>1804</v>
      </c>
      <c r="C710" s="2" t="s">
        <v>17</v>
      </c>
      <c r="D710" s="2" t="s">
        <v>18</v>
      </c>
      <c r="E710" s="5">
        <v>-26957</v>
      </c>
      <c r="F710" s="3" t="s">
        <v>1270</v>
      </c>
      <c r="G710" s="3" t="s">
        <v>29</v>
      </c>
      <c r="H710" s="2" t="s">
        <v>34</v>
      </c>
      <c r="I710" s="2" t="s">
        <v>1805</v>
      </c>
      <c r="J710" s="3" t="str">
        <f>HYPERLINK("https://www.boe.es/gazeta/dias/1826/03/11/pdfs/GMD-1826-31.pdf#page=4","Abrir facsímil")</f>
        <v>Abrir facsímil</v>
      </c>
      <c r="K710" s="3" t="s">
        <v>36</v>
      </c>
    </row>
    <row r="711" spans="1:11" ht="42" customHeight="1">
      <c r="A711" s="2" t="s">
        <v>1806</v>
      </c>
      <c r="B711" s="2" t="s">
        <v>1807</v>
      </c>
      <c r="C711" s="2" t="s">
        <v>62</v>
      </c>
      <c r="D711" s="2" t="s">
        <v>27</v>
      </c>
      <c r="E711" s="5">
        <v>-26908</v>
      </c>
      <c r="F711" s="3" t="s">
        <v>1007</v>
      </c>
      <c r="G711" s="3" t="s">
        <v>64</v>
      </c>
      <c r="H711" s="2" t="s">
        <v>34</v>
      </c>
      <c r="I711" s="2" t="s">
        <v>1808</v>
      </c>
      <c r="J711" s="3" t="str">
        <f>HYPERLINK("https://www.boe.es/gazeta/dias/1826/04/29/pdfs/GMD-1826-52.pdf#page=2","Abrir facsímil")</f>
        <v>Abrir facsímil</v>
      </c>
      <c r="K711" s="3" t="s">
        <v>36</v>
      </c>
    </row>
    <row r="712" spans="1:11" ht="42" customHeight="1">
      <c r="A712" s="2" t="s">
        <v>1809</v>
      </c>
      <c r="B712" s="2" t="s">
        <v>1810</v>
      </c>
      <c r="C712" s="2" t="s">
        <v>85</v>
      </c>
      <c r="D712" s="2" t="s">
        <v>86</v>
      </c>
      <c r="E712" s="5">
        <v>-27020</v>
      </c>
      <c r="F712" s="3" t="s">
        <v>111</v>
      </c>
      <c r="G712" s="3" t="s">
        <v>20</v>
      </c>
      <c r="H712" s="2" t="s">
        <v>34</v>
      </c>
      <c r="I712" s="2" t="s">
        <v>1811</v>
      </c>
      <c r="J712" s="3" t="str">
        <f>HYPERLINK("https://www.boe.es/gazeta/dias/1826/01/07/pdfs/GMD-1826-3.pdf#page=3","Abrir facsímil")</f>
        <v>Abrir facsímil</v>
      </c>
      <c r="K712" s="3" t="s">
        <v>36</v>
      </c>
    </row>
    <row r="713" spans="1:11" ht="42" customHeight="1">
      <c r="A713" s="2" t="s">
        <v>1809</v>
      </c>
      <c r="B713" s="2" t="s">
        <v>1810</v>
      </c>
      <c r="C713" s="2" t="s">
        <v>17</v>
      </c>
      <c r="D713" s="2" t="s">
        <v>18</v>
      </c>
      <c r="E713" s="5">
        <v>-26926</v>
      </c>
      <c r="F713" s="3" t="s">
        <v>57</v>
      </c>
      <c r="G713" s="3" t="s">
        <v>45</v>
      </c>
      <c r="H713" s="2" t="s">
        <v>34</v>
      </c>
      <c r="I713" s="2" t="s">
        <v>1812</v>
      </c>
      <c r="J713" s="3" t="str">
        <f>HYPERLINK("https://www.boe.es/gazeta/dias/1826/04/11/pdfs/GMD-1826-44.pdf#page=1","Abrir facsímil")</f>
        <v>Abrir facsímil</v>
      </c>
      <c r="K713" s="3" t="s">
        <v>36</v>
      </c>
    </row>
    <row r="714" spans="1:11" ht="42" customHeight="1">
      <c r="A714" s="2" t="s">
        <v>1809</v>
      </c>
      <c r="B714" s="2" t="s">
        <v>1810</v>
      </c>
      <c r="C714" s="2" t="s">
        <v>85</v>
      </c>
      <c r="D714" s="2" t="s">
        <v>86</v>
      </c>
      <c r="E714" s="5">
        <v>-26919</v>
      </c>
      <c r="F714" s="3" t="s">
        <v>930</v>
      </c>
      <c r="G714" s="3" t="s">
        <v>45</v>
      </c>
      <c r="H714" s="2" t="s">
        <v>34</v>
      </c>
      <c r="I714" s="2" t="s">
        <v>1813</v>
      </c>
      <c r="J714" s="3" t="str">
        <f>HYPERLINK("https://www.boe.es/gazeta/dias/1826/04/18/pdfs/GMD-1826-47.pdf#page=1","Abrir facsímil")</f>
        <v>Abrir facsímil</v>
      </c>
      <c r="K714" s="3" t="s">
        <v>36</v>
      </c>
    </row>
    <row r="715" spans="1:11" ht="42" customHeight="1">
      <c r="A715" s="2" t="s">
        <v>1809</v>
      </c>
      <c r="B715" s="2" t="s">
        <v>1810</v>
      </c>
      <c r="C715" s="2" t="s">
        <v>17</v>
      </c>
      <c r="D715" s="2" t="s">
        <v>18</v>
      </c>
      <c r="E715" s="5">
        <v>-26898</v>
      </c>
      <c r="F715" s="3" t="s">
        <v>1814</v>
      </c>
      <c r="G715" s="3" t="s">
        <v>45</v>
      </c>
      <c r="H715" s="2" t="s">
        <v>34</v>
      </c>
      <c r="I715" s="2" t="s">
        <v>1815</v>
      </c>
      <c r="J715" s="3" t="str">
        <f>HYPERLINK("https://www.boe.es/gazeta/dias/1826/05/09/pdfs/GMD-1826-56.pdf#page=1","Abrir facsímil")</f>
        <v>Abrir facsímil</v>
      </c>
      <c r="K715" s="3" t="s">
        <v>36</v>
      </c>
    </row>
    <row r="716" spans="1:11" ht="42" customHeight="1">
      <c r="A716" s="2" t="s">
        <v>1809</v>
      </c>
      <c r="B716" s="2" t="s">
        <v>1810</v>
      </c>
      <c r="C716" s="2" t="s">
        <v>85</v>
      </c>
      <c r="D716" s="2" t="s">
        <v>86</v>
      </c>
      <c r="E716" s="5">
        <v>-26756</v>
      </c>
      <c r="F716" s="3" t="s">
        <v>1816</v>
      </c>
      <c r="G716" s="3" t="s">
        <v>45</v>
      </c>
      <c r="H716" s="2" t="s">
        <v>34</v>
      </c>
      <c r="I716" s="2" t="s">
        <v>1817</v>
      </c>
      <c r="J716" s="3" t="str">
        <f>HYPERLINK("https://www.boe.es/gazeta/dias/1826/09/28/pdfs/GMD-1826-117.pdf#page=1","Abrir facsímil")</f>
        <v>Abrir facsímil</v>
      </c>
      <c r="K716" s="3" t="s">
        <v>36</v>
      </c>
    </row>
    <row r="717" spans="1:11" ht="42" customHeight="1">
      <c r="A717" s="2" t="s">
        <v>1818</v>
      </c>
      <c r="B717" s="2" t="s">
        <v>1819</v>
      </c>
      <c r="C717" s="2" t="s">
        <v>85</v>
      </c>
      <c r="D717" s="2" t="s">
        <v>86</v>
      </c>
      <c r="E717" s="5">
        <v>-26800</v>
      </c>
      <c r="F717" s="3" t="s">
        <v>417</v>
      </c>
      <c r="G717" s="3" t="s">
        <v>45</v>
      </c>
      <c r="H717" s="2" t="s">
        <v>34</v>
      </c>
      <c r="I717" s="2" t="s">
        <v>1820</v>
      </c>
      <c r="J717" s="3" t="str">
        <f>HYPERLINK("https://www.boe.es/gazeta/dias/1826/08/15/pdfs/GMD-1826-98.pdf#page=1","Abrir facsímil")</f>
        <v>Abrir facsímil</v>
      </c>
      <c r="K717" s="3" t="s">
        <v>36</v>
      </c>
    </row>
    <row r="718" spans="1:11" ht="42" customHeight="1">
      <c r="A718" s="2" t="s">
        <v>1821</v>
      </c>
      <c r="B718" s="2" t="s">
        <v>1821</v>
      </c>
      <c r="C718" s="2" t="s">
        <v>85</v>
      </c>
      <c r="D718" s="2" t="s">
        <v>86</v>
      </c>
      <c r="E718" s="5">
        <v>-26931</v>
      </c>
      <c r="F718" s="3" t="s">
        <v>215</v>
      </c>
      <c r="G718" s="3" t="s">
        <v>64</v>
      </c>
      <c r="H718" s="2" t="s">
        <v>34</v>
      </c>
      <c r="I718" s="2" t="s">
        <v>1822</v>
      </c>
      <c r="J718" s="3" t="str">
        <f>HYPERLINK("https://www.boe.es/gazeta/dias/1826/04/06/pdfs/GMD-1826-42.pdf#page=2","Abrir facsímil")</f>
        <v>Abrir facsímil</v>
      </c>
      <c r="K718" s="3" t="s">
        <v>36</v>
      </c>
    </row>
    <row r="719" spans="1:11" ht="42" customHeight="1">
      <c r="A719" s="2" t="s">
        <v>1823</v>
      </c>
      <c r="B719" s="2" t="s">
        <v>1823</v>
      </c>
      <c r="C719" s="2" t="s">
        <v>49</v>
      </c>
      <c r="D719" s="2" t="s">
        <v>27</v>
      </c>
      <c r="E719" s="5">
        <v>-26873</v>
      </c>
      <c r="F719" s="3" t="s">
        <v>136</v>
      </c>
      <c r="G719" s="3" t="s">
        <v>20</v>
      </c>
      <c r="H719" s="2" t="s">
        <v>34</v>
      </c>
      <c r="I719" s="2" t="s">
        <v>1824</v>
      </c>
      <c r="J719" s="3" t="str">
        <f>HYPERLINK("https://www.boe.es/gazeta/dias/1826/06/03/pdfs/GMD-1826-67.pdf#page=3","Abrir facsímil")</f>
        <v>Abrir facsímil</v>
      </c>
      <c r="K719" s="3" t="s">
        <v>36</v>
      </c>
    </row>
    <row r="720" spans="1:11" ht="42" customHeight="1">
      <c r="A720" s="2" t="s">
        <v>1825</v>
      </c>
      <c r="B720" s="2" t="s">
        <v>1826</v>
      </c>
      <c r="C720" s="2" t="s">
        <v>26</v>
      </c>
      <c r="D720" s="2" t="s">
        <v>27</v>
      </c>
      <c r="E720" s="5">
        <v>-26898</v>
      </c>
      <c r="F720" s="3" t="s">
        <v>1814</v>
      </c>
      <c r="G720" s="3" t="s">
        <v>20</v>
      </c>
      <c r="H720" s="2" t="s">
        <v>34</v>
      </c>
      <c r="I720" s="2" t="s">
        <v>1827</v>
      </c>
      <c r="J720" s="3" t="str">
        <f>HYPERLINK("https://www.boe.es/gazeta/dias/1826/05/09/pdfs/GMD-1826-56.pdf#page=3","Abrir facsímil")</f>
        <v>Abrir facsímil</v>
      </c>
      <c r="K720" s="3" t="s">
        <v>36</v>
      </c>
    </row>
    <row r="721" spans="1:11" ht="42" customHeight="1">
      <c r="A721" s="2" t="s">
        <v>1828</v>
      </c>
      <c r="B721" s="2" t="s">
        <v>1829</v>
      </c>
      <c r="C721" s="2" t="s">
        <v>62</v>
      </c>
      <c r="D721" s="2" t="s">
        <v>27</v>
      </c>
      <c r="E721" s="5">
        <v>-26740</v>
      </c>
      <c r="F721" s="3" t="s">
        <v>383</v>
      </c>
      <c r="G721" s="3" t="s">
        <v>29</v>
      </c>
      <c r="H721" s="2" t="s">
        <v>34</v>
      </c>
      <c r="I721" s="2" t="s">
        <v>1830</v>
      </c>
      <c r="J721" s="3" t="str">
        <f>HYPERLINK("https://www.boe.es/gazeta/dias/1826/10/14/pdfs/GMD-1826-124.pdf#page=4","Abrir facsímil")</f>
        <v>Abrir facsímil</v>
      </c>
      <c r="K721" s="3" t="s">
        <v>36</v>
      </c>
    </row>
    <row r="722" spans="1:11" ht="42" customHeight="1">
      <c r="A722" s="2" t="s">
        <v>1831</v>
      </c>
      <c r="B722" s="2" t="s">
        <v>1831</v>
      </c>
      <c r="C722" s="2" t="s">
        <v>17</v>
      </c>
      <c r="D722" s="2" t="s">
        <v>18</v>
      </c>
      <c r="E722" s="5">
        <v>-26754</v>
      </c>
      <c r="F722" s="3" t="s">
        <v>556</v>
      </c>
      <c r="G722" s="3" t="s">
        <v>64</v>
      </c>
      <c r="H722" s="2" t="s">
        <v>34</v>
      </c>
      <c r="I722" s="2" t="s">
        <v>1832</v>
      </c>
      <c r="J722" s="3" t="str">
        <f>HYPERLINK("https://www.boe.es/gazeta/dias/1826/09/30/pdfs/GMD-1826-118.pdf#page=2","Abrir facsímil")</f>
        <v>Abrir facsímil</v>
      </c>
      <c r="K722" s="3" t="s">
        <v>36</v>
      </c>
    </row>
    <row r="723" spans="1:11" ht="42" customHeight="1">
      <c r="A723" s="2" t="s">
        <v>1833</v>
      </c>
      <c r="B723" s="2" t="s">
        <v>1834</v>
      </c>
      <c r="C723" s="2" t="s">
        <v>32</v>
      </c>
      <c r="D723" s="2" t="s">
        <v>27</v>
      </c>
      <c r="E723" s="5">
        <v>-26870</v>
      </c>
      <c r="F723" s="3" t="s">
        <v>151</v>
      </c>
      <c r="G723" s="3" t="s">
        <v>29</v>
      </c>
      <c r="H723" s="2" t="s">
        <v>34</v>
      </c>
      <c r="I723" s="2" t="s">
        <v>1835</v>
      </c>
      <c r="J723" s="3" t="str">
        <f>HYPERLINK("https://www.boe.es/gazeta/dias/1826/06/06/pdfs/GMD-1826-68.pdf#page=4","Abrir facsímil")</f>
        <v>Abrir facsímil</v>
      </c>
      <c r="K723" s="3" t="s">
        <v>36</v>
      </c>
    </row>
    <row r="724" spans="1:11" ht="42" customHeight="1">
      <c r="A724" s="2" t="s">
        <v>1836</v>
      </c>
      <c r="B724" s="2" t="s">
        <v>1837</v>
      </c>
      <c r="C724" s="2" t="s">
        <v>26</v>
      </c>
      <c r="D724" s="2" t="s">
        <v>27</v>
      </c>
      <c r="E724" s="5">
        <v>-26873</v>
      </c>
      <c r="F724" s="3" t="s">
        <v>136</v>
      </c>
      <c r="G724" s="3" t="s">
        <v>20</v>
      </c>
      <c r="H724" s="2" t="s">
        <v>34</v>
      </c>
      <c r="I724" s="2" t="s">
        <v>1838</v>
      </c>
      <c r="J724" s="3" t="str">
        <f>HYPERLINK("https://www.boe.es/gazeta/dias/1826/06/03/pdfs/GMD-1826-67.pdf#page=3","Abrir facsímil")</f>
        <v>Abrir facsímil</v>
      </c>
      <c r="K724" s="3" t="s">
        <v>36</v>
      </c>
    </row>
    <row r="725" spans="1:11" ht="42" customHeight="1">
      <c r="A725" s="2" t="s">
        <v>1839</v>
      </c>
      <c r="B725" s="2" t="s">
        <v>1839</v>
      </c>
      <c r="C725" s="2" t="s">
        <v>17</v>
      </c>
      <c r="D725" s="2" t="s">
        <v>18</v>
      </c>
      <c r="E725" s="5">
        <v>-26826</v>
      </c>
      <c r="F725" s="3" t="s">
        <v>377</v>
      </c>
      <c r="G725" s="3" t="s">
        <v>64</v>
      </c>
      <c r="H725" s="2" t="s">
        <v>34</v>
      </c>
      <c r="I725" s="2" t="s">
        <v>1840</v>
      </c>
      <c r="J725" s="3" t="str">
        <f>HYPERLINK("https://www.boe.es/gazeta/dias/1826/07/20/pdfs/GMD-1826-87.pdf#page=2","Abrir facsímil")</f>
        <v>Abrir facsímil</v>
      </c>
      <c r="K725" s="3" t="s">
        <v>36</v>
      </c>
    </row>
    <row r="726" spans="1:11" ht="42" customHeight="1">
      <c r="A726" s="2" t="s">
        <v>1841</v>
      </c>
      <c r="B726" s="2" t="s">
        <v>1841</v>
      </c>
      <c r="C726" s="2" t="s">
        <v>85</v>
      </c>
      <c r="D726" s="2" t="s">
        <v>86</v>
      </c>
      <c r="E726" s="5">
        <v>-26905</v>
      </c>
      <c r="F726" s="3" t="s">
        <v>68</v>
      </c>
      <c r="G726" s="3" t="s">
        <v>20</v>
      </c>
      <c r="H726" s="2" t="s">
        <v>34</v>
      </c>
      <c r="I726" s="2" t="s">
        <v>1842</v>
      </c>
      <c r="J726" s="3" t="str">
        <f>HYPERLINK("https://www.boe.es/gazeta/dias/1826/05/02/pdfs/GMD-1826-53.pdf#page=3","Abrir facsímil")</f>
        <v>Abrir facsímil</v>
      </c>
      <c r="K726" s="3" t="s">
        <v>36</v>
      </c>
    </row>
    <row r="727" spans="1:11" ht="42" customHeight="1">
      <c r="A727" s="2" t="s">
        <v>1843</v>
      </c>
      <c r="B727" s="2" t="s">
        <v>1843</v>
      </c>
      <c r="C727" s="2" t="s">
        <v>49</v>
      </c>
      <c r="D727" s="2" t="s">
        <v>27</v>
      </c>
      <c r="E727" s="5">
        <v>-26782</v>
      </c>
      <c r="F727" s="3" t="s">
        <v>322</v>
      </c>
      <c r="G727" s="3" t="s">
        <v>29</v>
      </c>
      <c r="H727" s="2" t="s">
        <v>34</v>
      </c>
      <c r="I727" s="2" t="s">
        <v>1844</v>
      </c>
      <c r="J727" s="3" t="str">
        <f>HYPERLINK("https://www.boe.es/gazeta/dias/1826/09/02/pdfs/GMD-1826-106.pdf#page=4","Abrir facsímil")</f>
        <v>Abrir facsímil</v>
      </c>
      <c r="K727" s="3" t="s">
        <v>36</v>
      </c>
    </row>
    <row r="728" spans="1:11" ht="42" customHeight="1">
      <c r="A728" s="2" t="s">
        <v>1845</v>
      </c>
      <c r="B728" s="2" t="s">
        <v>1846</v>
      </c>
      <c r="C728" s="2" t="s">
        <v>85</v>
      </c>
      <c r="D728" s="2" t="s">
        <v>86</v>
      </c>
      <c r="E728" s="5">
        <v>-26672</v>
      </c>
      <c r="F728" s="3" t="s">
        <v>251</v>
      </c>
      <c r="G728" s="3" t="s">
        <v>29</v>
      </c>
      <c r="H728" s="2" t="s">
        <v>21</v>
      </c>
      <c r="I728" s="2" t="s">
        <v>1847</v>
      </c>
      <c r="J728" s="3" t="str">
        <f>HYPERLINK("https://www.boe.es/gazeta/dias/1826/12/21/pdfs/GMD-1826-153.pdf#page=4","Abrir facsímil")</f>
        <v>Abrir facsímil</v>
      </c>
      <c r="K728" s="3" t="s">
        <v>23</v>
      </c>
    </row>
    <row r="729" spans="1:11" ht="42" customHeight="1">
      <c r="A729" s="2" t="s">
        <v>1848</v>
      </c>
      <c r="B729" s="2" t="s">
        <v>1848</v>
      </c>
      <c r="C729" s="2" t="s">
        <v>17</v>
      </c>
      <c r="D729" s="2" t="s">
        <v>18</v>
      </c>
      <c r="E729" s="5">
        <v>-26912</v>
      </c>
      <c r="F729" s="3" t="s">
        <v>1109</v>
      </c>
      <c r="G729" s="3" t="s">
        <v>45</v>
      </c>
      <c r="H729" s="2" t="s">
        <v>34</v>
      </c>
      <c r="I729" s="2" t="s">
        <v>1849</v>
      </c>
      <c r="J729" s="3" t="str">
        <f>HYPERLINK("https://www.boe.es/gazeta/dias/1826/04/25/pdfs/GMD-1826-50.pdf#page=1","Abrir facsímil")</f>
        <v>Abrir facsímil</v>
      </c>
      <c r="K729" s="3" t="s">
        <v>36</v>
      </c>
    </row>
    <row r="730" spans="1:11" ht="42" customHeight="1">
      <c r="A730" s="2" t="s">
        <v>1850</v>
      </c>
      <c r="B730" s="2" t="s">
        <v>1850</v>
      </c>
      <c r="C730" s="2" t="s">
        <v>17</v>
      </c>
      <c r="D730" s="2" t="s">
        <v>18</v>
      </c>
      <c r="E730" s="5">
        <v>-26994</v>
      </c>
      <c r="F730" s="3" t="s">
        <v>668</v>
      </c>
      <c r="G730" s="3" t="s">
        <v>20</v>
      </c>
      <c r="H730" s="2" t="s">
        <v>34</v>
      </c>
      <c r="I730" s="2" t="s">
        <v>1851</v>
      </c>
      <c r="J730" s="3" t="str">
        <f>HYPERLINK("https://www.boe.es/gazeta/dias/1826/02/02/pdfs/GMD-1826-14.pdf#page=3","Abrir facsímil")</f>
        <v>Abrir facsímil</v>
      </c>
      <c r="K730" s="3" t="s">
        <v>36</v>
      </c>
    </row>
    <row r="731" spans="1:11" ht="42" customHeight="1">
      <c r="A731" s="2" t="s">
        <v>1850</v>
      </c>
      <c r="B731" s="2" t="s">
        <v>1850</v>
      </c>
      <c r="C731" s="2" t="s">
        <v>17</v>
      </c>
      <c r="D731" s="2" t="s">
        <v>18</v>
      </c>
      <c r="E731" s="5">
        <v>-26987</v>
      </c>
      <c r="F731" s="3" t="s">
        <v>399</v>
      </c>
      <c r="G731" s="3" t="s">
        <v>64</v>
      </c>
      <c r="H731" s="2" t="s">
        <v>34</v>
      </c>
      <c r="I731" s="2" t="s">
        <v>1852</v>
      </c>
      <c r="J731" s="3" t="str">
        <f>HYPERLINK("https://www.boe.es/gazeta/dias/1826/02/09/pdfs/GMD-1826-17.pdf#page=2","Abrir facsímil")</f>
        <v>Abrir facsímil</v>
      </c>
      <c r="K731" s="3" t="s">
        <v>36</v>
      </c>
    </row>
    <row r="732" spans="1:11" ht="42" customHeight="1">
      <c r="A732" s="2" t="s">
        <v>1850</v>
      </c>
      <c r="B732" s="2" t="s">
        <v>1850</v>
      </c>
      <c r="C732" s="2" t="s">
        <v>17</v>
      </c>
      <c r="D732" s="2" t="s">
        <v>18</v>
      </c>
      <c r="E732" s="5">
        <v>-26940</v>
      </c>
      <c r="F732" s="3" t="s">
        <v>442</v>
      </c>
      <c r="G732" s="3" t="s">
        <v>20</v>
      </c>
      <c r="H732" s="2" t="s">
        <v>34</v>
      </c>
      <c r="I732" s="2" t="s">
        <v>1853</v>
      </c>
      <c r="J732" s="3" t="str">
        <f>HYPERLINK("https://www.boe.es/gazeta/dias/1826/03/28/pdfs/GMD-1826-38.pdf#page=3","Abrir facsímil")</f>
        <v>Abrir facsímil</v>
      </c>
      <c r="K732" s="3" t="s">
        <v>36</v>
      </c>
    </row>
    <row r="733" spans="1:11" ht="42" customHeight="1">
      <c r="A733" s="2" t="s">
        <v>1850</v>
      </c>
      <c r="B733" s="2" t="s">
        <v>1850</v>
      </c>
      <c r="C733" s="2" t="s">
        <v>17</v>
      </c>
      <c r="D733" s="2" t="s">
        <v>18</v>
      </c>
      <c r="E733" s="5">
        <v>-26924</v>
      </c>
      <c r="F733" s="3" t="s">
        <v>87</v>
      </c>
      <c r="G733" s="3" t="s">
        <v>20</v>
      </c>
      <c r="H733" s="2" t="s">
        <v>34</v>
      </c>
      <c r="I733" s="2" t="s">
        <v>1854</v>
      </c>
      <c r="J733" s="3" t="str">
        <f>HYPERLINK("https://www.boe.es/gazeta/dias/1826/04/13/pdfs/GMD-1826-45.pdf#page=3","Abrir facsímil")</f>
        <v>Abrir facsímil</v>
      </c>
      <c r="K733" s="3" t="s">
        <v>36</v>
      </c>
    </row>
    <row r="734" spans="1:11" ht="42" customHeight="1">
      <c r="A734" s="2" t="s">
        <v>1850</v>
      </c>
      <c r="B734" s="2" t="s">
        <v>1850</v>
      </c>
      <c r="C734" s="2" t="s">
        <v>17</v>
      </c>
      <c r="D734" s="2" t="s">
        <v>18</v>
      </c>
      <c r="E734" s="5">
        <v>-26891</v>
      </c>
      <c r="F734" s="3" t="s">
        <v>78</v>
      </c>
      <c r="G734" s="3" t="s">
        <v>45</v>
      </c>
      <c r="H734" s="2" t="s">
        <v>34</v>
      </c>
      <c r="I734" s="2" t="s">
        <v>1855</v>
      </c>
      <c r="J734" s="3" t="str">
        <f>HYPERLINK("https://www.boe.es/gazeta/dias/1826/05/16/pdfs/GMD-1826-59.pdf#page=1","Abrir facsímil")</f>
        <v>Abrir facsímil</v>
      </c>
      <c r="K734" s="3" t="s">
        <v>36</v>
      </c>
    </row>
    <row r="735" spans="1:11" ht="42" customHeight="1">
      <c r="A735" s="2" t="s">
        <v>1850</v>
      </c>
      <c r="B735" s="2" t="s">
        <v>1850</v>
      </c>
      <c r="C735" s="2" t="s">
        <v>17</v>
      </c>
      <c r="D735" s="2" t="s">
        <v>18</v>
      </c>
      <c r="E735" s="5">
        <v>-26889</v>
      </c>
      <c r="F735" s="3" t="s">
        <v>730</v>
      </c>
      <c r="G735" s="3" t="s">
        <v>45</v>
      </c>
      <c r="H735" s="2" t="s">
        <v>34</v>
      </c>
      <c r="I735" s="2" t="s">
        <v>1856</v>
      </c>
      <c r="J735" s="3" t="str">
        <f>HYPERLINK("https://www.boe.es/gazeta/dias/1826/05/18/pdfs/GMD-1826-60.pdf#page=1","Abrir facsímil")</f>
        <v>Abrir facsímil</v>
      </c>
      <c r="K735" s="3" t="s">
        <v>36</v>
      </c>
    </row>
    <row r="736" spans="1:11" ht="42" customHeight="1">
      <c r="A736" s="2" t="s">
        <v>1857</v>
      </c>
      <c r="B736" s="2" t="s">
        <v>1857</v>
      </c>
      <c r="C736" s="2" t="s">
        <v>17</v>
      </c>
      <c r="D736" s="2" t="s">
        <v>18</v>
      </c>
      <c r="E736" s="5">
        <v>-26868</v>
      </c>
      <c r="F736" s="3" t="s">
        <v>1305</v>
      </c>
      <c r="G736" s="3" t="s">
        <v>45</v>
      </c>
      <c r="H736" s="2" t="s">
        <v>34</v>
      </c>
      <c r="I736" s="2" t="s">
        <v>1858</v>
      </c>
      <c r="J736" s="3" t="str">
        <f>HYPERLINK("https://www.boe.es/gazeta/dias/1826/06/08/pdfs/GMD-1826-69.pdf#page=1","Abrir facsímil")</f>
        <v>Abrir facsímil</v>
      </c>
      <c r="K736" s="3" t="s">
        <v>36</v>
      </c>
    </row>
    <row r="737" spans="1:11" ht="42" customHeight="1">
      <c r="A737" s="2" t="s">
        <v>1857</v>
      </c>
      <c r="B737" s="2" t="s">
        <v>1857</v>
      </c>
      <c r="C737" s="2" t="s">
        <v>17</v>
      </c>
      <c r="D737" s="2" t="s">
        <v>18</v>
      </c>
      <c r="E737" s="5">
        <v>-26856</v>
      </c>
      <c r="F737" s="3" t="s">
        <v>229</v>
      </c>
      <c r="G737" s="3" t="s">
        <v>45</v>
      </c>
      <c r="H737" s="2" t="s">
        <v>34</v>
      </c>
      <c r="I737" s="2" t="s">
        <v>1859</v>
      </c>
      <c r="J737" s="3" t="str">
        <f>HYPERLINK("https://www.boe.es/gazeta/dias/1826/06/20/pdfs/GMD-1826-74.pdf#page=1","Abrir facsímil")</f>
        <v>Abrir facsímil</v>
      </c>
      <c r="K737" s="3" t="s">
        <v>36</v>
      </c>
    </row>
    <row r="738" spans="1:11" ht="42" customHeight="1">
      <c r="A738" s="2" t="s">
        <v>1857</v>
      </c>
      <c r="B738" s="2" t="s">
        <v>1857</v>
      </c>
      <c r="C738" s="2" t="s">
        <v>17</v>
      </c>
      <c r="D738" s="2" t="s">
        <v>18</v>
      </c>
      <c r="E738" s="5">
        <v>-26833</v>
      </c>
      <c r="F738" s="3" t="s">
        <v>91</v>
      </c>
      <c r="G738" s="3" t="s">
        <v>45</v>
      </c>
      <c r="H738" s="2" t="s">
        <v>34</v>
      </c>
      <c r="I738" s="2" t="s">
        <v>1860</v>
      </c>
      <c r="J738" s="3" t="str">
        <f>HYPERLINK("https://www.boe.es/gazeta/dias/1826/07/13/pdfs/GMD-1826-84.pdf#page=1","Abrir facsímil")</f>
        <v>Abrir facsímil</v>
      </c>
      <c r="K738" s="3" t="s">
        <v>36</v>
      </c>
    </row>
    <row r="739" spans="1:11" ht="42" customHeight="1">
      <c r="A739" s="2" t="s">
        <v>1857</v>
      </c>
      <c r="B739" s="2" t="s">
        <v>1857</v>
      </c>
      <c r="C739" s="2" t="s">
        <v>17</v>
      </c>
      <c r="D739" s="2" t="s">
        <v>18</v>
      </c>
      <c r="E739" s="5">
        <v>-26824</v>
      </c>
      <c r="F739" s="3" t="s">
        <v>274</v>
      </c>
      <c r="G739" s="3" t="s">
        <v>64</v>
      </c>
      <c r="H739" s="2" t="s">
        <v>34</v>
      </c>
      <c r="I739" s="2" t="s">
        <v>1861</v>
      </c>
      <c r="J739" s="3" t="str">
        <f>HYPERLINK("https://www.boe.es/gazeta/dias/1826/07/22/pdfs/GMD-1826-88.pdf#page=2","Abrir facsímil")</f>
        <v>Abrir facsímil</v>
      </c>
      <c r="K739" s="3" t="s">
        <v>36</v>
      </c>
    </row>
    <row r="740" spans="1:11" ht="42" customHeight="1">
      <c r="A740" s="2" t="s">
        <v>1857</v>
      </c>
      <c r="B740" s="2" t="s">
        <v>1857</v>
      </c>
      <c r="C740" s="2" t="s">
        <v>17</v>
      </c>
      <c r="D740" s="2" t="s">
        <v>18</v>
      </c>
      <c r="E740" s="5">
        <v>-26821</v>
      </c>
      <c r="F740" s="3" t="s">
        <v>1257</v>
      </c>
      <c r="G740" s="3" t="s">
        <v>45</v>
      </c>
      <c r="H740" s="2" t="s">
        <v>34</v>
      </c>
      <c r="I740" s="2" t="s">
        <v>1862</v>
      </c>
      <c r="J740" s="3" t="str">
        <f>HYPERLINK("https://www.boe.es/gazeta/dias/1826/07/25/pdfs/GMD-1826-89.pdf#page=1","Abrir facsímil")</f>
        <v>Abrir facsímil</v>
      </c>
      <c r="K740" s="3" t="s">
        <v>36</v>
      </c>
    </row>
    <row r="741" spans="1:11" ht="42" customHeight="1">
      <c r="A741" s="2" t="s">
        <v>1857</v>
      </c>
      <c r="B741" s="2" t="s">
        <v>1857</v>
      </c>
      <c r="C741" s="2" t="s">
        <v>17</v>
      </c>
      <c r="D741" s="2" t="s">
        <v>18</v>
      </c>
      <c r="E741" s="5">
        <v>-26814</v>
      </c>
      <c r="F741" s="3" t="s">
        <v>1314</v>
      </c>
      <c r="G741" s="3" t="s">
        <v>64</v>
      </c>
      <c r="H741" s="2" t="s">
        <v>34</v>
      </c>
      <c r="I741" s="2" t="s">
        <v>1863</v>
      </c>
      <c r="J741" s="3" t="str">
        <f>HYPERLINK("https://www.boe.es/gazeta/dias/1826/08/01/pdfs/GMD-1826-92.pdf#page=2","Abrir facsímil")</f>
        <v>Abrir facsímil</v>
      </c>
      <c r="K741" s="3" t="s">
        <v>36</v>
      </c>
    </row>
    <row r="742" spans="1:11" ht="42" customHeight="1">
      <c r="A742" s="2" t="s">
        <v>1857</v>
      </c>
      <c r="B742" s="2" t="s">
        <v>1857</v>
      </c>
      <c r="C742" s="2" t="s">
        <v>17</v>
      </c>
      <c r="D742" s="2" t="s">
        <v>18</v>
      </c>
      <c r="E742" s="5">
        <v>-26807</v>
      </c>
      <c r="F742" s="3" t="s">
        <v>965</v>
      </c>
      <c r="G742" s="3" t="s">
        <v>45</v>
      </c>
      <c r="H742" s="2" t="s">
        <v>34</v>
      </c>
      <c r="I742" s="2" t="s">
        <v>1864</v>
      </c>
      <c r="J742" s="3" t="str">
        <f>HYPERLINK("https://www.boe.es/gazeta/dias/1826/08/08/pdfs/GMD-1826-95.pdf#page=1","Abrir facsímil")</f>
        <v>Abrir facsímil</v>
      </c>
      <c r="K742" s="3" t="s">
        <v>36</v>
      </c>
    </row>
    <row r="743" spans="1:11" ht="42" customHeight="1">
      <c r="A743" s="2" t="s">
        <v>1865</v>
      </c>
      <c r="B743" s="2" t="s">
        <v>1865</v>
      </c>
      <c r="C743" s="2" t="s">
        <v>17</v>
      </c>
      <c r="D743" s="2" t="s">
        <v>18</v>
      </c>
      <c r="E743" s="5">
        <v>-26793</v>
      </c>
      <c r="F743" s="3" t="s">
        <v>28</v>
      </c>
      <c r="G743" s="3" t="s">
        <v>1866</v>
      </c>
      <c r="H743" s="2" t="s">
        <v>34</v>
      </c>
      <c r="I743" s="2" t="s">
        <v>1867</v>
      </c>
      <c r="J743" s="3" t="str">
        <f>HYPERLINK("https://www.boe.es/gazeta/dias/1826/08/22/pdfs/GMD-1826-101.pdf#page=2","Abrir facsímil")</f>
        <v>Abrir facsímil</v>
      </c>
      <c r="K743" s="3" t="s">
        <v>36</v>
      </c>
    </row>
    <row r="744" spans="1:11" ht="42" customHeight="1">
      <c r="A744" s="2" t="s">
        <v>1857</v>
      </c>
      <c r="B744" s="2" t="s">
        <v>1857</v>
      </c>
      <c r="C744" s="2" t="s">
        <v>17</v>
      </c>
      <c r="D744" s="2" t="s">
        <v>18</v>
      </c>
      <c r="E744" s="5">
        <v>-26777</v>
      </c>
      <c r="F744" s="3" t="s">
        <v>413</v>
      </c>
      <c r="G744" s="3" t="s">
        <v>64</v>
      </c>
      <c r="H744" s="2" t="s">
        <v>34</v>
      </c>
      <c r="I744" s="2" t="s">
        <v>1868</v>
      </c>
      <c r="J744" s="3" t="str">
        <f>HYPERLINK("https://www.boe.es/gazeta/dias/1826/09/07/pdfs/GMD-1826-108.pdf#page=2","Abrir facsímil")</f>
        <v>Abrir facsímil</v>
      </c>
      <c r="K744" s="3" t="s">
        <v>36</v>
      </c>
    </row>
    <row r="745" spans="1:11" ht="42" customHeight="1">
      <c r="A745" s="2" t="s">
        <v>1857</v>
      </c>
      <c r="B745" s="2" t="s">
        <v>1857</v>
      </c>
      <c r="C745" s="2" t="s">
        <v>17</v>
      </c>
      <c r="D745" s="2" t="s">
        <v>18</v>
      </c>
      <c r="E745" s="5">
        <v>-26754</v>
      </c>
      <c r="F745" s="3" t="s">
        <v>556</v>
      </c>
      <c r="G745" s="3" t="s">
        <v>45</v>
      </c>
      <c r="H745" s="2" t="s">
        <v>34</v>
      </c>
      <c r="I745" s="2" t="s">
        <v>1869</v>
      </c>
      <c r="J745" s="3" t="str">
        <f>HYPERLINK("https://www.boe.es/gazeta/dias/1826/09/30/pdfs/GMD-1826-118.pdf#page=1","Abrir facsímil")</f>
        <v>Abrir facsímil</v>
      </c>
      <c r="K745" s="3" t="s">
        <v>36</v>
      </c>
    </row>
    <row r="746" spans="1:11" ht="42" customHeight="1">
      <c r="A746" s="2" t="s">
        <v>1857</v>
      </c>
      <c r="B746" s="2" t="s">
        <v>1857</v>
      </c>
      <c r="C746" s="2" t="s">
        <v>17</v>
      </c>
      <c r="D746" s="2" t="s">
        <v>18</v>
      </c>
      <c r="E746" s="5">
        <v>-26737</v>
      </c>
      <c r="F746" s="3" t="s">
        <v>1283</v>
      </c>
      <c r="G746" s="3" t="s">
        <v>64</v>
      </c>
      <c r="H746" s="2" t="s">
        <v>34</v>
      </c>
      <c r="I746" s="2" t="s">
        <v>1870</v>
      </c>
      <c r="J746" s="3" t="str">
        <f>HYPERLINK("https://www.boe.es/gazeta/dias/1826/10/17/pdfs/GMD-1826-125.pdf#page=2","Abrir facsímil")</f>
        <v>Abrir facsímil</v>
      </c>
      <c r="K746" s="3" t="s">
        <v>36</v>
      </c>
    </row>
    <row r="747" spans="1:11" ht="42" customHeight="1">
      <c r="A747" s="2" t="s">
        <v>1857</v>
      </c>
      <c r="B747" s="2" t="s">
        <v>1857</v>
      </c>
      <c r="C747" s="2" t="s">
        <v>17</v>
      </c>
      <c r="D747" s="2" t="s">
        <v>18</v>
      </c>
      <c r="E747" s="5">
        <v>-26684</v>
      </c>
      <c r="F747" s="3" t="s">
        <v>146</v>
      </c>
      <c r="G747" s="3" t="s">
        <v>45</v>
      </c>
      <c r="H747" s="2" t="s">
        <v>34</v>
      </c>
      <c r="I747" s="2" t="s">
        <v>1871</v>
      </c>
      <c r="J747" s="3" t="str">
        <f>HYPERLINK("https://www.boe.es/gazeta/dias/1826/12/09/pdfs/GMD-1826-148.pdf#page=1","Abrir facsímil")</f>
        <v>Abrir facsímil</v>
      </c>
      <c r="K747" s="3" t="s">
        <v>36</v>
      </c>
    </row>
    <row r="748" spans="1:11" ht="42" customHeight="1">
      <c r="A748" s="2" t="s">
        <v>1872</v>
      </c>
      <c r="B748" s="2" t="s">
        <v>1872</v>
      </c>
      <c r="C748" s="2" t="s">
        <v>17</v>
      </c>
      <c r="D748" s="2" t="s">
        <v>18</v>
      </c>
      <c r="E748" s="5">
        <v>-26973</v>
      </c>
      <c r="F748" s="3" t="s">
        <v>194</v>
      </c>
      <c r="G748" s="3" t="s">
        <v>29</v>
      </c>
      <c r="H748" s="2" t="s">
        <v>34</v>
      </c>
      <c r="I748" s="2" t="s">
        <v>1873</v>
      </c>
      <c r="J748" s="3" t="str">
        <f>HYPERLINK("https://www.boe.es/gazeta/dias/1826/02/23/pdfs/GMD-1826-23.pdf#page=4","Abrir facsímil")</f>
        <v>Abrir facsímil</v>
      </c>
      <c r="K748" s="3" t="s">
        <v>36</v>
      </c>
    </row>
    <row r="749" spans="1:11" ht="42" customHeight="1">
      <c r="A749" s="2" t="s">
        <v>1874</v>
      </c>
      <c r="B749" s="2" t="s">
        <v>1875</v>
      </c>
      <c r="C749" s="2" t="s">
        <v>62</v>
      </c>
      <c r="D749" s="2" t="s">
        <v>27</v>
      </c>
      <c r="E749" s="5">
        <v>-26870</v>
      </c>
      <c r="F749" s="3" t="s">
        <v>151</v>
      </c>
      <c r="G749" s="3" t="s">
        <v>29</v>
      </c>
      <c r="H749" s="2" t="s">
        <v>34</v>
      </c>
      <c r="I749" s="2" t="s">
        <v>1876</v>
      </c>
      <c r="J749" s="3" t="str">
        <f>HYPERLINK("https://www.boe.es/gazeta/dias/1826/06/06/pdfs/GMD-1826-68.pdf#page=4","Abrir facsímil")</f>
        <v>Abrir facsímil</v>
      </c>
      <c r="K749" s="3" t="s">
        <v>36</v>
      </c>
    </row>
    <row r="750" spans="1:11" ht="42" customHeight="1">
      <c r="A750" s="2" t="s">
        <v>1877</v>
      </c>
      <c r="B750" s="2" t="s">
        <v>1878</v>
      </c>
      <c r="C750" s="2" t="s">
        <v>62</v>
      </c>
      <c r="D750" s="2" t="s">
        <v>27</v>
      </c>
      <c r="E750" s="5">
        <v>-26677</v>
      </c>
      <c r="F750" s="3" t="s">
        <v>37</v>
      </c>
      <c r="G750" s="3" t="s">
        <v>29</v>
      </c>
      <c r="H750" s="2" t="s">
        <v>34</v>
      </c>
      <c r="I750" s="2" t="s">
        <v>1879</v>
      </c>
      <c r="J750" s="3" t="str">
        <f>HYPERLINK("https://www.boe.es/gazeta/dias/1826/12/16/pdfs/GMD-1826-151.pdf#page=4","Abrir facsímil")</f>
        <v>Abrir facsímil</v>
      </c>
      <c r="K750" s="3" t="s">
        <v>36</v>
      </c>
    </row>
    <row r="751" spans="1:11" ht="42" customHeight="1">
      <c r="A751" s="2" t="s">
        <v>1880</v>
      </c>
      <c r="B751" s="2" t="s">
        <v>1880</v>
      </c>
      <c r="C751" s="2" t="s">
        <v>73</v>
      </c>
      <c r="D751" s="2" t="s">
        <v>27</v>
      </c>
      <c r="E751" s="5">
        <v>-26707</v>
      </c>
      <c r="F751" s="3" t="s">
        <v>511</v>
      </c>
      <c r="G751" s="3" t="s">
        <v>29</v>
      </c>
      <c r="H751" s="2" t="s">
        <v>34</v>
      </c>
      <c r="I751" s="2" t="s">
        <v>1881</v>
      </c>
      <c r="J751" s="3" t="str">
        <f>HYPERLINK("https://www.boe.es/gazeta/dias/1826/11/16/pdfs/GMD-1826-138.pdf#page=4","Abrir facsímil")</f>
        <v>Abrir facsímil</v>
      </c>
      <c r="K751" s="3" t="s">
        <v>36</v>
      </c>
    </row>
    <row r="752" spans="1:11" ht="42" customHeight="1">
      <c r="A752" s="2" t="s">
        <v>1882</v>
      </c>
      <c r="B752" s="2" t="s">
        <v>1882</v>
      </c>
      <c r="C752" s="2" t="s">
        <v>17</v>
      </c>
      <c r="D752" s="2" t="s">
        <v>18</v>
      </c>
      <c r="E752" s="5">
        <v>-26742</v>
      </c>
      <c r="F752" s="3" t="s">
        <v>769</v>
      </c>
      <c r="G752" s="3" t="s">
        <v>29</v>
      </c>
      <c r="H752" s="2" t="s">
        <v>34</v>
      </c>
      <c r="I752" s="2" t="s">
        <v>1883</v>
      </c>
      <c r="J752" s="3" t="str">
        <f>HYPERLINK("https://www.boe.es/gazeta/dias/1826/10/12/pdfs/GMD-1826-123.pdf#page=4","Abrir facsímil")</f>
        <v>Abrir facsímil</v>
      </c>
      <c r="K752" s="3" t="s">
        <v>36</v>
      </c>
    </row>
    <row r="753" spans="1:11" ht="42" customHeight="1">
      <c r="A753" s="2" t="s">
        <v>1884</v>
      </c>
      <c r="B753" s="2" t="s">
        <v>1885</v>
      </c>
      <c r="C753" s="2" t="s">
        <v>62</v>
      </c>
      <c r="D753" s="2" t="s">
        <v>27</v>
      </c>
      <c r="E753" s="5">
        <v>-26758</v>
      </c>
      <c r="F753" s="3" t="s">
        <v>50</v>
      </c>
      <c r="G753" s="3" t="s">
        <v>29</v>
      </c>
      <c r="H753" s="2" t="s">
        <v>34</v>
      </c>
      <c r="I753" s="2" t="s">
        <v>1886</v>
      </c>
      <c r="J753" s="3" t="str">
        <f>HYPERLINK("https://www.boe.es/gazeta/dias/1826/09/26/pdfs/GMD-1826-116.pdf#page=4","Abrir facsímil")</f>
        <v>Abrir facsímil</v>
      </c>
      <c r="K753" s="3" t="s">
        <v>36</v>
      </c>
    </row>
    <row r="754" spans="1:11" ht="42" customHeight="1">
      <c r="A754" s="2" t="s">
        <v>1887</v>
      </c>
      <c r="B754" s="2" t="s">
        <v>1887</v>
      </c>
      <c r="C754" s="2" t="s">
        <v>17</v>
      </c>
      <c r="D754" s="2" t="s">
        <v>18</v>
      </c>
      <c r="E754" s="5">
        <v>-26964</v>
      </c>
      <c r="F754" s="3" t="s">
        <v>634</v>
      </c>
      <c r="G754" s="3" t="s">
        <v>29</v>
      </c>
      <c r="H754" s="2" t="s">
        <v>34</v>
      </c>
      <c r="I754" s="2" t="s">
        <v>1888</v>
      </c>
      <c r="J754" s="3" t="str">
        <f>HYPERLINK("https://www.boe.es/gazeta/dias/1826/03/04/pdfs/GMD-1826-28.pdf#page=4","Abrir facsímil")</f>
        <v>Abrir facsímil</v>
      </c>
      <c r="K754" s="3" t="s">
        <v>36</v>
      </c>
    </row>
    <row r="755" spans="1:11" ht="42" customHeight="1">
      <c r="A755" s="2" t="s">
        <v>1889</v>
      </c>
      <c r="B755" s="2" t="s">
        <v>1889</v>
      </c>
      <c r="C755" s="2" t="s">
        <v>85</v>
      </c>
      <c r="D755" s="2" t="s">
        <v>86</v>
      </c>
      <c r="E755" s="5">
        <v>-26863</v>
      </c>
      <c r="F755" s="3" t="s">
        <v>140</v>
      </c>
      <c r="G755" s="3" t="s">
        <v>20</v>
      </c>
      <c r="H755" s="2" t="s">
        <v>34</v>
      </c>
      <c r="I755" s="2" t="s">
        <v>1890</v>
      </c>
      <c r="J755" s="3" t="str">
        <f>HYPERLINK("https://www.boe.es/gazeta/dias/1826/06/13/pdfs/GMD-1826-71.pdf#page=3","Abrir facsímil")</f>
        <v>Abrir facsímil</v>
      </c>
      <c r="K755" s="3" t="s">
        <v>36</v>
      </c>
    </row>
    <row r="756" spans="1:11" ht="42" customHeight="1">
      <c r="A756" s="2" t="s">
        <v>1891</v>
      </c>
      <c r="B756" s="2" t="s">
        <v>1891</v>
      </c>
      <c r="C756" s="2" t="s">
        <v>62</v>
      </c>
      <c r="D756" s="2" t="s">
        <v>27</v>
      </c>
      <c r="E756" s="5">
        <v>-26842</v>
      </c>
      <c r="F756" s="3" t="s">
        <v>133</v>
      </c>
      <c r="G756" s="3" t="s">
        <v>20</v>
      </c>
      <c r="H756" s="2" t="s">
        <v>34</v>
      </c>
      <c r="I756" s="2" t="s">
        <v>1892</v>
      </c>
      <c r="J756" s="3" t="str">
        <f>HYPERLINK("https://www.boe.es/gazeta/dias/1826/07/04/pdfs/GMD-1826-80.pdf#page=3","Abrir facsímil")</f>
        <v>Abrir facsímil</v>
      </c>
      <c r="K756" s="3" t="s">
        <v>36</v>
      </c>
    </row>
    <row r="757" spans="1:11" ht="42" customHeight="1">
      <c r="A757" s="2" t="s">
        <v>1893</v>
      </c>
      <c r="B757" s="2" t="s">
        <v>1893</v>
      </c>
      <c r="C757" s="2" t="s">
        <v>49</v>
      </c>
      <c r="D757" s="2" t="s">
        <v>27</v>
      </c>
      <c r="E757" s="5">
        <v>-27006</v>
      </c>
      <c r="F757" s="3" t="s">
        <v>180</v>
      </c>
      <c r="G757" s="3" t="s">
        <v>29</v>
      </c>
      <c r="H757" s="2" t="s">
        <v>34</v>
      </c>
      <c r="I757" s="2" t="s">
        <v>1894</v>
      </c>
      <c r="J757" s="3" t="str">
        <f>HYPERLINK("https://www.boe.es/gazeta/dias/1826/01/21/pdfs/GMD-1826-9.pdf#page=4","Abrir facsímil")</f>
        <v>Abrir facsímil</v>
      </c>
      <c r="K757" s="3" t="s">
        <v>36</v>
      </c>
    </row>
    <row r="758" spans="1:11" ht="42" customHeight="1">
      <c r="A758" s="2" t="s">
        <v>1893</v>
      </c>
      <c r="B758" s="2" t="s">
        <v>1893</v>
      </c>
      <c r="C758" s="2" t="s">
        <v>62</v>
      </c>
      <c r="D758" s="2" t="s">
        <v>27</v>
      </c>
      <c r="E758" s="5">
        <v>-26924</v>
      </c>
      <c r="F758" s="3" t="s">
        <v>87</v>
      </c>
      <c r="G758" s="3" t="s">
        <v>88</v>
      </c>
      <c r="H758" s="2" t="s">
        <v>34</v>
      </c>
      <c r="I758" s="2" t="s">
        <v>1895</v>
      </c>
      <c r="J758" s="3" t="str">
        <f>HYPERLINK("https://www.boe.es/gazeta/dias/1826/04/13/pdfs/GMD-1826-45.pdf#page=4","Abrir facsímil")</f>
        <v>Abrir facsímil</v>
      </c>
      <c r="K758" s="3" t="s">
        <v>36</v>
      </c>
    </row>
    <row r="759" spans="1:11" ht="42" customHeight="1">
      <c r="A759" s="2" t="s">
        <v>1896</v>
      </c>
      <c r="B759" s="2" t="s">
        <v>1897</v>
      </c>
      <c r="C759" s="2" t="s">
        <v>17</v>
      </c>
      <c r="D759" s="2" t="s">
        <v>18</v>
      </c>
      <c r="E759" s="5">
        <v>-26747</v>
      </c>
      <c r="F759" s="3" t="s">
        <v>738</v>
      </c>
      <c r="G759" s="3" t="s">
        <v>739</v>
      </c>
      <c r="H759" s="2" t="s">
        <v>34</v>
      </c>
      <c r="I759" s="2" t="s">
        <v>1898</v>
      </c>
      <c r="J759" s="3" t="str">
        <f>HYPERLINK("https://www.boe.es/gazeta/dias/1826/10/07/pdfs/GMD-1826-121.pdf#page=4","Abrir facsímil")</f>
        <v>Abrir facsímil</v>
      </c>
      <c r="K759" s="3" t="s">
        <v>36</v>
      </c>
    </row>
    <row r="760" spans="1:11" ht="42" customHeight="1">
      <c r="A760" s="2" t="s">
        <v>1899</v>
      </c>
      <c r="B760" s="2" t="s">
        <v>1900</v>
      </c>
      <c r="C760" s="2" t="s">
        <v>17</v>
      </c>
      <c r="D760" s="2" t="s">
        <v>693</v>
      </c>
      <c r="E760" s="5">
        <v>-26970</v>
      </c>
      <c r="F760" s="3" t="s">
        <v>694</v>
      </c>
      <c r="G760" s="3" t="s">
        <v>45</v>
      </c>
      <c r="H760" s="2" t="s">
        <v>34</v>
      </c>
      <c r="I760" s="2" t="s">
        <v>1901</v>
      </c>
      <c r="J760" s="3" t="str">
        <f>HYPERLINK("https://www.boe.es/gazeta/dias/1826/02/26/pdfs/GMD-1826-25E.pdf#page=1","Abrir facsímil")</f>
        <v>Abrir facsímil</v>
      </c>
      <c r="K760" s="3" t="s">
        <v>36</v>
      </c>
    </row>
    <row r="761" spans="1:11" ht="42" customHeight="1">
      <c r="A761" s="2" t="s">
        <v>1902</v>
      </c>
      <c r="B761" s="2" t="s">
        <v>1902</v>
      </c>
      <c r="C761" s="2" t="s">
        <v>85</v>
      </c>
      <c r="D761" s="2" t="s">
        <v>86</v>
      </c>
      <c r="E761" s="5">
        <v>-26868</v>
      </c>
      <c r="F761" s="3" t="s">
        <v>1305</v>
      </c>
      <c r="G761" s="3" t="s">
        <v>29</v>
      </c>
      <c r="H761" s="2" t="s">
        <v>34</v>
      </c>
      <c r="I761" s="2" t="s">
        <v>1903</v>
      </c>
      <c r="J761" s="3" t="str">
        <f>HYPERLINK("https://www.boe.es/gazeta/dias/1826/06/08/pdfs/GMD-1826-69.pdf#page=4","Abrir facsímil")</f>
        <v>Abrir facsímil</v>
      </c>
      <c r="K761" s="3" t="s">
        <v>36</v>
      </c>
    </row>
    <row r="762" spans="1:11" ht="42" customHeight="1">
      <c r="A762" s="2" t="s">
        <v>1904</v>
      </c>
      <c r="B762" s="2" t="s">
        <v>1905</v>
      </c>
      <c r="C762" s="2" t="s">
        <v>17</v>
      </c>
      <c r="D762" s="2" t="s">
        <v>18</v>
      </c>
      <c r="E762" s="5">
        <v>-26842</v>
      </c>
      <c r="F762" s="3" t="s">
        <v>133</v>
      </c>
      <c r="G762" s="3" t="s">
        <v>29</v>
      </c>
      <c r="H762" s="2" t="s">
        <v>21</v>
      </c>
      <c r="I762" s="2" t="s">
        <v>1906</v>
      </c>
      <c r="J762" s="3" t="str">
        <f>HYPERLINK("https://www.boe.es/gazeta/dias/1826/07/04/pdfs/GMD-1826-80.pdf#page=4","Abrir facsímil")</f>
        <v>Abrir facsímil</v>
      </c>
      <c r="K762" s="3" t="s">
        <v>23</v>
      </c>
    </row>
    <row r="763" spans="1:11" ht="42" customHeight="1">
      <c r="A763" s="2" t="s">
        <v>1907</v>
      </c>
      <c r="B763" s="2" t="s">
        <v>1908</v>
      </c>
      <c r="C763" s="2" t="s">
        <v>32</v>
      </c>
      <c r="D763" s="2" t="s">
        <v>27</v>
      </c>
      <c r="E763" s="5">
        <v>-26733</v>
      </c>
      <c r="F763" s="3" t="s">
        <v>176</v>
      </c>
      <c r="G763" s="3" t="s">
        <v>45</v>
      </c>
      <c r="H763" s="2" t="s">
        <v>34</v>
      </c>
      <c r="I763" s="2" t="s">
        <v>1909</v>
      </c>
      <c r="J763" s="3" t="str">
        <f>HYPERLINK("https://www.boe.es/gazeta/dias/1826/10/21/pdfs/GMD-1826-127.pdf#page=1","Abrir facsímil")</f>
        <v>Abrir facsímil</v>
      </c>
      <c r="K763" s="3" t="s">
        <v>36</v>
      </c>
    </row>
    <row r="764" spans="1:11" ht="42" customHeight="1">
      <c r="A764" s="2" t="s">
        <v>1910</v>
      </c>
      <c r="B764" s="2" t="s">
        <v>1911</v>
      </c>
      <c r="C764" s="2" t="s">
        <v>26</v>
      </c>
      <c r="D764" s="2" t="s">
        <v>27</v>
      </c>
      <c r="E764" s="5">
        <v>-26805</v>
      </c>
      <c r="F764" s="3" t="s">
        <v>1061</v>
      </c>
      <c r="G764" s="3" t="s">
        <v>29</v>
      </c>
      <c r="H764" s="2" t="s">
        <v>34</v>
      </c>
      <c r="I764" s="2" t="s">
        <v>1912</v>
      </c>
      <c r="J764" s="3" t="str">
        <f>HYPERLINK("https://www.boe.es/gazeta/dias/1826/08/10/pdfs/GMD-1826-96.pdf#page=4","Abrir facsímil")</f>
        <v>Abrir facsímil</v>
      </c>
      <c r="K764" s="3" t="s">
        <v>36</v>
      </c>
    </row>
    <row r="765" spans="1:11" ht="42" customHeight="1">
      <c r="A765" s="2" t="s">
        <v>1913</v>
      </c>
      <c r="B765" s="2" t="s">
        <v>1914</v>
      </c>
      <c r="C765" s="2" t="s">
        <v>85</v>
      </c>
      <c r="D765" s="2" t="s">
        <v>86</v>
      </c>
      <c r="E765" s="5">
        <v>-26784</v>
      </c>
      <c r="F765" s="3" t="s">
        <v>389</v>
      </c>
      <c r="G765" s="3" t="s">
        <v>29</v>
      </c>
      <c r="H765" s="2" t="s">
        <v>34</v>
      </c>
      <c r="I765" s="2" t="s">
        <v>1915</v>
      </c>
      <c r="J765" s="3" t="str">
        <f>HYPERLINK("https://www.boe.es/gazeta/dias/1826/08/31/pdfs/GMD-1826-105.pdf#page=4","Abrir facsímil")</f>
        <v>Abrir facsímil</v>
      </c>
      <c r="K765" s="3" t="s">
        <v>36</v>
      </c>
    </row>
    <row r="766" spans="1:11" ht="42" customHeight="1">
      <c r="A766" s="2" t="s">
        <v>1916</v>
      </c>
      <c r="B766" s="2" t="s">
        <v>1917</v>
      </c>
      <c r="C766" s="2" t="s">
        <v>85</v>
      </c>
      <c r="D766" s="2" t="s">
        <v>86</v>
      </c>
      <c r="E766" s="5">
        <v>-26905</v>
      </c>
      <c r="F766" s="3" t="s">
        <v>68</v>
      </c>
      <c r="G766" s="3" t="s">
        <v>20</v>
      </c>
      <c r="H766" s="2" t="s">
        <v>34</v>
      </c>
      <c r="I766" s="2" t="s">
        <v>1918</v>
      </c>
      <c r="J766" s="3" t="str">
        <f>HYPERLINK("https://www.boe.es/gazeta/dias/1826/05/02/pdfs/GMD-1826-53.pdf#page=3","Abrir facsímil")</f>
        <v>Abrir facsímil</v>
      </c>
      <c r="K766" s="3" t="s">
        <v>36</v>
      </c>
    </row>
    <row r="767" spans="1:11" ht="42" customHeight="1">
      <c r="A767" s="2" t="s">
        <v>1919</v>
      </c>
      <c r="B767" s="2" t="s">
        <v>1920</v>
      </c>
      <c r="C767" s="2" t="s">
        <v>85</v>
      </c>
      <c r="D767" s="2" t="s">
        <v>86</v>
      </c>
      <c r="E767" s="5">
        <v>-26989</v>
      </c>
      <c r="F767" s="3" t="s">
        <v>188</v>
      </c>
      <c r="G767" s="3" t="s">
        <v>29</v>
      </c>
      <c r="H767" s="2" t="s">
        <v>34</v>
      </c>
      <c r="I767" s="2" t="s">
        <v>1921</v>
      </c>
      <c r="J767" s="3" t="str">
        <f>HYPERLINK("https://www.boe.es/gazeta/dias/1826/02/07/pdfs/GMD-1826-16.pdf#page=4","Abrir facsímil")</f>
        <v>Abrir facsímil</v>
      </c>
      <c r="K767" s="3" t="s">
        <v>36</v>
      </c>
    </row>
    <row r="768" spans="1:11" ht="42" customHeight="1">
      <c r="A768" s="2" t="s">
        <v>1922</v>
      </c>
      <c r="B768" s="2" t="s">
        <v>1923</v>
      </c>
      <c r="C768" s="2" t="s">
        <v>62</v>
      </c>
      <c r="D768" s="2" t="s">
        <v>27</v>
      </c>
      <c r="E768" s="5">
        <v>-26733</v>
      </c>
      <c r="F768" s="3" t="s">
        <v>176</v>
      </c>
      <c r="G768" s="3" t="s">
        <v>20</v>
      </c>
      <c r="H768" s="2" t="s">
        <v>34</v>
      </c>
      <c r="I768" s="2" t="s">
        <v>1924</v>
      </c>
      <c r="J768" s="3" t="str">
        <f>HYPERLINK("https://www.boe.es/gazeta/dias/1826/10/21/pdfs/GMD-1826-127.pdf#page=3","Abrir facsímil")</f>
        <v>Abrir facsímil</v>
      </c>
      <c r="K768" s="3" t="s">
        <v>36</v>
      </c>
    </row>
    <row r="769" spans="1:11" ht="42" customHeight="1">
      <c r="A769" s="2" t="s">
        <v>1925</v>
      </c>
      <c r="B769" s="2" t="s">
        <v>1925</v>
      </c>
      <c r="C769" s="2" t="s">
        <v>17</v>
      </c>
      <c r="D769" s="2" t="s">
        <v>18</v>
      </c>
      <c r="E769" s="5">
        <v>-26987</v>
      </c>
      <c r="F769" s="3" t="s">
        <v>399</v>
      </c>
      <c r="G769" s="3" t="s">
        <v>45</v>
      </c>
      <c r="H769" s="2" t="s">
        <v>34</v>
      </c>
      <c r="I769" s="2" t="s">
        <v>1926</v>
      </c>
      <c r="J769" s="3" t="str">
        <f>HYPERLINK("https://www.boe.es/gazeta/dias/1826/02/09/pdfs/GMD-1826-17.pdf#page=1","Abrir facsímil")</f>
        <v>Abrir facsímil</v>
      </c>
      <c r="K769" s="3" t="s">
        <v>36</v>
      </c>
    </row>
    <row r="770" spans="1:11" ht="42" customHeight="1">
      <c r="A770" s="2" t="s">
        <v>1925</v>
      </c>
      <c r="B770" s="2" t="s">
        <v>1925</v>
      </c>
      <c r="C770" s="2" t="s">
        <v>26</v>
      </c>
      <c r="D770" s="2" t="s">
        <v>27</v>
      </c>
      <c r="E770" s="5">
        <v>-26952</v>
      </c>
      <c r="F770" s="3" t="s">
        <v>713</v>
      </c>
      <c r="G770" s="3" t="s">
        <v>29</v>
      </c>
      <c r="H770" s="2" t="s">
        <v>34</v>
      </c>
      <c r="I770" s="2" t="s">
        <v>1927</v>
      </c>
      <c r="J770" s="3" t="str">
        <f>HYPERLINK("https://www.boe.es/gazeta/dias/1826/03/16/pdfs/GMD-1826-33.pdf#page=4","Abrir facsímil")</f>
        <v>Abrir facsímil</v>
      </c>
      <c r="K770" s="3" t="s">
        <v>36</v>
      </c>
    </row>
    <row r="771" spans="1:11" ht="42" customHeight="1">
      <c r="A771" s="2" t="s">
        <v>1925</v>
      </c>
      <c r="B771" s="2" t="s">
        <v>1925</v>
      </c>
      <c r="C771" s="2" t="s">
        <v>17</v>
      </c>
      <c r="D771" s="2" t="s">
        <v>18</v>
      </c>
      <c r="E771" s="5">
        <v>-26940</v>
      </c>
      <c r="F771" s="3" t="s">
        <v>442</v>
      </c>
      <c r="G771" s="3" t="s">
        <v>20</v>
      </c>
      <c r="H771" s="2" t="s">
        <v>34</v>
      </c>
      <c r="I771" s="2" t="s">
        <v>1928</v>
      </c>
      <c r="J771" s="3" t="str">
        <f>HYPERLINK("https://www.boe.es/gazeta/dias/1826/03/28/pdfs/GMD-1826-38.pdf#page=3","Abrir facsímil")</f>
        <v>Abrir facsímil</v>
      </c>
      <c r="K771" s="3" t="s">
        <v>36</v>
      </c>
    </row>
    <row r="772" spans="1:11" ht="42" customHeight="1">
      <c r="A772" s="2" t="s">
        <v>1925</v>
      </c>
      <c r="B772" s="2" t="s">
        <v>1925</v>
      </c>
      <c r="C772" s="2" t="s">
        <v>85</v>
      </c>
      <c r="D772" s="2" t="s">
        <v>86</v>
      </c>
      <c r="E772" s="5">
        <v>-26933</v>
      </c>
      <c r="F772" s="3" t="s">
        <v>63</v>
      </c>
      <c r="G772" s="3" t="s">
        <v>45</v>
      </c>
      <c r="H772" s="2" t="s">
        <v>34</v>
      </c>
      <c r="I772" s="2" t="s">
        <v>1929</v>
      </c>
      <c r="J772" s="3" t="str">
        <f>HYPERLINK("https://www.boe.es/gazeta/dias/1826/04/04/pdfs/GMD-1826-41.pdf#page=1","Abrir facsímil")</f>
        <v>Abrir facsímil</v>
      </c>
      <c r="K772" s="3" t="s">
        <v>36</v>
      </c>
    </row>
    <row r="773" spans="1:11" ht="42" customHeight="1">
      <c r="A773" s="2" t="s">
        <v>1925</v>
      </c>
      <c r="B773" s="2" t="s">
        <v>1925</v>
      </c>
      <c r="C773" s="2" t="s">
        <v>17</v>
      </c>
      <c r="D773" s="2" t="s">
        <v>18</v>
      </c>
      <c r="E773" s="5">
        <v>-26905</v>
      </c>
      <c r="F773" s="3" t="s">
        <v>68</v>
      </c>
      <c r="G773" s="3" t="s">
        <v>64</v>
      </c>
      <c r="H773" s="2" t="s">
        <v>34</v>
      </c>
      <c r="I773" s="2" t="s">
        <v>1930</v>
      </c>
      <c r="J773" s="3" t="str">
        <f>HYPERLINK("https://www.boe.es/gazeta/dias/1826/05/02/pdfs/GMD-1826-53.pdf#page=2","Abrir facsímil")</f>
        <v>Abrir facsímil</v>
      </c>
      <c r="K773" s="3" t="s">
        <v>36</v>
      </c>
    </row>
    <row r="774" spans="1:11" ht="42" customHeight="1">
      <c r="A774" s="2" t="s">
        <v>1925</v>
      </c>
      <c r="B774" s="2" t="s">
        <v>1925</v>
      </c>
      <c r="C774" s="2" t="s">
        <v>85</v>
      </c>
      <c r="D774" s="2" t="s">
        <v>86</v>
      </c>
      <c r="E774" s="5">
        <v>-26898</v>
      </c>
      <c r="F774" s="3" t="s">
        <v>1814</v>
      </c>
      <c r="G774" s="3" t="s">
        <v>29</v>
      </c>
      <c r="H774" s="2" t="s">
        <v>34</v>
      </c>
      <c r="I774" s="2" t="s">
        <v>1931</v>
      </c>
      <c r="J774" s="3" t="str">
        <f>HYPERLINK("https://www.boe.es/gazeta/dias/1826/05/09/pdfs/GMD-1826-56.pdf#page=4","Abrir facsímil")</f>
        <v>Abrir facsímil</v>
      </c>
      <c r="K774" s="3" t="s">
        <v>36</v>
      </c>
    </row>
    <row r="775" spans="1:11" ht="42" customHeight="1">
      <c r="A775" s="2" t="s">
        <v>1925</v>
      </c>
      <c r="B775" s="2" t="s">
        <v>1925</v>
      </c>
      <c r="C775" s="2" t="s">
        <v>129</v>
      </c>
      <c r="D775" s="2" t="s">
        <v>27</v>
      </c>
      <c r="E775" s="5">
        <v>-26880</v>
      </c>
      <c r="F775" s="3" t="s">
        <v>305</v>
      </c>
      <c r="G775" s="3" t="s">
        <v>29</v>
      </c>
      <c r="H775" s="2" t="s">
        <v>34</v>
      </c>
      <c r="I775" s="2" t="s">
        <v>1932</v>
      </c>
      <c r="J775" s="3" t="str">
        <f>HYPERLINK("https://www.boe.es/gazeta/dias/1826/05/27/pdfs/GMD-1826-64.pdf#page=4","Abrir facsímil")</f>
        <v>Abrir facsímil</v>
      </c>
      <c r="K775" s="3" t="s">
        <v>36</v>
      </c>
    </row>
    <row r="776" spans="1:11" ht="42" customHeight="1">
      <c r="A776" s="2" t="s">
        <v>1925</v>
      </c>
      <c r="B776" s="2" t="s">
        <v>1925</v>
      </c>
      <c r="C776" s="2" t="s">
        <v>62</v>
      </c>
      <c r="D776" s="2" t="s">
        <v>27</v>
      </c>
      <c r="E776" s="5">
        <v>-26873</v>
      </c>
      <c r="F776" s="3" t="s">
        <v>136</v>
      </c>
      <c r="G776" s="3" t="s">
        <v>20</v>
      </c>
      <c r="H776" s="2" t="s">
        <v>34</v>
      </c>
      <c r="I776" s="2" t="s">
        <v>1933</v>
      </c>
      <c r="J776" s="3" t="str">
        <f>HYPERLINK("https://www.boe.es/gazeta/dias/1826/06/03/pdfs/GMD-1826-67.pdf#page=3","Abrir facsímil")</f>
        <v>Abrir facsímil</v>
      </c>
      <c r="K776" s="3" t="s">
        <v>36</v>
      </c>
    </row>
    <row r="777" spans="1:11" ht="42" customHeight="1">
      <c r="A777" s="2" t="s">
        <v>1925</v>
      </c>
      <c r="B777" s="2" t="s">
        <v>1925</v>
      </c>
      <c r="C777" s="2" t="s">
        <v>85</v>
      </c>
      <c r="D777" s="2" t="s">
        <v>86</v>
      </c>
      <c r="E777" s="5">
        <v>-26868</v>
      </c>
      <c r="F777" s="3" t="s">
        <v>1305</v>
      </c>
      <c r="G777" s="3" t="s">
        <v>29</v>
      </c>
      <c r="H777" s="2" t="s">
        <v>34</v>
      </c>
      <c r="I777" s="2" t="s">
        <v>1934</v>
      </c>
      <c r="J777" s="3" t="str">
        <f>HYPERLINK("https://www.boe.es/gazeta/dias/1826/06/08/pdfs/GMD-1826-69.pdf#page=4","Abrir facsímil")</f>
        <v>Abrir facsímil</v>
      </c>
      <c r="K777" s="3" t="s">
        <v>36</v>
      </c>
    </row>
    <row r="778" spans="1:11" ht="42" customHeight="1">
      <c r="A778" s="2" t="s">
        <v>1925</v>
      </c>
      <c r="B778" s="2" t="s">
        <v>1925</v>
      </c>
      <c r="C778" s="2" t="s">
        <v>17</v>
      </c>
      <c r="D778" s="2" t="s">
        <v>18</v>
      </c>
      <c r="E778" s="5">
        <v>-26707</v>
      </c>
      <c r="F778" s="3" t="s">
        <v>511</v>
      </c>
      <c r="G778" s="3" t="s">
        <v>20</v>
      </c>
      <c r="H778" s="2" t="s">
        <v>34</v>
      </c>
      <c r="I778" s="2" t="s">
        <v>1935</v>
      </c>
      <c r="J778" s="3" t="str">
        <f>HYPERLINK("https://www.boe.es/gazeta/dias/1826/11/16/pdfs/GMD-1826-138.pdf#page=3","Abrir facsímil")</f>
        <v>Abrir facsímil</v>
      </c>
      <c r="K778" s="3" t="s">
        <v>36</v>
      </c>
    </row>
    <row r="779" spans="1:11" ht="42" customHeight="1">
      <c r="A779" s="2" t="s">
        <v>1925</v>
      </c>
      <c r="B779" s="2" t="s">
        <v>1925</v>
      </c>
      <c r="C779" s="2" t="s">
        <v>26</v>
      </c>
      <c r="D779" s="2" t="s">
        <v>27</v>
      </c>
      <c r="E779" s="5">
        <v>-26702</v>
      </c>
      <c r="F779" s="3" t="s">
        <v>923</v>
      </c>
      <c r="G779" s="3" t="s">
        <v>29</v>
      </c>
      <c r="H779" s="2" t="s">
        <v>34</v>
      </c>
      <c r="I779" s="2" t="s">
        <v>1936</v>
      </c>
      <c r="J779" s="3" t="str">
        <f>HYPERLINK("https://www.boe.es/gazeta/dias/1826/11/21/pdfs/GMD-1826-140.pdf#page=4","Abrir facsímil")</f>
        <v>Abrir facsímil</v>
      </c>
      <c r="K779" s="3" t="s">
        <v>36</v>
      </c>
    </row>
    <row r="780" spans="1:11" ht="42" customHeight="1">
      <c r="A780" s="2" t="s">
        <v>1925</v>
      </c>
      <c r="B780" s="2" t="s">
        <v>1925</v>
      </c>
      <c r="C780" s="2" t="s">
        <v>73</v>
      </c>
      <c r="D780" s="2" t="s">
        <v>27</v>
      </c>
      <c r="E780" s="5">
        <v>-26700</v>
      </c>
      <c r="F780" s="3" t="s">
        <v>54</v>
      </c>
      <c r="G780" s="3" t="s">
        <v>29</v>
      </c>
      <c r="H780" s="2" t="s">
        <v>34</v>
      </c>
      <c r="I780" s="2" t="s">
        <v>1937</v>
      </c>
      <c r="J780" s="3" t="str">
        <f>HYPERLINK("https://www.boe.es/gazeta/dias/1826/11/23/pdfs/GMD-1826-141.pdf#page=4","Abrir facsímil")</f>
        <v>Abrir facsímil</v>
      </c>
      <c r="K780" s="3" t="s">
        <v>36</v>
      </c>
    </row>
    <row r="781" spans="1:11" ht="42" customHeight="1">
      <c r="A781" s="2" t="s">
        <v>1938</v>
      </c>
      <c r="B781" s="2" t="s">
        <v>1938</v>
      </c>
      <c r="C781" s="2" t="s">
        <v>17</v>
      </c>
      <c r="D781" s="2" t="s">
        <v>18</v>
      </c>
      <c r="E781" s="5">
        <v>-26667</v>
      </c>
      <c r="F781" s="3" t="s">
        <v>656</v>
      </c>
      <c r="G781" s="3" t="s">
        <v>20</v>
      </c>
      <c r="H781" s="2" t="s">
        <v>34</v>
      </c>
      <c r="I781" s="2" t="s">
        <v>1939</v>
      </c>
      <c r="J781" s="3" t="str">
        <f>HYPERLINK("https://www.boe.es/gazeta/dias/1826/12/26/pdfs/GMD-1826-155.pdf#page=3","Abrir facsímil")</f>
        <v>Abrir facsímil</v>
      </c>
      <c r="K781" s="3" t="s">
        <v>36</v>
      </c>
    </row>
    <row r="782" spans="1:11" ht="42" customHeight="1">
      <c r="A782" s="2" t="s">
        <v>1940</v>
      </c>
      <c r="B782" s="2" t="s">
        <v>1941</v>
      </c>
      <c r="C782" s="2" t="s">
        <v>49</v>
      </c>
      <c r="D782" s="2" t="s">
        <v>27</v>
      </c>
      <c r="E782" s="5">
        <v>-26971</v>
      </c>
      <c r="F782" s="3" t="s">
        <v>201</v>
      </c>
      <c r="G782" s="3" t="s">
        <v>29</v>
      </c>
      <c r="H782" s="2" t="s">
        <v>34</v>
      </c>
      <c r="I782" s="2" t="s">
        <v>1942</v>
      </c>
      <c r="J782" s="3" t="str">
        <f>HYPERLINK("https://www.boe.es/gazeta/dias/1826/02/25/pdfs/GMD-1826-24.pdf#page=4","Abrir facsímil")</f>
        <v>Abrir facsímil</v>
      </c>
      <c r="K782" s="3" t="s">
        <v>36</v>
      </c>
    </row>
    <row r="783" spans="1:11" ht="42" customHeight="1">
      <c r="A783" s="2" t="s">
        <v>1943</v>
      </c>
      <c r="B783" s="2" t="s">
        <v>1944</v>
      </c>
      <c r="C783" s="2" t="s">
        <v>17</v>
      </c>
      <c r="D783" s="2" t="s">
        <v>18</v>
      </c>
      <c r="E783" s="5">
        <v>-26758</v>
      </c>
      <c r="F783" s="3" t="s">
        <v>50</v>
      </c>
      <c r="G783" s="3" t="s">
        <v>29</v>
      </c>
      <c r="H783" s="2" t="s">
        <v>34</v>
      </c>
      <c r="I783" s="2" t="s">
        <v>1945</v>
      </c>
      <c r="J783" s="3" t="str">
        <f>HYPERLINK("https://www.boe.es/gazeta/dias/1826/09/26/pdfs/GMD-1826-116.pdf#page=4","Abrir facsímil")</f>
        <v>Abrir facsímil</v>
      </c>
      <c r="K783" s="3" t="s">
        <v>36</v>
      </c>
    </row>
    <row r="784" spans="1:11" ht="42" customHeight="1">
      <c r="A784" s="2" t="s">
        <v>1946</v>
      </c>
      <c r="B784" s="2" t="s">
        <v>1946</v>
      </c>
      <c r="C784" s="2" t="s">
        <v>85</v>
      </c>
      <c r="D784" s="2" t="s">
        <v>86</v>
      </c>
      <c r="E784" s="5">
        <v>-26861</v>
      </c>
      <c r="F784" s="3" t="s">
        <v>552</v>
      </c>
      <c r="G784" s="3" t="s">
        <v>20</v>
      </c>
      <c r="H784" s="2" t="s">
        <v>34</v>
      </c>
      <c r="I784" s="2" t="s">
        <v>1947</v>
      </c>
      <c r="J784" s="3" t="str">
        <f>HYPERLINK("https://www.boe.es/gazeta/dias/1826/06/15/pdfs/GMD-1826-72.pdf#page=3","Abrir facsímil")</f>
        <v>Abrir facsímil</v>
      </c>
      <c r="K784" s="3" t="s">
        <v>36</v>
      </c>
    </row>
    <row r="785" spans="1:11" ht="42" customHeight="1">
      <c r="A785" s="2" t="s">
        <v>1948</v>
      </c>
      <c r="B785" s="2" t="s">
        <v>1949</v>
      </c>
      <c r="C785" s="2" t="s">
        <v>17</v>
      </c>
      <c r="D785" s="2" t="s">
        <v>18</v>
      </c>
      <c r="E785" s="5">
        <v>-26964</v>
      </c>
      <c r="F785" s="3" t="s">
        <v>634</v>
      </c>
      <c r="G785" s="3" t="s">
        <v>29</v>
      </c>
      <c r="H785" s="2" t="s">
        <v>34</v>
      </c>
      <c r="I785" s="2" t="s">
        <v>1950</v>
      </c>
      <c r="J785" s="3" t="str">
        <f>HYPERLINK("https://www.boe.es/gazeta/dias/1826/03/04/pdfs/GMD-1826-28.pdf#page=4","Abrir facsímil")</f>
        <v>Abrir facsímil</v>
      </c>
      <c r="K785" s="3" t="s">
        <v>36</v>
      </c>
    </row>
    <row r="786" spans="1:11" ht="42" customHeight="1">
      <c r="A786" s="2" t="s">
        <v>1951</v>
      </c>
      <c r="B786" s="2" t="s">
        <v>1951</v>
      </c>
      <c r="C786" s="2" t="s">
        <v>73</v>
      </c>
      <c r="D786" s="2" t="s">
        <v>27</v>
      </c>
      <c r="E786" s="5">
        <v>-26938</v>
      </c>
      <c r="F786" s="3" t="s">
        <v>1400</v>
      </c>
      <c r="G786" s="3" t="s">
        <v>45</v>
      </c>
      <c r="H786" s="2" t="s">
        <v>34</v>
      </c>
      <c r="I786" s="2" t="s">
        <v>1952</v>
      </c>
      <c r="J786" s="3" t="str">
        <f>HYPERLINK("https://www.boe.es/gazeta/dias/1826/03/30/pdfs/GMD-1826-39.pdf#page=1","Abrir facsímil")</f>
        <v>Abrir facsímil</v>
      </c>
      <c r="K786" s="3" t="s">
        <v>36</v>
      </c>
    </row>
    <row r="787" spans="1:11" ht="42" customHeight="1">
      <c r="A787" s="2" t="s">
        <v>1951</v>
      </c>
      <c r="B787" s="2" t="s">
        <v>1951</v>
      </c>
      <c r="C787" s="2" t="s">
        <v>73</v>
      </c>
      <c r="D787" s="2" t="s">
        <v>27</v>
      </c>
      <c r="E787" s="5">
        <v>-26866</v>
      </c>
      <c r="F787" s="3" t="s">
        <v>675</v>
      </c>
      <c r="G787" s="3" t="s">
        <v>45</v>
      </c>
      <c r="H787" s="2" t="s">
        <v>34</v>
      </c>
      <c r="I787" s="2" t="s">
        <v>1953</v>
      </c>
      <c r="J787" s="3" t="str">
        <f>HYPERLINK("https://www.boe.es/gazeta/dias/1826/06/10/pdfs/GMD-1826-70.pdf#page=1","Abrir facsímil")</f>
        <v>Abrir facsímil</v>
      </c>
      <c r="K787" s="3" t="s">
        <v>36</v>
      </c>
    </row>
    <row r="788" spans="1:11" ht="42" customHeight="1">
      <c r="A788" s="2" t="s">
        <v>1951</v>
      </c>
      <c r="B788" s="2" t="s">
        <v>1951</v>
      </c>
      <c r="C788" s="2" t="s">
        <v>62</v>
      </c>
      <c r="D788" s="2" t="s">
        <v>27</v>
      </c>
      <c r="E788" s="5">
        <v>-26667</v>
      </c>
      <c r="F788" s="3" t="s">
        <v>656</v>
      </c>
      <c r="G788" s="3" t="s">
        <v>45</v>
      </c>
      <c r="H788" s="2" t="s">
        <v>34</v>
      </c>
      <c r="I788" s="2" t="s">
        <v>1954</v>
      </c>
      <c r="J788" s="3" t="str">
        <f>HYPERLINK("https://www.boe.es/gazeta/dias/1826/12/26/pdfs/GMD-1826-155.pdf#page=1","Abrir facsímil")</f>
        <v>Abrir facsímil</v>
      </c>
      <c r="K788" s="3" t="s">
        <v>36</v>
      </c>
    </row>
    <row r="789" spans="1:11" ht="42" customHeight="1">
      <c r="A789" s="2" t="s">
        <v>1955</v>
      </c>
      <c r="B789" s="2" t="s">
        <v>1955</v>
      </c>
      <c r="C789" s="2" t="s">
        <v>32</v>
      </c>
      <c r="D789" s="2" t="s">
        <v>27</v>
      </c>
      <c r="E789" s="5">
        <v>-26756</v>
      </c>
      <c r="F789" s="3" t="s">
        <v>1816</v>
      </c>
      <c r="G789" s="3" t="s">
        <v>64</v>
      </c>
      <c r="H789" s="2" t="s">
        <v>34</v>
      </c>
      <c r="I789" s="2" t="s">
        <v>1956</v>
      </c>
      <c r="J789" s="3" t="str">
        <f>HYPERLINK("https://www.boe.es/gazeta/dias/1826/09/28/pdfs/GMD-1826-117.pdf#page=2","Abrir facsímil")</f>
        <v>Abrir facsímil</v>
      </c>
      <c r="K789" s="3" t="s">
        <v>36</v>
      </c>
    </row>
    <row r="790" spans="1:11" ht="42" customHeight="1">
      <c r="A790" s="2" t="s">
        <v>1957</v>
      </c>
      <c r="B790" s="2" t="s">
        <v>1958</v>
      </c>
      <c r="C790" s="2" t="s">
        <v>62</v>
      </c>
      <c r="D790" s="2" t="s">
        <v>27</v>
      </c>
      <c r="E790" s="5">
        <v>-26742</v>
      </c>
      <c r="F790" s="3" t="s">
        <v>769</v>
      </c>
      <c r="G790" s="3" t="s">
        <v>29</v>
      </c>
      <c r="H790" s="2" t="s">
        <v>34</v>
      </c>
      <c r="I790" s="2" t="s">
        <v>1959</v>
      </c>
      <c r="J790" s="3" t="str">
        <f>HYPERLINK("https://www.boe.es/gazeta/dias/1826/10/12/pdfs/GMD-1826-123.pdf#page=4","Abrir facsímil")</f>
        <v>Abrir facsímil</v>
      </c>
      <c r="K790" s="3" t="s">
        <v>36</v>
      </c>
    </row>
    <row r="791" spans="1:11" ht="42" customHeight="1">
      <c r="A791" s="2" t="s">
        <v>1960</v>
      </c>
      <c r="B791" s="2" t="s">
        <v>1961</v>
      </c>
      <c r="C791" s="2" t="s">
        <v>17</v>
      </c>
      <c r="D791" s="2" t="s">
        <v>18</v>
      </c>
      <c r="E791" s="5">
        <v>-26978</v>
      </c>
      <c r="F791" s="3" t="s">
        <v>44</v>
      </c>
      <c r="G791" s="3" t="s">
        <v>20</v>
      </c>
      <c r="H791" s="2" t="s">
        <v>34</v>
      </c>
      <c r="I791" s="2" t="s">
        <v>1962</v>
      </c>
      <c r="J791" s="3" t="str">
        <f>HYPERLINK("https://www.boe.es/gazeta/dias/1826/02/18/pdfs/GMD-1826-21.pdf#page=3","Abrir facsímil")</f>
        <v>Abrir facsímil</v>
      </c>
      <c r="K791" s="3" t="s">
        <v>36</v>
      </c>
    </row>
    <row r="792" spans="1:11" ht="42" customHeight="1">
      <c r="A792" s="2" t="s">
        <v>1963</v>
      </c>
      <c r="B792" s="2" t="s">
        <v>1964</v>
      </c>
      <c r="C792" s="2" t="s">
        <v>85</v>
      </c>
      <c r="D792" s="2" t="s">
        <v>86</v>
      </c>
      <c r="E792" s="5">
        <v>-26831</v>
      </c>
      <c r="F792" s="3" t="s">
        <v>565</v>
      </c>
      <c r="G792" s="3" t="s">
        <v>29</v>
      </c>
      <c r="H792" s="2" t="s">
        <v>34</v>
      </c>
      <c r="I792" s="2" t="s">
        <v>1965</v>
      </c>
      <c r="J792" s="3" t="str">
        <f>HYPERLINK("https://www.boe.es/gazeta/dias/1826/07/15/pdfs/GMD-1826-85.pdf#page=4","Abrir facsímil")</f>
        <v>Abrir facsímil</v>
      </c>
      <c r="K792" s="3" t="s">
        <v>36</v>
      </c>
    </row>
    <row r="793" spans="1:11" ht="42" customHeight="1">
      <c r="A793" s="2" t="s">
        <v>1966</v>
      </c>
      <c r="B793" s="2" t="s">
        <v>1966</v>
      </c>
      <c r="C793" s="2" t="s">
        <v>26</v>
      </c>
      <c r="D793" s="2" t="s">
        <v>27</v>
      </c>
      <c r="E793" s="5">
        <v>-26950</v>
      </c>
      <c r="F793" s="3" t="s">
        <v>616</v>
      </c>
      <c r="G793" s="3" t="s">
        <v>29</v>
      </c>
      <c r="H793" s="2" t="s">
        <v>34</v>
      </c>
      <c r="I793" s="2" t="s">
        <v>1967</v>
      </c>
      <c r="J793" s="3" t="str">
        <f>HYPERLINK("https://www.boe.es/gazeta/dias/1826/03/18/pdfs/GMD-1826-34.pdf#page=4","Abrir facsímil")</f>
        <v>Abrir facsímil</v>
      </c>
      <c r="K793" s="3" t="s">
        <v>36</v>
      </c>
    </row>
    <row r="794" spans="1:11" ht="42" customHeight="1">
      <c r="A794" s="2" t="s">
        <v>1968</v>
      </c>
      <c r="B794" s="2" t="s">
        <v>1968</v>
      </c>
      <c r="C794" s="2" t="s">
        <v>85</v>
      </c>
      <c r="D794" s="2" t="s">
        <v>86</v>
      </c>
      <c r="E794" s="5">
        <v>-26978</v>
      </c>
      <c r="F794" s="3" t="s">
        <v>44</v>
      </c>
      <c r="G794" s="3" t="s">
        <v>64</v>
      </c>
      <c r="H794" s="2" t="s">
        <v>34</v>
      </c>
      <c r="I794" s="2" t="s">
        <v>1969</v>
      </c>
      <c r="J794" s="3" t="str">
        <f>HYPERLINK("https://www.boe.es/gazeta/dias/1826/02/18/pdfs/GMD-1826-21.pdf#page=2","Abrir facsímil")</f>
        <v>Abrir facsímil</v>
      </c>
      <c r="K794" s="3" t="s">
        <v>36</v>
      </c>
    </row>
    <row r="795" spans="1:11" ht="42" customHeight="1">
      <c r="A795" s="2" t="s">
        <v>1970</v>
      </c>
      <c r="B795" s="2" t="s">
        <v>1970</v>
      </c>
      <c r="C795" s="2" t="s">
        <v>26</v>
      </c>
      <c r="D795" s="2" t="s">
        <v>27</v>
      </c>
      <c r="E795" s="5">
        <v>-26784</v>
      </c>
      <c r="F795" s="3" t="s">
        <v>389</v>
      </c>
      <c r="G795" s="3" t="s">
        <v>20</v>
      </c>
      <c r="H795" s="2" t="s">
        <v>34</v>
      </c>
      <c r="I795" s="2" t="s">
        <v>1971</v>
      </c>
      <c r="J795" s="3" t="str">
        <f>HYPERLINK("https://www.boe.es/gazeta/dias/1826/08/31/pdfs/GMD-1826-105.pdf#page=3","Abrir facsímil")</f>
        <v>Abrir facsímil</v>
      </c>
      <c r="K795" s="3" t="s">
        <v>36</v>
      </c>
    </row>
    <row r="796" spans="1:11" ht="42" customHeight="1">
      <c r="A796" s="2" t="s">
        <v>1972</v>
      </c>
      <c r="B796" s="2" t="s">
        <v>1972</v>
      </c>
      <c r="C796" s="2" t="s">
        <v>17</v>
      </c>
      <c r="D796" s="2" t="s">
        <v>18</v>
      </c>
      <c r="E796" s="5">
        <v>-26996</v>
      </c>
      <c r="F796" s="3" t="s">
        <v>852</v>
      </c>
      <c r="G796" s="3" t="s">
        <v>64</v>
      </c>
      <c r="H796" s="2" t="s">
        <v>34</v>
      </c>
      <c r="I796" s="2" t="s">
        <v>1973</v>
      </c>
      <c r="J796" s="3" t="str">
        <f>HYPERLINK("https://www.boe.es/gazeta/dias/1826/01/31/pdfs/GMD-1826-13.pdf#page=2","Abrir facsímil")</f>
        <v>Abrir facsímil</v>
      </c>
      <c r="K796" s="3" t="s">
        <v>36</v>
      </c>
    </row>
    <row r="797" spans="1:11" ht="42" customHeight="1">
      <c r="A797" s="2" t="s">
        <v>1974</v>
      </c>
      <c r="B797" s="2" t="s">
        <v>1974</v>
      </c>
      <c r="C797" s="2" t="s">
        <v>17</v>
      </c>
      <c r="D797" s="2" t="s">
        <v>18</v>
      </c>
      <c r="E797" s="5">
        <v>-27001</v>
      </c>
      <c r="F797" s="3" t="s">
        <v>631</v>
      </c>
      <c r="G797" s="3" t="s">
        <v>29</v>
      </c>
      <c r="H797" s="2" t="s">
        <v>34</v>
      </c>
      <c r="I797" s="2" t="s">
        <v>1975</v>
      </c>
      <c r="J797" s="3" t="str">
        <f>HYPERLINK("https://www.boe.es/gazeta/dias/1826/01/26/pdfs/GMD-1826-11.pdf#page=4","Abrir facsímil")</f>
        <v>Abrir facsímil</v>
      </c>
      <c r="K797" s="3" t="s">
        <v>36</v>
      </c>
    </row>
    <row r="798" spans="1:11" ht="42" customHeight="1">
      <c r="A798" s="2" t="s">
        <v>1974</v>
      </c>
      <c r="B798" s="2" t="s">
        <v>1974</v>
      </c>
      <c r="C798" s="2" t="s">
        <v>62</v>
      </c>
      <c r="D798" s="2" t="s">
        <v>27</v>
      </c>
      <c r="E798" s="5">
        <v>-26877</v>
      </c>
      <c r="F798" s="3" t="s">
        <v>529</v>
      </c>
      <c r="G798" s="3" t="s">
        <v>20</v>
      </c>
      <c r="H798" s="2" t="s">
        <v>34</v>
      </c>
      <c r="I798" s="2" t="s">
        <v>1976</v>
      </c>
      <c r="J798" s="3" t="str">
        <f>HYPERLINK("https://www.boe.es/gazeta/dias/1826/05/30/pdfs/GMD-1826-65.pdf#page=3","Abrir facsímil")</f>
        <v>Abrir facsímil</v>
      </c>
      <c r="K798" s="3" t="s">
        <v>36</v>
      </c>
    </row>
    <row r="799" spans="1:11" ht="42" customHeight="1">
      <c r="A799" s="2" t="s">
        <v>1974</v>
      </c>
      <c r="B799" s="2" t="s">
        <v>1974</v>
      </c>
      <c r="C799" s="2" t="s">
        <v>85</v>
      </c>
      <c r="D799" s="2" t="s">
        <v>86</v>
      </c>
      <c r="E799" s="5">
        <v>-26707</v>
      </c>
      <c r="F799" s="3" t="s">
        <v>511</v>
      </c>
      <c r="G799" s="3" t="s">
        <v>20</v>
      </c>
      <c r="H799" s="2" t="s">
        <v>34</v>
      </c>
      <c r="I799" s="2" t="s">
        <v>1977</v>
      </c>
      <c r="J799" s="3" t="str">
        <f>HYPERLINK("https://www.boe.es/gazeta/dias/1826/11/16/pdfs/GMD-1826-138.pdf#page=3","Abrir facsímil")</f>
        <v>Abrir facsímil</v>
      </c>
      <c r="K799" s="3" t="s">
        <v>36</v>
      </c>
    </row>
    <row r="800" spans="1:11" ht="42" customHeight="1">
      <c r="A800" s="2" t="s">
        <v>1978</v>
      </c>
      <c r="B800" s="2" t="s">
        <v>1978</v>
      </c>
      <c r="C800" s="2" t="s">
        <v>85</v>
      </c>
      <c r="D800" s="2" t="s">
        <v>86</v>
      </c>
      <c r="E800" s="5">
        <v>-27001</v>
      </c>
      <c r="F800" s="3" t="s">
        <v>631</v>
      </c>
      <c r="G800" s="3" t="s">
        <v>29</v>
      </c>
      <c r="H800" s="2" t="s">
        <v>34</v>
      </c>
      <c r="I800" s="2" t="s">
        <v>1979</v>
      </c>
      <c r="J800" s="3" t="str">
        <f>HYPERLINK("https://www.boe.es/gazeta/dias/1826/01/26/pdfs/GMD-1826-11.pdf#page=4","Abrir facsímil")</f>
        <v>Abrir facsímil</v>
      </c>
      <c r="K800" s="3" t="s">
        <v>36</v>
      </c>
    </row>
    <row r="801" spans="1:11" ht="42" customHeight="1">
      <c r="A801" s="2" t="s">
        <v>1978</v>
      </c>
      <c r="B801" s="2" t="s">
        <v>1978</v>
      </c>
      <c r="C801" s="2" t="s">
        <v>73</v>
      </c>
      <c r="D801" s="2" t="s">
        <v>27</v>
      </c>
      <c r="E801" s="5">
        <v>-26877</v>
      </c>
      <c r="F801" s="3" t="s">
        <v>529</v>
      </c>
      <c r="G801" s="3" t="s">
        <v>29</v>
      </c>
      <c r="H801" s="2" t="s">
        <v>34</v>
      </c>
      <c r="I801" s="2" t="s">
        <v>1980</v>
      </c>
      <c r="J801" s="3" t="str">
        <f>HYPERLINK("https://www.boe.es/gazeta/dias/1826/05/30/pdfs/GMD-1826-65.pdf#page=4","Abrir facsímil")</f>
        <v>Abrir facsímil</v>
      </c>
      <c r="K801" s="3" t="s">
        <v>36</v>
      </c>
    </row>
    <row r="802" spans="1:11" ht="42" customHeight="1">
      <c r="A802" s="2" t="s">
        <v>1978</v>
      </c>
      <c r="B802" s="2" t="s">
        <v>1978</v>
      </c>
      <c r="C802" s="2" t="s">
        <v>49</v>
      </c>
      <c r="D802" s="2" t="s">
        <v>27</v>
      </c>
      <c r="E802" s="5">
        <v>-26873</v>
      </c>
      <c r="F802" s="3" t="s">
        <v>136</v>
      </c>
      <c r="G802" s="3" t="s">
        <v>20</v>
      </c>
      <c r="H802" s="2" t="s">
        <v>34</v>
      </c>
      <c r="I802" s="2" t="s">
        <v>1981</v>
      </c>
      <c r="J802" s="3" t="str">
        <f>HYPERLINK("https://www.boe.es/gazeta/dias/1826/06/03/pdfs/GMD-1826-67.pdf#page=3","Abrir facsímil")</f>
        <v>Abrir facsímil</v>
      </c>
      <c r="K802" s="3" t="s">
        <v>36</v>
      </c>
    </row>
    <row r="803" spans="1:11" ht="42" customHeight="1">
      <c r="A803" s="2" t="s">
        <v>1978</v>
      </c>
      <c r="B803" s="2" t="s">
        <v>1978</v>
      </c>
      <c r="C803" s="2" t="s">
        <v>62</v>
      </c>
      <c r="D803" s="2" t="s">
        <v>27</v>
      </c>
      <c r="E803" s="5">
        <v>-26859</v>
      </c>
      <c r="F803" s="3" t="s">
        <v>41</v>
      </c>
      <c r="G803" s="3" t="s">
        <v>45</v>
      </c>
      <c r="H803" s="2" t="s">
        <v>34</v>
      </c>
      <c r="I803" s="2" t="s">
        <v>1982</v>
      </c>
      <c r="J803" s="3" t="str">
        <f>HYPERLINK("https://www.boe.es/gazeta/dias/1826/06/17/pdfs/GMD-1826-73.pdf#page=1","Abrir facsímil")</f>
        <v>Abrir facsímil</v>
      </c>
      <c r="K803" s="3" t="s">
        <v>36</v>
      </c>
    </row>
    <row r="804" spans="1:11" ht="42" customHeight="1">
      <c r="A804" s="2" t="s">
        <v>1978</v>
      </c>
      <c r="B804" s="2" t="s">
        <v>1978</v>
      </c>
      <c r="C804" s="2" t="s">
        <v>17</v>
      </c>
      <c r="D804" s="2" t="s">
        <v>18</v>
      </c>
      <c r="E804" s="5">
        <v>-26845</v>
      </c>
      <c r="F804" s="3" t="s">
        <v>515</v>
      </c>
      <c r="G804" s="3" t="s">
        <v>45</v>
      </c>
      <c r="H804" s="2" t="s">
        <v>34</v>
      </c>
      <c r="I804" s="2" t="s">
        <v>1983</v>
      </c>
      <c r="J804" s="3" t="str">
        <f>HYPERLINK("https://www.boe.es/gazeta/dias/1826/07/01/pdfs/GMD-1826-79.pdf#page=1","Abrir facsímil")</f>
        <v>Abrir facsímil</v>
      </c>
      <c r="K804" s="3" t="s">
        <v>36</v>
      </c>
    </row>
    <row r="805" spans="1:11" ht="42" customHeight="1">
      <c r="A805" s="2" t="s">
        <v>1978</v>
      </c>
      <c r="B805" s="2" t="s">
        <v>1978</v>
      </c>
      <c r="C805" s="2" t="s">
        <v>17</v>
      </c>
      <c r="D805" s="2" t="s">
        <v>18</v>
      </c>
      <c r="E805" s="5">
        <v>-26821</v>
      </c>
      <c r="F805" s="3" t="s">
        <v>1257</v>
      </c>
      <c r="G805" s="3" t="s">
        <v>29</v>
      </c>
      <c r="H805" s="2" t="s">
        <v>34</v>
      </c>
      <c r="I805" s="2" t="s">
        <v>1984</v>
      </c>
      <c r="J805" s="3" t="str">
        <f>HYPERLINK("https://www.boe.es/gazeta/dias/1826/07/25/pdfs/GMD-1826-89.pdf#page=4","Abrir facsímil")</f>
        <v>Abrir facsímil</v>
      </c>
      <c r="K805" s="3" t="s">
        <v>36</v>
      </c>
    </row>
    <row r="806" spans="1:11" ht="42" customHeight="1">
      <c r="A806" s="2" t="s">
        <v>1978</v>
      </c>
      <c r="B806" s="2" t="s">
        <v>1978</v>
      </c>
      <c r="C806" s="2" t="s">
        <v>49</v>
      </c>
      <c r="D806" s="2" t="s">
        <v>27</v>
      </c>
      <c r="E806" s="5">
        <v>-26672</v>
      </c>
      <c r="F806" s="3" t="s">
        <v>251</v>
      </c>
      <c r="G806" s="3" t="s">
        <v>29</v>
      </c>
      <c r="H806" s="2" t="s">
        <v>34</v>
      </c>
      <c r="I806" s="2" t="s">
        <v>1985</v>
      </c>
      <c r="J806" s="3" t="str">
        <f>HYPERLINK("https://www.boe.es/gazeta/dias/1826/12/21/pdfs/GMD-1826-153.pdf#page=4","Abrir facsímil")</f>
        <v>Abrir facsímil</v>
      </c>
      <c r="K806" s="3" t="s">
        <v>36</v>
      </c>
    </row>
    <row r="807" spans="1:11" ht="42" customHeight="1">
      <c r="A807" s="2" t="s">
        <v>1986</v>
      </c>
      <c r="B807" s="2" t="s">
        <v>1986</v>
      </c>
      <c r="C807" s="2" t="s">
        <v>85</v>
      </c>
      <c r="D807" s="2" t="s">
        <v>86</v>
      </c>
      <c r="E807" s="5">
        <v>-26805</v>
      </c>
      <c r="F807" s="3" t="s">
        <v>1061</v>
      </c>
      <c r="G807" s="3" t="s">
        <v>20</v>
      </c>
      <c r="H807" s="2" t="s">
        <v>34</v>
      </c>
      <c r="I807" s="2" t="s">
        <v>1987</v>
      </c>
      <c r="J807" s="3" t="str">
        <f>HYPERLINK("https://www.boe.es/gazeta/dias/1826/08/10/pdfs/GMD-1826-96.pdf#page=3","Abrir facsímil")</f>
        <v>Abrir facsímil</v>
      </c>
      <c r="K807" s="3" t="s">
        <v>36</v>
      </c>
    </row>
    <row r="808" spans="1:11" ht="42" customHeight="1">
      <c r="A808" s="2" t="s">
        <v>1988</v>
      </c>
      <c r="B808" s="2" t="s">
        <v>1989</v>
      </c>
      <c r="C808" s="2" t="s">
        <v>32</v>
      </c>
      <c r="D808" s="2" t="s">
        <v>27</v>
      </c>
      <c r="E808" s="5">
        <v>-26828</v>
      </c>
      <c r="F808" s="3" t="s">
        <v>586</v>
      </c>
      <c r="G808" s="3" t="s">
        <v>29</v>
      </c>
      <c r="H808" s="2" t="s">
        <v>34</v>
      </c>
      <c r="I808" s="2" t="s">
        <v>1990</v>
      </c>
      <c r="J808" s="3" t="str">
        <f>HYPERLINK("https://www.boe.es/gazeta/dias/1826/07/18/pdfs/GMD-1826-86.pdf#page=4","Abrir facsímil")</f>
        <v>Abrir facsímil</v>
      </c>
      <c r="K808" s="3" t="s">
        <v>36</v>
      </c>
    </row>
    <row r="809" spans="1:11" ht="42" customHeight="1">
      <c r="A809" s="2" t="s">
        <v>1991</v>
      </c>
      <c r="B809" s="2" t="s">
        <v>1991</v>
      </c>
      <c r="C809" s="2" t="s">
        <v>17</v>
      </c>
      <c r="D809" s="2" t="s">
        <v>18</v>
      </c>
      <c r="E809" s="5">
        <v>-26931</v>
      </c>
      <c r="F809" s="3" t="s">
        <v>215</v>
      </c>
      <c r="G809" s="3" t="s">
        <v>45</v>
      </c>
      <c r="H809" s="2" t="s">
        <v>34</v>
      </c>
      <c r="I809" s="2" t="s">
        <v>1992</v>
      </c>
      <c r="J809" s="3" t="str">
        <f>HYPERLINK("https://www.boe.es/gazeta/dias/1826/04/06/pdfs/GMD-1826-42.pdf#page=1","Abrir facsímil")</f>
        <v>Abrir facsímil</v>
      </c>
      <c r="K809" s="3" t="s">
        <v>36</v>
      </c>
    </row>
    <row r="810" spans="1:11" ht="42" customHeight="1">
      <c r="A810" s="2" t="s">
        <v>1993</v>
      </c>
      <c r="B810" s="2" t="s">
        <v>1994</v>
      </c>
      <c r="C810" s="2" t="s">
        <v>49</v>
      </c>
      <c r="D810" s="2" t="s">
        <v>27</v>
      </c>
      <c r="E810" s="5">
        <v>-26814</v>
      </c>
      <c r="F810" s="3" t="s">
        <v>1314</v>
      </c>
      <c r="G810" s="3" t="s">
        <v>29</v>
      </c>
      <c r="H810" s="2" t="s">
        <v>34</v>
      </c>
      <c r="I810" s="2" t="s">
        <v>1995</v>
      </c>
      <c r="J810" s="3" t="str">
        <f>HYPERLINK("https://www.boe.es/gazeta/dias/1826/08/01/pdfs/GMD-1826-92.pdf#page=4","Abrir facsímil")</f>
        <v>Abrir facsímil</v>
      </c>
      <c r="K810" s="3" t="s">
        <v>36</v>
      </c>
    </row>
    <row r="811" spans="1:11" ht="42" customHeight="1">
      <c r="A811" s="2" t="s">
        <v>1996</v>
      </c>
      <c r="B811" s="2" t="s">
        <v>1997</v>
      </c>
      <c r="C811" s="2" t="s">
        <v>85</v>
      </c>
      <c r="D811" s="2" t="s">
        <v>86</v>
      </c>
      <c r="E811" s="5">
        <v>-27003</v>
      </c>
      <c r="F811" s="3" t="s">
        <v>1775</v>
      </c>
      <c r="G811" s="3" t="s">
        <v>20</v>
      </c>
      <c r="H811" s="2" t="s">
        <v>34</v>
      </c>
      <c r="I811" s="2" t="s">
        <v>1998</v>
      </c>
      <c r="J811" s="3" t="str">
        <f>HYPERLINK("https://www.boe.es/gazeta/dias/1826/01/24/pdfs/GMD-1826-10.pdf#page=3","Abrir facsímil")</f>
        <v>Abrir facsímil</v>
      </c>
      <c r="K811" s="3" t="s">
        <v>36</v>
      </c>
    </row>
    <row r="812" spans="1:11" ht="42" customHeight="1">
      <c r="A812" s="2" t="s">
        <v>1999</v>
      </c>
      <c r="B812" s="2" t="s">
        <v>1999</v>
      </c>
      <c r="C812" s="2" t="s">
        <v>85</v>
      </c>
      <c r="D812" s="2" t="s">
        <v>86</v>
      </c>
      <c r="E812" s="5">
        <v>-26891</v>
      </c>
      <c r="F812" s="3" t="s">
        <v>78</v>
      </c>
      <c r="G812" s="3" t="s">
        <v>20</v>
      </c>
      <c r="H812" s="2" t="s">
        <v>34</v>
      </c>
      <c r="I812" s="2" t="s">
        <v>2000</v>
      </c>
      <c r="J812" s="3" t="str">
        <f>HYPERLINK("https://www.boe.es/gazeta/dias/1826/05/16/pdfs/GMD-1826-59.pdf#page=3","Abrir facsímil")</f>
        <v>Abrir facsímil</v>
      </c>
      <c r="K812" s="3" t="s">
        <v>36</v>
      </c>
    </row>
    <row r="813" spans="1:11" ht="42" customHeight="1">
      <c r="A813" s="2" t="s">
        <v>2001</v>
      </c>
      <c r="B813" s="2" t="s">
        <v>2001</v>
      </c>
      <c r="C813" s="2" t="s">
        <v>49</v>
      </c>
      <c r="D813" s="2" t="s">
        <v>27</v>
      </c>
      <c r="E813" s="5">
        <v>-26814</v>
      </c>
      <c r="F813" s="3" t="s">
        <v>1314</v>
      </c>
      <c r="G813" s="3" t="s">
        <v>29</v>
      </c>
      <c r="H813" s="2" t="s">
        <v>34</v>
      </c>
      <c r="I813" s="2" t="s">
        <v>2002</v>
      </c>
      <c r="J813" s="3" t="str">
        <f>HYPERLINK("https://www.boe.es/gazeta/dias/1826/08/01/pdfs/GMD-1826-92.pdf#page=4","Abrir facsímil")</f>
        <v>Abrir facsímil</v>
      </c>
      <c r="K813" s="3" t="s">
        <v>36</v>
      </c>
    </row>
    <row r="814" spans="1:11" ht="42" customHeight="1">
      <c r="A814" s="2" t="s">
        <v>2001</v>
      </c>
      <c r="B814" s="2" t="s">
        <v>2001</v>
      </c>
      <c r="C814" s="2" t="s">
        <v>73</v>
      </c>
      <c r="D814" s="2" t="s">
        <v>27</v>
      </c>
      <c r="E814" s="5">
        <v>-26784</v>
      </c>
      <c r="F814" s="3" t="s">
        <v>389</v>
      </c>
      <c r="G814" s="3" t="s">
        <v>20</v>
      </c>
      <c r="H814" s="2" t="s">
        <v>34</v>
      </c>
      <c r="I814" s="2" t="s">
        <v>2003</v>
      </c>
      <c r="J814" s="3" t="str">
        <f>HYPERLINK("https://www.boe.es/gazeta/dias/1826/08/31/pdfs/GMD-1826-105.pdf#page=3","Abrir facsímil")</f>
        <v>Abrir facsímil</v>
      </c>
      <c r="K814" s="3" t="s">
        <v>36</v>
      </c>
    </row>
    <row r="815" spans="1:11" ht="42" customHeight="1">
      <c r="A815" s="2" t="s">
        <v>2004</v>
      </c>
      <c r="B815" s="2" t="s">
        <v>2004</v>
      </c>
      <c r="C815" s="2" t="s">
        <v>17</v>
      </c>
      <c r="D815" s="2" t="s">
        <v>18</v>
      </c>
      <c r="E815" s="5">
        <v>-26971</v>
      </c>
      <c r="F815" s="3" t="s">
        <v>201</v>
      </c>
      <c r="G815" s="3" t="s">
        <v>29</v>
      </c>
      <c r="H815" s="2" t="s">
        <v>34</v>
      </c>
      <c r="I815" s="2" t="s">
        <v>2005</v>
      </c>
      <c r="J815" s="3" t="str">
        <f>HYPERLINK("https://www.boe.es/gazeta/dias/1826/02/25/pdfs/GMD-1826-24.pdf#page=4","Abrir facsímil")</f>
        <v>Abrir facsímil</v>
      </c>
      <c r="K815" s="3" t="s">
        <v>36</v>
      </c>
    </row>
    <row r="816" spans="1:11" ht="42" customHeight="1">
      <c r="A816" s="2" t="s">
        <v>2006</v>
      </c>
      <c r="B816" s="2" t="s">
        <v>2006</v>
      </c>
      <c r="C816" s="2" t="s">
        <v>17</v>
      </c>
      <c r="D816" s="2" t="s">
        <v>18</v>
      </c>
      <c r="E816" s="5">
        <v>-26964</v>
      </c>
      <c r="F816" s="3" t="s">
        <v>634</v>
      </c>
      <c r="G816" s="3" t="s">
        <v>20</v>
      </c>
      <c r="H816" s="2" t="s">
        <v>34</v>
      </c>
      <c r="I816" s="2" t="s">
        <v>2007</v>
      </c>
      <c r="J816" s="3" t="str">
        <f>HYPERLINK("https://www.boe.es/gazeta/dias/1826/03/04/pdfs/GMD-1826-28.pdf#page=3","Abrir facsímil")</f>
        <v>Abrir facsímil</v>
      </c>
      <c r="K816" s="3" t="s">
        <v>36</v>
      </c>
    </row>
    <row r="817" spans="1:11" ht="42" customHeight="1">
      <c r="A817" s="2" t="s">
        <v>2006</v>
      </c>
      <c r="B817" s="2" t="s">
        <v>2006</v>
      </c>
      <c r="C817" s="2" t="s">
        <v>73</v>
      </c>
      <c r="D817" s="2" t="s">
        <v>27</v>
      </c>
      <c r="E817" s="5">
        <v>-26931</v>
      </c>
      <c r="F817" s="3" t="s">
        <v>215</v>
      </c>
      <c r="G817" s="3" t="s">
        <v>20</v>
      </c>
      <c r="H817" s="2" t="s">
        <v>34</v>
      </c>
      <c r="I817" s="2" t="s">
        <v>2008</v>
      </c>
      <c r="J817" s="3" t="str">
        <f>HYPERLINK("https://www.boe.es/gazeta/dias/1826/04/06/pdfs/GMD-1826-42.pdf#page=3","Abrir facsímil")</f>
        <v>Abrir facsímil</v>
      </c>
      <c r="K817" s="3" t="s">
        <v>36</v>
      </c>
    </row>
    <row r="818" spans="1:11" ht="42" customHeight="1">
      <c r="A818" s="2" t="s">
        <v>2006</v>
      </c>
      <c r="B818" s="2" t="s">
        <v>2006</v>
      </c>
      <c r="C818" s="2" t="s">
        <v>62</v>
      </c>
      <c r="D818" s="2" t="s">
        <v>27</v>
      </c>
      <c r="E818" s="5">
        <v>-26926</v>
      </c>
      <c r="F818" s="3" t="s">
        <v>57</v>
      </c>
      <c r="G818" s="3" t="s">
        <v>29</v>
      </c>
      <c r="H818" s="2" t="s">
        <v>34</v>
      </c>
      <c r="I818" s="2" t="s">
        <v>2009</v>
      </c>
      <c r="J818" s="3" t="str">
        <f>HYPERLINK("https://www.boe.es/gazeta/dias/1826/04/11/pdfs/GMD-1826-44.pdf#page=4","Abrir facsímil")</f>
        <v>Abrir facsímil</v>
      </c>
      <c r="K818" s="3" t="s">
        <v>36</v>
      </c>
    </row>
    <row r="819" spans="1:11" ht="42" customHeight="1">
      <c r="A819" s="2" t="s">
        <v>2006</v>
      </c>
      <c r="B819" s="2" t="s">
        <v>2006</v>
      </c>
      <c r="C819" s="2" t="s">
        <v>17</v>
      </c>
      <c r="D819" s="2" t="s">
        <v>18</v>
      </c>
      <c r="E819" s="5">
        <v>-26910</v>
      </c>
      <c r="F819" s="3" t="s">
        <v>95</v>
      </c>
      <c r="G819" s="3" t="s">
        <v>29</v>
      </c>
      <c r="H819" s="2" t="s">
        <v>34</v>
      </c>
      <c r="I819" s="2" t="s">
        <v>2010</v>
      </c>
      <c r="J819" s="3" t="str">
        <f>HYPERLINK("https://www.boe.es/gazeta/dias/1826/04/27/pdfs/GMD-1826-51.pdf#page=4","Abrir facsímil")</f>
        <v>Abrir facsímil</v>
      </c>
      <c r="K819" s="3" t="s">
        <v>36</v>
      </c>
    </row>
    <row r="820" spans="1:11" ht="42" customHeight="1">
      <c r="A820" s="2" t="s">
        <v>2006</v>
      </c>
      <c r="B820" s="2" t="s">
        <v>2006</v>
      </c>
      <c r="C820" s="2" t="s">
        <v>26</v>
      </c>
      <c r="D820" s="2" t="s">
        <v>27</v>
      </c>
      <c r="E820" s="5">
        <v>-26891</v>
      </c>
      <c r="F820" s="3" t="s">
        <v>78</v>
      </c>
      <c r="G820" s="3" t="s">
        <v>20</v>
      </c>
      <c r="H820" s="2" t="s">
        <v>34</v>
      </c>
      <c r="I820" s="2" t="s">
        <v>2011</v>
      </c>
      <c r="J820" s="3" t="str">
        <f>HYPERLINK("https://www.boe.es/gazeta/dias/1826/05/16/pdfs/GMD-1826-59.pdf#page=3","Abrir facsímil")</f>
        <v>Abrir facsímil</v>
      </c>
      <c r="K820" s="3" t="s">
        <v>36</v>
      </c>
    </row>
    <row r="821" spans="1:11" ht="42" customHeight="1">
      <c r="A821" s="2" t="s">
        <v>2006</v>
      </c>
      <c r="B821" s="2" t="s">
        <v>2006</v>
      </c>
      <c r="C821" s="2" t="s">
        <v>85</v>
      </c>
      <c r="D821" s="2" t="s">
        <v>86</v>
      </c>
      <c r="E821" s="5">
        <v>-26819</v>
      </c>
      <c r="F821" s="3" t="s">
        <v>212</v>
      </c>
      <c r="G821" s="3" t="s">
        <v>29</v>
      </c>
      <c r="H821" s="2" t="s">
        <v>34</v>
      </c>
      <c r="I821" s="2" t="s">
        <v>2012</v>
      </c>
      <c r="J821" s="3" t="str">
        <f>HYPERLINK("https://www.boe.es/gazeta/dias/1826/07/27/pdfs/GMD-1826-90.pdf#page=4","Abrir facsímil")</f>
        <v>Abrir facsímil</v>
      </c>
      <c r="K821" s="3" t="s">
        <v>36</v>
      </c>
    </row>
    <row r="822" spans="1:11" ht="42" customHeight="1">
      <c r="A822" s="2" t="s">
        <v>2006</v>
      </c>
      <c r="B822" s="2" t="s">
        <v>2006</v>
      </c>
      <c r="C822" s="2" t="s">
        <v>85</v>
      </c>
      <c r="D822" s="2" t="s">
        <v>86</v>
      </c>
      <c r="E822" s="5">
        <v>-26782</v>
      </c>
      <c r="F822" s="3" t="s">
        <v>322</v>
      </c>
      <c r="G822" s="3" t="s">
        <v>29</v>
      </c>
      <c r="H822" s="2" t="s">
        <v>34</v>
      </c>
      <c r="I822" s="2" t="s">
        <v>2013</v>
      </c>
      <c r="J822" s="3" t="str">
        <f>HYPERLINK("https://www.boe.es/gazeta/dias/1826/09/02/pdfs/GMD-1826-106.pdf#page=4","Abrir facsímil")</f>
        <v>Abrir facsímil</v>
      </c>
      <c r="K822" s="3" t="s">
        <v>36</v>
      </c>
    </row>
    <row r="823" spans="1:11" ht="42" customHeight="1">
      <c r="A823" s="2" t="s">
        <v>2006</v>
      </c>
      <c r="B823" s="2" t="s">
        <v>2006</v>
      </c>
      <c r="C823" s="2" t="s">
        <v>17</v>
      </c>
      <c r="D823" s="2" t="s">
        <v>18</v>
      </c>
      <c r="E823" s="5">
        <v>-26742</v>
      </c>
      <c r="F823" s="3" t="s">
        <v>769</v>
      </c>
      <c r="G823" s="3" t="s">
        <v>29</v>
      </c>
      <c r="H823" s="2" t="s">
        <v>34</v>
      </c>
      <c r="I823" s="2" t="s">
        <v>2014</v>
      </c>
      <c r="J823" s="3" t="str">
        <f>HYPERLINK("https://www.boe.es/gazeta/dias/1826/10/12/pdfs/GMD-1826-123.pdf#page=4","Abrir facsímil")</f>
        <v>Abrir facsímil</v>
      </c>
      <c r="K823" s="3" t="s">
        <v>36</v>
      </c>
    </row>
    <row r="824" spans="1:11" ht="42" customHeight="1">
      <c r="A824" s="2" t="s">
        <v>2006</v>
      </c>
      <c r="B824" s="2" t="s">
        <v>2006</v>
      </c>
      <c r="C824" s="2" t="s">
        <v>17</v>
      </c>
      <c r="D824" s="2" t="s">
        <v>18</v>
      </c>
      <c r="E824" s="5">
        <v>-26681</v>
      </c>
      <c r="F824" s="3" t="s">
        <v>612</v>
      </c>
      <c r="G824" s="3" t="s">
        <v>29</v>
      </c>
      <c r="H824" s="2" t="s">
        <v>34</v>
      </c>
      <c r="I824" s="2" t="s">
        <v>2015</v>
      </c>
      <c r="J824" s="3" t="str">
        <f>HYPERLINK("https://www.boe.es/gazeta/dias/1826/12/12/pdfs/GMD-1826-149.pdf#page=4","Abrir facsímil")</f>
        <v>Abrir facsímil</v>
      </c>
      <c r="K824" s="3" t="s">
        <v>36</v>
      </c>
    </row>
    <row r="825" spans="1:11" ht="42" customHeight="1">
      <c r="A825" s="2" t="s">
        <v>2006</v>
      </c>
      <c r="B825" s="2" t="s">
        <v>2006</v>
      </c>
      <c r="C825" s="2" t="s">
        <v>49</v>
      </c>
      <c r="D825" s="2" t="s">
        <v>27</v>
      </c>
      <c r="E825" s="5">
        <v>-26670</v>
      </c>
      <c r="F825" s="3" t="s">
        <v>253</v>
      </c>
      <c r="G825" s="3" t="s">
        <v>20</v>
      </c>
      <c r="H825" s="2" t="s">
        <v>34</v>
      </c>
      <c r="I825" s="2" t="s">
        <v>2016</v>
      </c>
      <c r="J825" s="3" t="str">
        <f>HYPERLINK("https://www.boe.es/gazeta/dias/1826/12/23/pdfs/GMD-1826-154.pdf#page=3","Abrir facsímil")</f>
        <v>Abrir facsímil</v>
      </c>
      <c r="K825" s="3" t="s">
        <v>36</v>
      </c>
    </row>
    <row r="826" spans="1:11" ht="42" customHeight="1">
      <c r="A826" s="2" t="s">
        <v>2006</v>
      </c>
      <c r="B826" s="2" t="s">
        <v>2006</v>
      </c>
      <c r="C826" s="2" t="s">
        <v>62</v>
      </c>
      <c r="D826" s="2" t="s">
        <v>27</v>
      </c>
      <c r="E826" s="5">
        <v>-26663</v>
      </c>
      <c r="F826" s="3" t="s">
        <v>374</v>
      </c>
      <c r="G826" s="3" t="s">
        <v>29</v>
      </c>
      <c r="H826" s="2" t="s">
        <v>34</v>
      </c>
      <c r="I826" s="2" t="s">
        <v>2017</v>
      </c>
      <c r="J826" s="3" t="str">
        <f>HYPERLINK("https://www.boe.es/gazeta/dias/1826/12/30/pdfs/GMD-1826-157.pdf#page=4","Abrir facsímil")</f>
        <v>Abrir facsímil</v>
      </c>
      <c r="K826" s="3" t="s">
        <v>36</v>
      </c>
    </row>
    <row r="827" spans="1:11" ht="42" customHeight="1">
      <c r="A827" s="2" t="s">
        <v>2018</v>
      </c>
      <c r="B827" s="2" t="s">
        <v>2018</v>
      </c>
      <c r="C827" s="2" t="s">
        <v>62</v>
      </c>
      <c r="D827" s="2" t="s">
        <v>27</v>
      </c>
      <c r="E827" s="5">
        <v>-26971</v>
      </c>
      <c r="F827" s="3" t="s">
        <v>201</v>
      </c>
      <c r="G827" s="3" t="s">
        <v>29</v>
      </c>
      <c r="H827" s="2" t="s">
        <v>34</v>
      </c>
      <c r="I827" s="2" t="s">
        <v>2019</v>
      </c>
      <c r="J827" s="3" t="str">
        <f>HYPERLINK("https://www.boe.es/gazeta/dias/1826/02/25/pdfs/GMD-1826-24.pdf#page=4","Abrir facsímil")</f>
        <v>Abrir facsímil</v>
      </c>
      <c r="K827" s="3" t="s">
        <v>36</v>
      </c>
    </row>
    <row r="828" spans="1:11" ht="42" customHeight="1">
      <c r="A828" s="2" t="s">
        <v>2020</v>
      </c>
      <c r="B828" s="2" t="s">
        <v>2020</v>
      </c>
      <c r="C828" s="2" t="s">
        <v>17</v>
      </c>
      <c r="D828" s="2" t="s">
        <v>18</v>
      </c>
      <c r="E828" s="5">
        <v>-26971</v>
      </c>
      <c r="F828" s="3" t="s">
        <v>201</v>
      </c>
      <c r="G828" s="3" t="s">
        <v>29</v>
      </c>
      <c r="H828" s="2" t="s">
        <v>34</v>
      </c>
      <c r="I828" s="2" t="s">
        <v>2021</v>
      </c>
      <c r="J828" s="3" t="str">
        <f>HYPERLINK("https://www.boe.es/gazeta/dias/1826/02/25/pdfs/GMD-1826-24.pdf#page=4","Abrir facsímil")</f>
        <v>Abrir facsímil</v>
      </c>
      <c r="K828" s="3" t="s">
        <v>36</v>
      </c>
    </row>
    <row r="829" spans="1:11" ht="42" customHeight="1">
      <c r="A829" s="2" t="s">
        <v>2022</v>
      </c>
      <c r="B829" s="2" t="s">
        <v>2022</v>
      </c>
      <c r="C829" s="2" t="s">
        <v>17</v>
      </c>
      <c r="D829" s="2" t="s">
        <v>18</v>
      </c>
      <c r="E829" s="5">
        <v>-26845</v>
      </c>
      <c r="F829" s="3" t="s">
        <v>515</v>
      </c>
      <c r="G829" s="3" t="s">
        <v>64</v>
      </c>
      <c r="H829" s="2" t="s">
        <v>34</v>
      </c>
      <c r="I829" s="2" t="s">
        <v>2023</v>
      </c>
      <c r="J829" s="3" t="str">
        <f>HYPERLINK("https://www.boe.es/gazeta/dias/1826/07/01/pdfs/GMD-1826-79.pdf#page=2","Abrir facsímil")</f>
        <v>Abrir facsímil</v>
      </c>
      <c r="K829" s="3" t="s">
        <v>36</v>
      </c>
    </row>
    <row r="830" spans="1:11" ht="42" customHeight="1">
      <c r="A830" s="2" t="s">
        <v>2024</v>
      </c>
      <c r="B830" s="2" t="s">
        <v>2024</v>
      </c>
      <c r="C830" s="2" t="s">
        <v>17</v>
      </c>
      <c r="D830" s="2" t="s">
        <v>18</v>
      </c>
      <c r="E830" s="5">
        <v>-26852</v>
      </c>
      <c r="F830" s="3" t="s">
        <v>545</v>
      </c>
      <c r="G830" s="3" t="s">
        <v>2025</v>
      </c>
      <c r="H830" s="2" t="s">
        <v>34</v>
      </c>
      <c r="I830" s="2" t="s">
        <v>2026</v>
      </c>
      <c r="J830" s="3" t="str">
        <f>HYPERLINK("https://www.boe.es/gazeta/dias/1826/06/24/pdfs/GMD-1826-76.pdf#page=2","Abrir facsímil")</f>
        <v>Abrir facsímil</v>
      </c>
      <c r="K830" s="3" t="s">
        <v>36</v>
      </c>
    </row>
    <row r="831" spans="1:11" ht="42" customHeight="1">
      <c r="A831" s="2" t="s">
        <v>2024</v>
      </c>
      <c r="B831" s="2" t="s">
        <v>2024</v>
      </c>
      <c r="C831" s="2" t="s">
        <v>17</v>
      </c>
      <c r="D831" s="2" t="s">
        <v>18</v>
      </c>
      <c r="E831" s="5">
        <v>-26849</v>
      </c>
      <c r="F831" s="3" t="s">
        <v>403</v>
      </c>
      <c r="G831" s="3" t="s">
        <v>45</v>
      </c>
      <c r="H831" s="2" t="s">
        <v>34</v>
      </c>
      <c r="I831" s="2" t="s">
        <v>2027</v>
      </c>
      <c r="J831" s="3" t="str">
        <f>HYPERLINK("https://www.boe.es/gazeta/dias/1826/06/27/pdfs/GMD-1826-77.pdf#page=1","Abrir facsímil")</f>
        <v>Abrir facsímil</v>
      </c>
      <c r="K831" s="3" t="s">
        <v>36</v>
      </c>
    </row>
    <row r="832" spans="1:11" ht="42" customHeight="1">
      <c r="A832" s="2" t="s">
        <v>2024</v>
      </c>
      <c r="B832" s="2" t="s">
        <v>2024</v>
      </c>
      <c r="C832" s="2" t="s">
        <v>17</v>
      </c>
      <c r="D832" s="2" t="s">
        <v>18</v>
      </c>
      <c r="E832" s="5">
        <v>-26716</v>
      </c>
      <c r="F832" s="3" t="s">
        <v>867</v>
      </c>
      <c r="G832" s="3" t="s">
        <v>64</v>
      </c>
      <c r="H832" s="2" t="s">
        <v>34</v>
      </c>
      <c r="I832" s="2" t="s">
        <v>2028</v>
      </c>
      <c r="J832" s="3" t="str">
        <f>HYPERLINK("https://www.boe.es/gazeta/dias/1826/11/07/pdfs/GMD-1826-134.pdf#page=2","Abrir facsímil")</f>
        <v>Abrir facsímil</v>
      </c>
      <c r="K832" s="3" t="s">
        <v>36</v>
      </c>
    </row>
    <row r="833" spans="1:11" ht="42" customHeight="1">
      <c r="A833" s="2" t="s">
        <v>2029</v>
      </c>
      <c r="B833" s="2" t="s">
        <v>2029</v>
      </c>
      <c r="C833" s="2" t="s">
        <v>17</v>
      </c>
      <c r="D833" s="2" t="s">
        <v>18</v>
      </c>
      <c r="E833" s="5">
        <v>-26845</v>
      </c>
      <c r="F833" s="3" t="s">
        <v>515</v>
      </c>
      <c r="G833" s="3" t="s">
        <v>64</v>
      </c>
      <c r="H833" s="2" t="s">
        <v>34</v>
      </c>
      <c r="I833" s="2" t="s">
        <v>2030</v>
      </c>
      <c r="J833" s="3" t="str">
        <f>HYPERLINK("https://www.boe.es/gazeta/dias/1826/07/01/pdfs/GMD-1826-79.pdf#page=2","Abrir facsímil")</f>
        <v>Abrir facsímil</v>
      </c>
      <c r="K833" s="3" t="s">
        <v>36</v>
      </c>
    </row>
    <row r="834" spans="1:11" ht="42" customHeight="1">
      <c r="A834" s="2" t="s">
        <v>2031</v>
      </c>
      <c r="B834" s="2" t="s">
        <v>2031</v>
      </c>
      <c r="C834" s="2" t="s">
        <v>17</v>
      </c>
      <c r="D834" s="2" t="s">
        <v>18</v>
      </c>
      <c r="E834" s="5">
        <v>-26714</v>
      </c>
      <c r="F834" s="3" t="s">
        <v>525</v>
      </c>
      <c r="G834" s="3" t="s">
        <v>20</v>
      </c>
      <c r="H834" s="2" t="s">
        <v>34</v>
      </c>
      <c r="I834" s="2" t="s">
        <v>2032</v>
      </c>
      <c r="J834" s="3" t="str">
        <f>HYPERLINK("https://www.boe.es/gazeta/dias/1826/11/09/pdfs/GMD-1826-135.pdf#page=3","Abrir facsímil")</f>
        <v>Abrir facsímil</v>
      </c>
      <c r="K834" s="3" t="s">
        <v>36</v>
      </c>
    </row>
    <row r="835" spans="1:11" ht="42" customHeight="1">
      <c r="A835" s="2" t="s">
        <v>2033</v>
      </c>
      <c r="B835" s="2" t="s">
        <v>2033</v>
      </c>
      <c r="C835" s="2" t="s">
        <v>85</v>
      </c>
      <c r="D835" s="2" t="s">
        <v>86</v>
      </c>
      <c r="E835" s="5">
        <v>-26891</v>
      </c>
      <c r="F835" s="3" t="s">
        <v>78</v>
      </c>
      <c r="G835" s="3" t="s">
        <v>20</v>
      </c>
      <c r="H835" s="2" t="s">
        <v>34</v>
      </c>
      <c r="I835" s="2" t="s">
        <v>2034</v>
      </c>
      <c r="J835" s="3" t="str">
        <f>HYPERLINK("https://www.boe.es/gazeta/dias/1826/05/16/pdfs/GMD-1826-59.pdf#page=3","Abrir facsímil")</f>
        <v>Abrir facsímil</v>
      </c>
      <c r="K835" s="3" t="s">
        <v>36</v>
      </c>
    </row>
    <row r="836" spans="1:11" ht="42" customHeight="1">
      <c r="A836" s="2" t="s">
        <v>2035</v>
      </c>
      <c r="B836" s="2" t="s">
        <v>2035</v>
      </c>
      <c r="C836" s="2" t="s">
        <v>17</v>
      </c>
      <c r="D836" s="2" t="s">
        <v>18</v>
      </c>
      <c r="E836" s="5">
        <v>-26950</v>
      </c>
      <c r="F836" s="3" t="s">
        <v>616</v>
      </c>
      <c r="G836" s="3" t="s">
        <v>64</v>
      </c>
      <c r="H836" s="2" t="s">
        <v>34</v>
      </c>
      <c r="I836" s="2" t="s">
        <v>2036</v>
      </c>
      <c r="J836" s="3" t="str">
        <f>HYPERLINK("https://www.boe.es/gazeta/dias/1826/03/18/pdfs/GMD-1826-34.pdf#page=2","Abrir facsímil")</f>
        <v>Abrir facsímil</v>
      </c>
      <c r="K836" s="3" t="s">
        <v>36</v>
      </c>
    </row>
    <row r="837" spans="1:11" ht="42" customHeight="1">
      <c r="A837" s="2" t="s">
        <v>2037</v>
      </c>
      <c r="B837" s="2" t="s">
        <v>2038</v>
      </c>
      <c r="C837" s="2" t="s">
        <v>17</v>
      </c>
      <c r="D837" s="2" t="s">
        <v>18</v>
      </c>
      <c r="E837" s="5">
        <v>-26828</v>
      </c>
      <c r="F837" s="3" t="s">
        <v>586</v>
      </c>
      <c r="G837" s="3" t="s">
        <v>29</v>
      </c>
      <c r="H837" s="2" t="s">
        <v>34</v>
      </c>
      <c r="I837" s="2" t="s">
        <v>2039</v>
      </c>
      <c r="J837" s="3" t="str">
        <f>HYPERLINK("https://www.boe.es/gazeta/dias/1826/07/18/pdfs/GMD-1826-86.pdf#page=4","Abrir facsímil")</f>
        <v>Abrir facsímil</v>
      </c>
      <c r="K837" s="3" t="s">
        <v>36</v>
      </c>
    </row>
    <row r="838" spans="1:11" ht="42" customHeight="1">
      <c r="A838" s="2" t="s">
        <v>2040</v>
      </c>
      <c r="B838" s="2" t="s">
        <v>2040</v>
      </c>
      <c r="C838" s="2" t="s">
        <v>17</v>
      </c>
      <c r="D838" s="2" t="s">
        <v>18</v>
      </c>
      <c r="E838" s="5">
        <v>-26938</v>
      </c>
      <c r="F838" s="3" t="s">
        <v>1400</v>
      </c>
      <c r="G838" s="3" t="s">
        <v>20</v>
      </c>
      <c r="H838" s="2" t="s">
        <v>34</v>
      </c>
      <c r="I838" s="2" t="s">
        <v>2041</v>
      </c>
      <c r="J838" s="3" t="str">
        <f>HYPERLINK("https://www.boe.es/gazeta/dias/1826/03/30/pdfs/GMD-1826-39.pdf#page=3","Abrir facsímil")</f>
        <v>Abrir facsímil</v>
      </c>
      <c r="K838" s="3" t="s">
        <v>36</v>
      </c>
    </row>
    <row r="839" spans="1:11" ht="42" customHeight="1">
      <c r="A839" s="2" t="s">
        <v>2042</v>
      </c>
      <c r="B839" s="2" t="s">
        <v>2043</v>
      </c>
      <c r="C839" s="2" t="s">
        <v>73</v>
      </c>
      <c r="D839" s="2" t="s">
        <v>27</v>
      </c>
      <c r="E839" s="5">
        <v>-26917</v>
      </c>
      <c r="F839" s="3" t="s">
        <v>308</v>
      </c>
      <c r="G839" s="3" t="s">
        <v>29</v>
      </c>
      <c r="H839" s="2" t="s">
        <v>34</v>
      </c>
      <c r="I839" s="2" t="s">
        <v>2044</v>
      </c>
      <c r="J839" s="3" t="str">
        <f>HYPERLINK("https://www.boe.es/gazeta/dias/1826/04/20/pdfs/GMD-1826-48.pdf#page=4","Abrir facsímil")</f>
        <v>Abrir facsímil</v>
      </c>
      <c r="K839" s="3" t="s">
        <v>36</v>
      </c>
    </row>
    <row r="840" spans="1:11" ht="42" customHeight="1">
      <c r="A840" s="2" t="s">
        <v>2042</v>
      </c>
      <c r="B840" s="2" t="s">
        <v>2043</v>
      </c>
      <c r="C840" s="2" t="s">
        <v>62</v>
      </c>
      <c r="D840" s="2" t="s">
        <v>27</v>
      </c>
      <c r="E840" s="5">
        <v>-26793</v>
      </c>
      <c r="F840" s="3" t="s">
        <v>28</v>
      </c>
      <c r="G840" s="3" t="s">
        <v>29</v>
      </c>
      <c r="H840" s="2" t="s">
        <v>34</v>
      </c>
      <c r="I840" s="2" t="s">
        <v>2045</v>
      </c>
      <c r="J840" s="3" t="str">
        <f>HYPERLINK("https://www.boe.es/gazeta/dias/1826/08/22/pdfs/GMD-1826-101.pdf#page=4","Abrir facsímil")</f>
        <v>Abrir facsímil</v>
      </c>
      <c r="K840" s="3" t="s">
        <v>36</v>
      </c>
    </row>
    <row r="841" spans="1:11" ht="42" customHeight="1">
      <c r="A841" s="2" t="s">
        <v>2046</v>
      </c>
      <c r="B841" s="2" t="s">
        <v>2047</v>
      </c>
      <c r="C841" s="2" t="s">
        <v>62</v>
      </c>
      <c r="D841" s="2" t="s">
        <v>27</v>
      </c>
      <c r="E841" s="5">
        <v>-26667</v>
      </c>
      <c r="F841" s="3" t="s">
        <v>656</v>
      </c>
      <c r="G841" s="3" t="s">
        <v>29</v>
      </c>
      <c r="H841" s="2" t="s">
        <v>34</v>
      </c>
      <c r="I841" s="2" t="s">
        <v>2048</v>
      </c>
      <c r="J841" s="3" t="str">
        <f>HYPERLINK("https://www.boe.es/gazeta/dias/1826/12/26/pdfs/GMD-1826-155.pdf#page=4","Abrir facsímil")</f>
        <v>Abrir facsímil</v>
      </c>
      <c r="K841" s="3" t="s">
        <v>36</v>
      </c>
    </row>
    <row r="842" spans="1:11" ht="42" customHeight="1">
      <c r="A842" s="2" t="s">
        <v>2049</v>
      </c>
      <c r="B842" s="2" t="s">
        <v>2050</v>
      </c>
      <c r="C842" s="2" t="s">
        <v>73</v>
      </c>
      <c r="D842" s="2" t="s">
        <v>27</v>
      </c>
      <c r="E842" s="5">
        <v>-26905</v>
      </c>
      <c r="F842" s="3" t="s">
        <v>68</v>
      </c>
      <c r="G842" s="3" t="s">
        <v>20</v>
      </c>
      <c r="H842" s="2" t="s">
        <v>21</v>
      </c>
      <c r="I842" s="2" t="s">
        <v>2051</v>
      </c>
      <c r="J842" s="3" t="str">
        <f>HYPERLINK("https://www.boe.es/gazeta/dias/1826/05/02/pdfs/GMD-1826-53.pdf#page=3","Abrir facsímil")</f>
        <v>Abrir facsímil</v>
      </c>
      <c r="K842" s="3" t="s">
        <v>23</v>
      </c>
    </row>
    <row r="843" spans="1:11" ht="42" customHeight="1">
      <c r="A843" s="2" t="s">
        <v>2052</v>
      </c>
      <c r="B843" s="2" t="s">
        <v>2052</v>
      </c>
      <c r="C843" s="2" t="s">
        <v>85</v>
      </c>
      <c r="D843" s="2" t="s">
        <v>86</v>
      </c>
      <c r="E843" s="5">
        <v>-26777</v>
      </c>
      <c r="F843" s="3" t="s">
        <v>413</v>
      </c>
      <c r="G843" s="3" t="s">
        <v>29</v>
      </c>
      <c r="H843" s="2" t="s">
        <v>34</v>
      </c>
      <c r="I843" s="2" t="s">
        <v>2053</v>
      </c>
      <c r="J843" s="3" t="str">
        <f>HYPERLINK("https://www.boe.es/gazeta/dias/1826/09/07/pdfs/GMD-1826-108.pdf#page=4","Abrir facsímil")</f>
        <v>Abrir facsímil</v>
      </c>
      <c r="K843" s="3" t="s">
        <v>36</v>
      </c>
    </row>
    <row r="844" spans="1:11" ht="42" customHeight="1">
      <c r="A844" s="2" t="s">
        <v>2054</v>
      </c>
      <c r="B844" s="2" t="s">
        <v>2054</v>
      </c>
      <c r="C844" s="2" t="s">
        <v>17</v>
      </c>
      <c r="D844" s="2" t="s">
        <v>18</v>
      </c>
      <c r="E844" s="5">
        <v>-26793</v>
      </c>
      <c r="F844" s="3" t="s">
        <v>28</v>
      </c>
      <c r="G844" s="3" t="s">
        <v>1866</v>
      </c>
      <c r="H844" s="2" t="s">
        <v>34</v>
      </c>
      <c r="I844" s="2" t="s">
        <v>2055</v>
      </c>
      <c r="J844" s="3" t="str">
        <f>HYPERLINK("https://www.boe.es/gazeta/dias/1826/08/22/pdfs/GMD-1826-101.pdf#page=2","Abrir facsímil")</f>
        <v>Abrir facsímil</v>
      </c>
      <c r="K844" s="3" t="s">
        <v>36</v>
      </c>
    </row>
    <row r="845" spans="1:11" ht="42" customHeight="1">
      <c r="A845" s="2" t="s">
        <v>2056</v>
      </c>
      <c r="B845" s="2" t="s">
        <v>2056</v>
      </c>
      <c r="C845" s="2" t="s">
        <v>62</v>
      </c>
      <c r="D845" s="2" t="s">
        <v>27</v>
      </c>
      <c r="E845" s="5">
        <v>-26919</v>
      </c>
      <c r="F845" s="3" t="s">
        <v>930</v>
      </c>
      <c r="G845" s="3" t="s">
        <v>29</v>
      </c>
      <c r="H845" s="2" t="s">
        <v>34</v>
      </c>
      <c r="I845" s="2" t="s">
        <v>2057</v>
      </c>
      <c r="J845" s="3" t="str">
        <f>HYPERLINK("https://www.boe.es/gazeta/dias/1826/04/18/pdfs/GMD-1826-47.pdf#page=4","Abrir facsímil")</f>
        <v>Abrir facsímil</v>
      </c>
      <c r="K845" s="3" t="s">
        <v>36</v>
      </c>
    </row>
    <row r="846" spans="1:11" ht="42" customHeight="1">
      <c r="A846" s="2" t="s">
        <v>2058</v>
      </c>
      <c r="B846" s="2" t="s">
        <v>2058</v>
      </c>
      <c r="C846" s="2" t="s">
        <v>62</v>
      </c>
      <c r="D846" s="2" t="s">
        <v>27</v>
      </c>
      <c r="E846" s="5">
        <v>-26810</v>
      </c>
      <c r="F846" s="3" t="s">
        <v>498</v>
      </c>
      <c r="G846" s="3" t="s">
        <v>64</v>
      </c>
      <c r="H846" s="2" t="s">
        <v>34</v>
      </c>
      <c r="I846" s="2" t="s">
        <v>2059</v>
      </c>
      <c r="J846" s="3" t="str">
        <f>HYPERLINK("https://www.boe.es/gazeta/dias/1826/08/05/pdfs/GMD-1826-94.pdf#page=2","Abrir facsímil")</f>
        <v>Abrir facsímil</v>
      </c>
      <c r="K846" s="3" t="s">
        <v>36</v>
      </c>
    </row>
    <row r="847" spans="1:11" ht="42" customHeight="1">
      <c r="A847" s="2" t="s">
        <v>2060</v>
      </c>
      <c r="B847" s="2" t="s">
        <v>2061</v>
      </c>
      <c r="C847" s="2" t="s">
        <v>85</v>
      </c>
      <c r="D847" s="2" t="s">
        <v>86</v>
      </c>
      <c r="E847" s="5">
        <v>-26863</v>
      </c>
      <c r="F847" s="3" t="s">
        <v>140</v>
      </c>
      <c r="G847" s="3" t="s">
        <v>20</v>
      </c>
      <c r="H847" s="2" t="s">
        <v>34</v>
      </c>
      <c r="I847" s="2" t="s">
        <v>2062</v>
      </c>
      <c r="J847" s="3" t="str">
        <f>HYPERLINK("https://www.boe.es/gazeta/dias/1826/06/13/pdfs/GMD-1826-71.pdf#page=3","Abrir facsímil")</f>
        <v>Abrir facsímil</v>
      </c>
      <c r="K847" s="3" t="s">
        <v>36</v>
      </c>
    </row>
    <row r="848" spans="1:11" ht="42" customHeight="1">
      <c r="A848" s="2" t="s">
        <v>2063</v>
      </c>
      <c r="B848" s="2" t="s">
        <v>2063</v>
      </c>
      <c r="C848" s="2" t="s">
        <v>17</v>
      </c>
      <c r="D848" s="2" t="s">
        <v>18</v>
      </c>
      <c r="E848" s="5">
        <v>-27001</v>
      </c>
      <c r="F848" s="3" t="s">
        <v>631</v>
      </c>
      <c r="G848" s="3" t="s">
        <v>29</v>
      </c>
      <c r="H848" s="2" t="s">
        <v>34</v>
      </c>
      <c r="I848" s="2" t="s">
        <v>2064</v>
      </c>
      <c r="J848" s="3" t="str">
        <f>HYPERLINK("https://www.boe.es/gazeta/dias/1826/01/26/pdfs/GMD-1826-11.pdf#page=4","Abrir facsímil")</f>
        <v>Abrir facsímil</v>
      </c>
      <c r="K848" s="3" t="s">
        <v>36</v>
      </c>
    </row>
    <row r="849" spans="1:11" ht="42" customHeight="1">
      <c r="A849" s="2" t="s">
        <v>2063</v>
      </c>
      <c r="B849" s="2" t="s">
        <v>2063</v>
      </c>
      <c r="C849" s="2" t="s">
        <v>62</v>
      </c>
      <c r="D849" s="2" t="s">
        <v>27</v>
      </c>
      <c r="E849" s="5">
        <v>-26994</v>
      </c>
      <c r="F849" s="3" t="s">
        <v>668</v>
      </c>
      <c r="G849" s="3" t="s">
        <v>29</v>
      </c>
      <c r="H849" s="2" t="s">
        <v>34</v>
      </c>
      <c r="I849" s="2" t="s">
        <v>2065</v>
      </c>
      <c r="J849" s="3" t="str">
        <f>HYPERLINK("https://www.boe.es/gazeta/dias/1826/02/02/pdfs/GMD-1826-14.pdf#page=4","Abrir facsímil")</f>
        <v>Abrir facsímil</v>
      </c>
      <c r="K849" s="3" t="s">
        <v>36</v>
      </c>
    </row>
    <row r="850" spans="1:11" ht="42" customHeight="1">
      <c r="A850" s="2" t="s">
        <v>2063</v>
      </c>
      <c r="B850" s="2" t="s">
        <v>2063</v>
      </c>
      <c r="C850" s="2" t="s">
        <v>49</v>
      </c>
      <c r="D850" s="2" t="s">
        <v>27</v>
      </c>
      <c r="E850" s="5">
        <v>-26992</v>
      </c>
      <c r="F850" s="3" t="s">
        <v>244</v>
      </c>
      <c r="G850" s="3" t="s">
        <v>29</v>
      </c>
      <c r="H850" s="2" t="s">
        <v>34</v>
      </c>
      <c r="I850" s="2" t="s">
        <v>2066</v>
      </c>
      <c r="J850" s="3" t="str">
        <f>HYPERLINK("https://www.boe.es/gazeta/dias/1826/02/04/pdfs/GMD-1826-15.pdf#page=4","Abrir facsímil")</f>
        <v>Abrir facsímil</v>
      </c>
      <c r="K850" s="3" t="s">
        <v>36</v>
      </c>
    </row>
    <row r="851" spans="1:11" ht="42" customHeight="1">
      <c r="A851" s="2" t="s">
        <v>2063</v>
      </c>
      <c r="B851" s="2" t="s">
        <v>2063</v>
      </c>
      <c r="C851" s="2" t="s">
        <v>17</v>
      </c>
      <c r="D851" s="2" t="s">
        <v>18</v>
      </c>
      <c r="E851" s="5">
        <v>-26989</v>
      </c>
      <c r="F851" s="3" t="s">
        <v>188</v>
      </c>
      <c r="G851" s="3" t="s">
        <v>29</v>
      </c>
      <c r="H851" s="2" t="s">
        <v>34</v>
      </c>
      <c r="I851" s="2" t="s">
        <v>2067</v>
      </c>
      <c r="J851" s="3" t="str">
        <f>HYPERLINK("https://www.boe.es/gazeta/dias/1826/02/07/pdfs/GMD-1826-16.pdf#page=4","Abrir facsímil")</f>
        <v>Abrir facsímil</v>
      </c>
      <c r="K851" s="3" t="s">
        <v>36</v>
      </c>
    </row>
    <row r="852" spans="1:11" ht="42" customHeight="1">
      <c r="A852" s="2" t="s">
        <v>2063</v>
      </c>
      <c r="B852" s="2" t="s">
        <v>2063</v>
      </c>
      <c r="C852" s="2" t="s">
        <v>85</v>
      </c>
      <c r="D852" s="2" t="s">
        <v>86</v>
      </c>
      <c r="E852" s="5">
        <v>-26945</v>
      </c>
      <c r="F852" s="3" t="s">
        <v>696</v>
      </c>
      <c r="G852" s="3" t="s">
        <v>29</v>
      </c>
      <c r="H852" s="2" t="s">
        <v>34</v>
      </c>
      <c r="I852" s="2" t="s">
        <v>2068</v>
      </c>
      <c r="J852" s="3" t="str">
        <f>HYPERLINK("https://www.boe.es/gazeta/dias/1826/03/23/pdfs/GMD-1826-36.pdf#page=4","Abrir facsímil")</f>
        <v>Abrir facsímil</v>
      </c>
      <c r="K852" s="3" t="s">
        <v>36</v>
      </c>
    </row>
    <row r="853" spans="1:11" ht="42" customHeight="1">
      <c r="A853" s="2" t="s">
        <v>2063</v>
      </c>
      <c r="B853" s="2" t="s">
        <v>2063</v>
      </c>
      <c r="C853" s="2" t="s">
        <v>17</v>
      </c>
      <c r="D853" s="2" t="s">
        <v>18</v>
      </c>
      <c r="E853" s="5">
        <v>-26943</v>
      </c>
      <c r="F853" s="3" t="s">
        <v>1015</v>
      </c>
      <c r="G853" s="3" t="s">
        <v>29</v>
      </c>
      <c r="H853" s="2" t="s">
        <v>34</v>
      </c>
      <c r="I853" s="2" t="s">
        <v>2069</v>
      </c>
      <c r="J853" s="3" t="str">
        <f>HYPERLINK("https://www.boe.es/gazeta/dias/1826/03/25/pdfs/GMD-1826-37.pdf#page=4","Abrir facsímil")</f>
        <v>Abrir facsímil</v>
      </c>
      <c r="K853" s="3" t="s">
        <v>36</v>
      </c>
    </row>
    <row r="854" spans="1:11" ht="42" customHeight="1">
      <c r="A854" s="2" t="s">
        <v>2063</v>
      </c>
      <c r="B854" s="2" t="s">
        <v>2063</v>
      </c>
      <c r="C854" s="2" t="s">
        <v>26</v>
      </c>
      <c r="D854" s="2" t="s">
        <v>27</v>
      </c>
      <c r="E854" s="5">
        <v>-26926</v>
      </c>
      <c r="F854" s="3" t="s">
        <v>57</v>
      </c>
      <c r="G854" s="3" t="s">
        <v>29</v>
      </c>
      <c r="H854" s="2" t="s">
        <v>34</v>
      </c>
      <c r="I854" s="2" t="s">
        <v>2070</v>
      </c>
      <c r="J854" s="3" t="str">
        <f>HYPERLINK("https://www.boe.es/gazeta/dias/1826/04/11/pdfs/GMD-1826-44.pdf#page=4","Abrir facsímil")</f>
        <v>Abrir facsímil</v>
      </c>
      <c r="K854" s="3" t="s">
        <v>36</v>
      </c>
    </row>
    <row r="855" spans="1:11" ht="42" customHeight="1">
      <c r="A855" s="2" t="s">
        <v>2063</v>
      </c>
      <c r="B855" s="2" t="s">
        <v>2063</v>
      </c>
      <c r="C855" s="2" t="s">
        <v>62</v>
      </c>
      <c r="D855" s="2" t="s">
        <v>27</v>
      </c>
      <c r="E855" s="5">
        <v>-26912</v>
      </c>
      <c r="F855" s="3" t="s">
        <v>1109</v>
      </c>
      <c r="G855" s="3" t="s">
        <v>1185</v>
      </c>
      <c r="H855" s="2" t="s">
        <v>34</v>
      </c>
      <c r="I855" s="2" t="s">
        <v>2071</v>
      </c>
      <c r="J855" s="3" t="str">
        <f>HYPERLINK("https://www.boe.es/gazeta/dias/1826/04/25/pdfs/GMD-1826-50.pdf#page=4","Abrir facsímil")</f>
        <v>Abrir facsímil</v>
      </c>
      <c r="K855" s="3" t="s">
        <v>36</v>
      </c>
    </row>
    <row r="856" spans="1:11" ht="42" customHeight="1">
      <c r="A856" s="2" t="s">
        <v>2063</v>
      </c>
      <c r="B856" s="2" t="s">
        <v>2063</v>
      </c>
      <c r="C856" s="2" t="s">
        <v>62</v>
      </c>
      <c r="D856" s="2" t="s">
        <v>27</v>
      </c>
      <c r="E856" s="5">
        <v>-26905</v>
      </c>
      <c r="F856" s="3" t="s">
        <v>68</v>
      </c>
      <c r="G856" s="3" t="s">
        <v>69</v>
      </c>
      <c r="H856" s="2" t="s">
        <v>34</v>
      </c>
      <c r="I856" s="2" t="s">
        <v>2072</v>
      </c>
      <c r="J856" s="3" t="str">
        <f>HYPERLINK("https://www.boe.es/gazeta/dias/1826/05/02/pdfs/GMD-1826-53.pdf#page=4","Abrir facsímil")</f>
        <v>Abrir facsímil</v>
      </c>
      <c r="K856" s="3" t="s">
        <v>36</v>
      </c>
    </row>
    <row r="857" spans="1:11" ht="42" customHeight="1">
      <c r="A857" s="2" t="s">
        <v>2073</v>
      </c>
      <c r="B857" s="2" t="s">
        <v>2073</v>
      </c>
      <c r="C857" s="2" t="s">
        <v>17</v>
      </c>
      <c r="D857" s="2" t="s">
        <v>18</v>
      </c>
      <c r="E857" s="5">
        <v>-26903</v>
      </c>
      <c r="F857" s="3" t="s">
        <v>217</v>
      </c>
      <c r="G857" s="3" t="s">
        <v>29</v>
      </c>
      <c r="H857" s="2" t="s">
        <v>34</v>
      </c>
      <c r="I857" s="2" t="s">
        <v>2074</v>
      </c>
      <c r="J857" s="3" t="str">
        <f>HYPERLINK("https://www.boe.es/gazeta/dias/1826/05/04/pdfs/GMD-1826-54.pdf#page=4","Abrir facsímil")</f>
        <v>Abrir facsímil</v>
      </c>
      <c r="K857" s="3" t="s">
        <v>36</v>
      </c>
    </row>
    <row r="858" spans="1:11" ht="42" customHeight="1">
      <c r="A858" s="2" t="s">
        <v>2063</v>
      </c>
      <c r="B858" s="2" t="s">
        <v>2063</v>
      </c>
      <c r="C858" s="2" t="s">
        <v>73</v>
      </c>
      <c r="D858" s="2" t="s">
        <v>27</v>
      </c>
      <c r="E858" s="5">
        <v>-26870</v>
      </c>
      <c r="F858" s="3" t="s">
        <v>151</v>
      </c>
      <c r="G858" s="3" t="s">
        <v>29</v>
      </c>
      <c r="H858" s="2" t="s">
        <v>34</v>
      </c>
      <c r="I858" s="2" t="s">
        <v>2075</v>
      </c>
      <c r="J858" s="3" t="str">
        <f>HYPERLINK("https://www.boe.es/gazeta/dias/1826/06/06/pdfs/GMD-1826-68.pdf#page=4","Abrir facsímil")</f>
        <v>Abrir facsímil</v>
      </c>
      <c r="K858" s="3" t="s">
        <v>36</v>
      </c>
    </row>
    <row r="859" spans="1:11" ht="42" customHeight="1">
      <c r="A859" s="2" t="s">
        <v>2063</v>
      </c>
      <c r="B859" s="2" t="s">
        <v>2063</v>
      </c>
      <c r="C859" s="2" t="s">
        <v>49</v>
      </c>
      <c r="D859" s="2" t="s">
        <v>27</v>
      </c>
      <c r="E859" s="5">
        <v>-26861</v>
      </c>
      <c r="F859" s="3" t="s">
        <v>552</v>
      </c>
      <c r="G859" s="3" t="s">
        <v>29</v>
      </c>
      <c r="H859" s="2" t="s">
        <v>34</v>
      </c>
      <c r="I859" s="2" t="s">
        <v>2076</v>
      </c>
      <c r="J859" s="3" t="str">
        <f>HYPERLINK("https://www.boe.es/gazeta/dias/1826/06/15/pdfs/GMD-1826-72.pdf#page=4","Abrir facsímil")</f>
        <v>Abrir facsímil</v>
      </c>
      <c r="K859" s="3" t="s">
        <v>36</v>
      </c>
    </row>
    <row r="860" spans="1:11" ht="42" customHeight="1">
      <c r="A860" s="2" t="s">
        <v>2063</v>
      </c>
      <c r="B860" s="2" t="s">
        <v>2063</v>
      </c>
      <c r="C860" s="2" t="s">
        <v>62</v>
      </c>
      <c r="D860" s="2" t="s">
        <v>27</v>
      </c>
      <c r="E860" s="5">
        <v>-26821</v>
      </c>
      <c r="F860" s="3" t="s">
        <v>1257</v>
      </c>
      <c r="G860" s="3" t="s">
        <v>29</v>
      </c>
      <c r="H860" s="2" t="s">
        <v>34</v>
      </c>
      <c r="I860" s="2" t="s">
        <v>2077</v>
      </c>
      <c r="J860" s="3" t="str">
        <f>HYPERLINK("https://www.boe.es/gazeta/dias/1826/07/25/pdfs/GMD-1826-89.pdf#page=4","Abrir facsímil")</f>
        <v>Abrir facsímil</v>
      </c>
      <c r="K860" s="3" t="s">
        <v>36</v>
      </c>
    </row>
    <row r="861" spans="1:11" ht="42" customHeight="1">
      <c r="A861" s="2" t="s">
        <v>2063</v>
      </c>
      <c r="B861" s="2" t="s">
        <v>2063</v>
      </c>
      <c r="C861" s="2" t="s">
        <v>49</v>
      </c>
      <c r="D861" s="2" t="s">
        <v>27</v>
      </c>
      <c r="E861" s="5">
        <v>-26814</v>
      </c>
      <c r="F861" s="3" t="s">
        <v>1314</v>
      </c>
      <c r="G861" s="3" t="s">
        <v>29</v>
      </c>
      <c r="H861" s="2" t="s">
        <v>34</v>
      </c>
      <c r="I861" s="2" t="s">
        <v>2078</v>
      </c>
      <c r="J861" s="3" t="str">
        <f>HYPERLINK("https://www.boe.es/gazeta/dias/1826/08/01/pdfs/GMD-1826-92.pdf#page=4","Abrir facsímil")</f>
        <v>Abrir facsímil</v>
      </c>
      <c r="K861" s="3" t="s">
        <v>36</v>
      </c>
    </row>
    <row r="862" spans="1:11" ht="42" customHeight="1">
      <c r="A862" s="2" t="s">
        <v>2063</v>
      </c>
      <c r="B862" s="2" t="s">
        <v>2063</v>
      </c>
      <c r="C862" s="2" t="s">
        <v>62</v>
      </c>
      <c r="D862" s="2" t="s">
        <v>27</v>
      </c>
      <c r="E862" s="5">
        <v>-26793</v>
      </c>
      <c r="F862" s="3" t="s">
        <v>28</v>
      </c>
      <c r="G862" s="3" t="s">
        <v>29</v>
      </c>
      <c r="H862" s="2" t="s">
        <v>34</v>
      </c>
      <c r="I862" s="2" t="s">
        <v>2079</v>
      </c>
      <c r="J862" s="3" t="str">
        <f>HYPERLINK("https://www.boe.es/gazeta/dias/1826/08/22/pdfs/GMD-1826-101.pdf#page=4","Abrir facsímil")</f>
        <v>Abrir facsímil</v>
      </c>
      <c r="K862" s="3" t="s">
        <v>36</v>
      </c>
    </row>
    <row r="863" spans="1:11" ht="42" customHeight="1">
      <c r="A863" s="2" t="s">
        <v>2063</v>
      </c>
      <c r="B863" s="2" t="s">
        <v>2063</v>
      </c>
      <c r="C863" s="2" t="s">
        <v>85</v>
      </c>
      <c r="D863" s="2" t="s">
        <v>86</v>
      </c>
      <c r="E863" s="5">
        <v>-26777</v>
      </c>
      <c r="F863" s="3" t="s">
        <v>413</v>
      </c>
      <c r="G863" s="3" t="s">
        <v>29</v>
      </c>
      <c r="H863" s="2" t="s">
        <v>34</v>
      </c>
      <c r="I863" s="2" t="s">
        <v>2080</v>
      </c>
      <c r="J863" s="3" t="str">
        <f>HYPERLINK("https://www.boe.es/gazeta/dias/1826/09/07/pdfs/GMD-1826-108.pdf#page=4","Abrir facsímil")</f>
        <v>Abrir facsímil</v>
      </c>
      <c r="K863" s="3" t="s">
        <v>36</v>
      </c>
    </row>
    <row r="864" spans="1:11" ht="42" customHeight="1">
      <c r="A864" s="2" t="s">
        <v>2063</v>
      </c>
      <c r="B864" s="2" t="s">
        <v>2063</v>
      </c>
      <c r="C864" s="2" t="s">
        <v>62</v>
      </c>
      <c r="D864" s="2" t="s">
        <v>27</v>
      </c>
      <c r="E864" s="5">
        <v>-26761</v>
      </c>
      <c r="F864" s="3" t="s">
        <v>223</v>
      </c>
      <c r="G864" s="3" t="s">
        <v>29</v>
      </c>
      <c r="H864" s="2" t="s">
        <v>34</v>
      </c>
      <c r="I864" s="2" t="s">
        <v>2081</v>
      </c>
      <c r="J864" s="3" t="str">
        <f>HYPERLINK("https://www.boe.es/gazeta/dias/1826/09/23/pdfs/GMD-1826-115.pdf#page=4","Abrir facsímil")</f>
        <v>Abrir facsímil</v>
      </c>
      <c r="K864" s="3" t="s">
        <v>36</v>
      </c>
    </row>
    <row r="865" spans="1:11" ht="42" customHeight="1">
      <c r="A865" s="2" t="s">
        <v>2063</v>
      </c>
      <c r="B865" s="2" t="s">
        <v>2063</v>
      </c>
      <c r="C865" s="2" t="s">
        <v>17</v>
      </c>
      <c r="D865" s="2" t="s">
        <v>18</v>
      </c>
      <c r="E865" s="5">
        <v>-26735</v>
      </c>
      <c r="F865" s="3" t="s">
        <v>449</v>
      </c>
      <c r="G865" s="3" t="s">
        <v>29</v>
      </c>
      <c r="H865" s="2" t="s">
        <v>34</v>
      </c>
      <c r="I865" s="2" t="s">
        <v>2082</v>
      </c>
      <c r="J865" s="3" t="str">
        <f>HYPERLINK("https://www.boe.es/gazeta/dias/1826/10/19/pdfs/GMD-1826-126.pdf#page=4","Abrir facsímil")</f>
        <v>Abrir facsímil</v>
      </c>
      <c r="K865" s="3" t="s">
        <v>36</v>
      </c>
    </row>
    <row r="866" spans="1:11" ht="42" customHeight="1">
      <c r="A866" s="2" t="s">
        <v>2063</v>
      </c>
      <c r="B866" s="2" t="s">
        <v>2063</v>
      </c>
      <c r="C866" s="2" t="s">
        <v>62</v>
      </c>
      <c r="D866" s="2" t="s">
        <v>27</v>
      </c>
      <c r="E866" s="5">
        <v>-26733</v>
      </c>
      <c r="F866" s="3" t="s">
        <v>176</v>
      </c>
      <c r="G866" s="3" t="s">
        <v>29</v>
      </c>
      <c r="H866" s="2" t="s">
        <v>34</v>
      </c>
      <c r="I866" s="2" t="s">
        <v>2083</v>
      </c>
      <c r="J866" s="3" t="str">
        <f>HYPERLINK("https://www.boe.es/gazeta/dias/1826/10/21/pdfs/GMD-1826-127.pdf#page=4","Abrir facsímil")</f>
        <v>Abrir facsímil</v>
      </c>
      <c r="K866" s="3" t="s">
        <v>36</v>
      </c>
    </row>
    <row r="867" spans="1:11" ht="42" customHeight="1">
      <c r="A867" s="2" t="s">
        <v>2063</v>
      </c>
      <c r="B867" s="2" t="s">
        <v>2063</v>
      </c>
      <c r="C867" s="2" t="s">
        <v>85</v>
      </c>
      <c r="D867" s="2" t="s">
        <v>86</v>
      </c>
      <c r="E867" s="5">
        <v>-26726</v>
      </c>
      <c r="F867" s="3" t="s">
        <v>318</v>
      </c>
      <c r="G867" s="3" t="s">
        <v>29</v>
      </c>
      <c r="H867" s="2" t="s">
        <v>34</v>
      </c>
      <c r="I867" s="2" t="s">
        <v>2084</v>
      </c>
      <c r="J867" s="3" t="str">
        <f>HYPERLINK("https://www.boe.es/gazeta/dias/1826/10/28/pdfs/GMD-1826-130.pdf#page=4","Abrir facsímil")</f>
        <v>Abrir facsímil</v>
      </c>
      <c r="K867" s="3" t="s">
        <v>36</v>
      </c>
    </row>
    <row r="868" spans="1:11" ht="42" customHeight="1">
      <c r="A868" s="2" t="s">
        <v>2063</v>
      </c>
      <c r="B868" s="2" t="s">
        <v>2063</v>
      </c>
      <c r="C868" s="2" t="s">
        <v>49</v>
      </c>
      <c r="D868" s="2" t="s">
        <v>27</v>
      </c>
      <c r="E868" s="5">
        <v>-26716</v>
      </c>
      <c r="F868" s="3" t="s">
        <v>867</v>
      </c>
      <c r="G868" s="3" t="s">
        <v>29</v>
      </c>
      <c r="H868" s="2" t="s">
        <v>34</v>
      </c>
      <c r="I868" s="2" t="s">
        <v>2085</v>
      </c>
      <c r="J868" s="3" t="str">
        <f>HYPERLINK("https://www.boe.es/gazeta/dias/1826/11/07/pdfs/GMD-1826-134.pdf#page=4","Abrir facsímil")</f>
        <v>Abrir facsímil</v>
      </c>
      <c r="K868" s="3" t="s">
        <v>36</v>
      </c>
    </row>
    <row r="869" spans="1:11" ht="42" customHeight="1">
      <c r="A869" s="2" t="s">
        <v>2063</v>
      </c>
      <c r="B869" s="2" t="s">
        <v>2063</v>
      </c>
      <c r="C869" s="2" t="s">
        <v>62</v>
      </c>
      <c r="D869" s="2" t="s">
        <v>27</v>
      </c>
      <c r="E869" s="5">
        <v>-26705</v>
      </c>
      <c r="F869" s="3" t="s">
        <v>205</v>
      </c>
      <c r="G869" s="3" t="s">
        <v>29</v>
      </c>
      <c r="H869" s="2" t="s">
        <v>34</v>
      </c>
      <c r="I869" s="2" t="s">
        <v>2086</v>
      </c>
      <c r="J869" s="3" t="str">
        <f>HYPERLINK("https://www.boe.es/gazeta/dias/1826/11/18/pdfs/GMD-1826-139.pdf#page=4","Abrir facsímil")</f>
        <v>Abrir facsímil</v>
      </c>
      <c r="K869" s="3" t="s">
        <v>36</v>
      </c>
    </row>
    <row r="870" spans="1:11" ht="42" customHeight="1">
      <c r="A870" s="2" t="s">
        <v>2063</v>
      </c>
      <c r="B870" s="2" t="s">
        <v>2063</v>
      </c>
      <c r="C870" s="2" t="s">
        <v>26</v>
      </c>
      <c r="D870" s="2" t="s">
        <v>27</v>
      </c>
      <c r="E870" s="5">
        <v>-26700</v>
      </c>
      <c r="F870" s="3" t="s">
        <v>54</v>
      </c>
      <c r="G870" s="3" t="s">
        <v>29</v>
      </c>
      <c r="H870" s="2" t="s">
        <v>34</v>
      </c>
      <c r="I870" s="2" t="s">
        <v>2087</v>
      </c>
      <c r="J870" s="3" t="str">
        <f>HYPERLINK("https://www.boe.es/gazeta/dias/1826/11/23/pdfs/GMD-1826-141.pdf#page=4","Abrir facsímil")</f>
        <v>Abrir facsímil</v>
      </c>
      <c r="K870" s="3" t="s">
        <v>36</v>
      </c>
    </row>
    <row r="871" spans="1:11" ht="42" customHeight="1">
      <c r="A871" s="2" t="s">
        <v>2063</v>
      </c>
      <c r="B871" s="2" t="s">
        <v>2063</v>
      </c>
      <c r="C871" s="2" t="s">
        <v>62</v>
      </c>
      <c r="D871" s="2" t="s">
        <v>27</v>
      </c>
      <c r="E871" s="5">
        <v>-26695</v>
      </c>
      <c r="F871" s="3" t="s">
        <v>446</v>
      </c>
      <c r="G871" s="3" t="s">
        <v>29</v>
      </c>
      <c r="H871" s="2" t="s">
        <v>34</v>
      </c>
      <c r="I871" s="2" t="s">
        <v>2088</v>
      </c>
      <c r="J871" s="3" t="str">
        <f>HYPERLINK("https://www.boe.es/gazeta/dias/1826/11/28/pdfs/GMD-1826-143.pdf#page=4","Abrir facsímil")</f>
        <v>Abrir facsímil</v>
      </c>
      <c r="K871" s="3" t="s">
        <v>36</v>
      </c>
    </row>
    <row r="872" spans="1:11" ht="42" customHeight="1">
      <c r="A872" s="2" t="s">
        <v>2063</v>
      </c>
      <c r="B872" s="2" t="s">
        <v>2063</v>
      </c>
      <c r="C872" s="2" t="s">
        <v>62</v>
      </c>
      <c r="D872" s="2" t="s">
        <v>27</v>
      </c>
      <c r="E872" s="5">
        <v>-26688</v>
      </c>
      <c r="F872" s="3" t="s">
        <v>1178</v>
      </c>
      <c r="G872" s="3" t="s">
        <v>29</v>
      </c>
      <c r="H872" s="2" t="s">
        <v>34</v>
      </c>
      <c r="I872" s="2" t="s">
        <v>2089</v>
      </c>
      <c r="J872" s="3" t="str">
        <f>HYPERLINK("https://www.boe.es/gazeta/dias/1826/12/05/pdfs/GMD-1826-146.pdf#page=4","Abrir facsímil")</f>
        <v>Abrir facsímil</v>
      </c>
      <c r="K872" s="3" t="s">
        <v>36</v>
      </c>
    </row>
    <row r="873" spans="1:11" ht="42" customHeight="1">
      <c r="A873" s="2" t="s">
        <v>2090</v>
      </c>
      <c r="B873" s="2" t="s">
        <v>2091</v>
      </c>
      <c r="C873" s="2" t="s">
        <v>49</v>
      </c>
      <c r="D873" s="2" t="s">
        <v>27</v>
      </c>
      <c r="E873" s="5">
        <v>-26922</v>
      </c>
      <c r="F873" s="3" t="s">
        <v>352</v>
      </c>
      <c r="G873" s="3" t="s">
        <v>29</v>
      </c>
      <c r="H873" s="2" t="s">
        <v>34</v>
      </c>
      <c r="I873" s="2" t="s">
        <v>2092</v>
      </c>
      <c r="J873" s="3" t="str">
        <f>HYPERLINK("https://www.boe.es/gazeta/dias/1826/04/15/pdfs/GMD-1826-46.pdf#page=4","Abrir facsímil")</f>
        <v>Abrir facsímil</v>
      </c>
      <c r="K873" s="3" t="s">
        <v>36</v>
      </c>
    </row>
    <row r="874" spans="1:11" ht="42" customHeight="1">
      <c r="A874" s="2" t="s">
        <v>2093</v>
      </c>
      <c r="B874" s="2" t="s">
        <v>2093</v>
      </c>
      <c r="C874" s="2" t="s">
        <v>17</v>
      </c>
      <c r="D874" s="2" t="s">
        <v>18</v>
      </c>
      <c r="E874" s="5">
        <v>-26719</v>
      </c>
      <c r="F874" s="3" t="s">
        <v>184</v>
      </c>
      <c r="G874" s="3" t="s">
        <v>29</v>
      </c>
      <c r="H874" s="2" t="s">
        <v>34</v>
      </c>
      <c r="I874" s="2" t="s">
        <v>2094</v>
      </c>
      <c r="J874" s="3" t="str">
        <f>HYPERLINK("https://www.boe.es/gazeta/dias/1826/11/04/pdfs/GMD-1826-133.pdf#page=4","Abrir facsímil")</f>
        <v>Abrir facsímil</v>
      </c>
      <c r="K874" s="3" t="s">
        <v>36</v>
      </c>
    </row>
    <row r="875" spans="1:11" ht="42" customHeight="1">
      <c r="A875" s="2" t="s">
        <v>2095</v>
      </c>
      <c r="B875" s="2" t="s">
        <v>2095</v>
      </c>
      <c r="C875" s="2" t="s">
        <v>17</v>
      </c>
      <c r="D875" s="2" t="s">
        <v>18</v>
      </c>
      <c r="E875" s="5">
        <v>-26978</v>
      </c>
      <c r="F875" s="3" t="s">
        <v>44</v>
      </c>
      <c r="G875" s="3" t="s">
        <v>45</v>
      </c>
      <c r="H875" s="2" t="s">
        <v>34</v>
      </c>
      <c r="I875" s="2" t="s">
        <v>2096</v>
      </c>
      <c r="J875" s="3" t="str">
        <f>HYPERLINK("https://www.boe.es/gazeta/dias/1826/02/18/pdfs/GMD-1826-21.pdf#page=1","Abrir facsímil")</f>
        <v>Abrir facsímil</v>
      </c>
      <c r="K875" s="3" t="s">
        <v>36</v>
      </c>
    </row>
    <row r="876" spans="1:11" ht="42" customHeight="1">
      <c r="A876" s="2" t="s">
        <v>2097</v>
      </c>
      <c r="B876" s="2" t="s">
        <v>2097</v>
      </c>
      <c r="C876" s="2" t="s">
        <v>85</v>
      </c>
      <c r="D876" s="2" t="s">
        <v>86</v>
      </c>
      <c r="E876" s="5">
        <v>-26940</v>
      </c>
      <c r="F876" s="3" t="s">
        <v>442</v>
      </c>
      <c r="G876" s="3" t="s">
        <v>29</v>
      </c>
      <c r="H876" s="2" t="s">
        <v>34</v>
      </c>
      <c r="I876" s="2" t="s">
        <v>2098</v>
      </c>
      <c r="J876" s="3" t="str">
        <f>HYPERLINK("https://www.boe.es/gazeta/dias/1826/03/28/pdfs/GMD-1826-38.pdf#page=4","Abrir facsímil")</f>
        <v>Abrir facsímil</v>
      </c>
      <c r="K876" s="3" t="s">
        <v>36</v>
      </c>
    </row>
    <row r="877" spans="1:11" ht="42" customHeight="1">
      <c r="A877" s="2" t="s">
        <v>2099</v>
      </c>
      <c r="B877" s="2" t="s">
        <v>2100</v>
      </c>
      <c r="C877" s="2" t="s">
        <v>49</v>
      </c>
      <c r="D877" s="2" t="s">
        <v>27</v>
      </c>
      <c r="E877" s="5">
        <v>-27010</v>
      </c>
      <c r="F877" s="3" t="s">
        <v>283</v>
      </c>
      <c r="G877" s="3" t="s">
        <v>29</v>
      </c>
      <c r="H877" s="2" t="s">
        <v>34</v>
      </c>
      <c r="I877" s="2" t="s">
        <v>2101</v>
      </c>
      <c r="J877" s="3" t="str">
        <f>HYPERLINK("https://www.boe.es/gazeta/dias/1826/01/17/pdfs/GMD-1826-7.pdf#page=4","Abrir facsímil")</f>
        <v>Abrir facsímil</v>
      </c>
      <c r="K877" s="3" t="s">
        <v>36</v>
      </c>
    </row>
    <row r="878" spans="1:11" ht="42" customHeight="1">
      <c r="A878" s="2" t="s">
        <v>2102</v>
      </c>
      <c r="B878" s="2" t="s">
        <v>2102</v>
      </c>
      <c r="C878" s="2" t="s">
        <v>85</v>
      </c>
      <c r="D878" s="2" t="s">
        <v>86</v>
      </c>
      <c r="E878" s="5">
        <v>-26875</v>
      </c>
      <c r="F878" s="3" t="s">
        <v>885</v>
      </c>
      <c r="G878" s="3" t="s">
        <v>64</v>
      </c>
      <c r="H878" s="2" t="s">
        <v>34</v>
      </c>
      <c r="I878" s="2" t="s">
        <v>2103</v>
      </c>
      <c r="J878" s="3" t="str">
        <f>HYPERLINK("https://www.boe.es/gazeta/dias/1826/06/01/pdfs/GMD-1826-66.pdf#page=2","Abrir facsímil")</f>
        <v>Abrir facsímil</v>
      </c>
      <c r="K878" s="3" t="s">
        <v>36</v>
      </c>
    </row>
    <row r="879" spans="1:11" ht="42" customHeight="1">
      <c r="A879" s="2" t="s">
        <v>2104</v>
      </c>
      <c r="B879" s="2" t="s">
        <v>2105</v>
      </c>
      <c r="C879" s="2" t="s">
        <v>17</v>
      </c>
      <c r="D879" s="2" t="s">
        <v>18</v>
      </c>
      <c r="E879" s="5">
        <v>-26772</v>
      </c>
      <c r="F879" s="3" t="s">
        <v>1327</v>
      </c>
      <c r="G879" s="3" t="s">
        <v>45</v>
      </c>
      <c r="H879" s="2" t="s">
        <v>34</v>
      </c>
      <c r="I879" s="2" t="s">
        <v>2106</v>
      </c>
      <c r="J879" s="3" t="str">
        <f>HYPERLINK("https://www.boe.es/gazeta/dias/1826/09/12/pdfs/GMD-1826-110.pdf#page=1","Abrir facsímil")</f>
        <v>Abrir facsímil</v>
      </c>
      <c r="K879" s="3" t="s">
        <v>36</v>
      </c>
    </row>
    <row r="880" spans="1:11" ht="42" customHeight="1">
      <c r="A880" s="2" t="s">
        <v>2107</v>
      </c>
      <c r="B880" s="2" t="s">
        <v>2107</v>
      </c>
      <c r="C880" s="2" t="s">
        <v>17</v>
      </c>
      <c r="D880" s="2" t="s">
        <v>18</v>
      </c>
      <c r="E880" s="5">
        <v>-26784</v>
      </c>
      <c r="F880" s="3" t="s">
        <v>389</v>
      </c>
      <c r="G880" s="3" t="s">
        <v>20</v>
      </c>
      <c r="H880" s="2" t="s">
        <v>34</v>
      </c>
      <c r="I880" s="2" t="s">
        <v>2108</v>
      </c>
      <c r="J880" s="3" t="str">
        <f>HYPERLINK("https://www.boe.es/gazeta/dias/1826/08/31/pdfs/GMD-1826-105.pdf#page=3","Abrir facsímil")</f>
        <v>Abrir facsímil</v>
      </c>
      <c r="K880" s="3" t="s">
        <v>36</v>
      </c>
    </row>
    <row r="881" spans="1:11" ht="42" customHeight="1">
      <c r="A881" s="2" t="s">
        <v>2109</v>
      </c>
      <c r="B881" s="2" t="s">
        <v>2110</v>
      </c>
      <c r="C881" s="2" t="s">
        <v>49</v>
      </c>
      <c r="D881" s="2" t="s">
        <v>27</v>
      </c>
      <c r="E881" s="5">
        <v>-26922</v>
      </c>
      <c r="F881" s="3" t="s">
        <v>352</v>
      </c>
      <c r="G881" s="3" t="s">
        <v>29</v>
      </c>
      <c r="H881" s="2" t="s">
        <v>34</v>
      </c>
      <c r="I881" s="2" t="s">
        <v>2111</v>
      </c>
      <c r="J881" s="3" t="str">
        <f>HYPERLINK("https://www.boe.es/gazeta/dias/1826/04/15/pdfs/GMD-1826-46.pdf#page=4","Abrir facsímil")</f>
        <v>Abrir facsímil</v>
      </c>
      <c r="K881" s="3" t="s">
        <v>36</v>
      </c>
    </row>
    <row r="882" spans="1:11" ht="42" customHeight="1">
      <c r="A882" s="2" t="s">
        <v>2112</v>
      </c>
      <c r="B882" s="2" t="s">
        <v>2113</v>
      </c>
      <c r="C882" s="2" t="s">
        <v>32</v>
      </c>
      <c r="D882" s="2" t="s">
        <v>27</v>
      </c>
      <c r="E882" s="5">
        <v>-26971</v>
      </c>
      <c r="F882" s="3" t="s">
        <v>201</v>
      </c>
      <c r="G882" s="3" t="s">
        <v>29</v>
      </c>
      <c r="H882" s="2" t="s">
        <v>34</v>
      </c>
      <c r="I882" s="2" t="s">
        <v>2114</v>
      </c>
      <c r="J882" s="3" t="str">
        <f>HYPERLINK("https://www.boe.es/gazeta/dias/1826/02/25/pdfs/GMD-1826-24.pdf#page=4","Abrir facsímil")</f>
        <v>Abrir facsímil</v>
      </c>
      <c r="K882" s="3" t="s">
        <v>36</v>
      </c>
    </row>
    <row r="883" spans="1:11" ht="42" customHeight="1">
      <c r="A883" s="2" t="s">
        <v>2115</v>
      </c>
      <c r="B883" s="2" t="s">
        <v>2115</v>
      </c>
      <c r="C883" s="2" t="s">
        <v>17</v>
      </c>
      <c r="D883" s="2" t="s">
        <v>18</v>
      </c>
      <c r="E883" s="5">
        <v>-26800</v>
      </c>
      <c r="F883" s="3" t="s">
        <v>417</v>
      </c>
      <c r="G883" s="3" t="s">
        <v>20</v>
      </c>
      <c r="H883" s="2" t="s">
        <v>34</v>
      </c>
      <c r="I883" s="2" t="s">
        <v>2116</v>
      </c>
      <c r="J883" s="3" t="str">
        <f>HYPERLINK("https://www.boe.es/gazeta/dias/1826/08/15/pdfs/GMD-1826-98.pdf#page=3","Abrir facsímil")</f>
        <v>Abrir facsímil</v>
      </c>
      <c r="K883" s="3" t="s">
        <v>36</v>
      </c>
    </row>
    <row r="884" spans="1:11" ht="42" customHeight="1">
      <c r="A884" s="2" t="s">
        <v>2117</v>
      </c>
      <c r="B884" s="2" t="s">
        <v>2118</v>
      </c>
      <c r="C884" s="2" t="s">
        <v>17</v>
      </c>
      <c r="D884" s="2" t="s">
        <v>18</v>
      </c>
      <c r="E884" s="5">
        <v>-27020</v>
      </c>
      <c r="F884" s="3" t="s">
        <v>111</v>
      </c>
      <c r="G884" s="3" t="s">
        <v>29</v>
      </c>
      <c r="H884" s="2" t="s">
        <v>34</v>
      </c>
      <c r="I884" s="2" t="s">
        <v>2119</v>
      </c>
      <c r="J884" s="3" t="str">
        <f>HYPERLINK("https://www.boe.es/gazeta/dias/1826/01/07/pdfs/GMD-1826-3.pdf#page=4","Abrir facsímil")</f>
        <v>Abrir facsímil</v>
      </c>
      <c r="K884" s="3" t="s">
        <v>36</v>
      </c>
    </row>
    <row r="885" spans="1:11" ht="42" customHeight="1">
      <c r="A885" s="2" t="s">
        <v>2120</v>
      </c>
      <c r="B885" s="2" t="s">
        <v>2121</v>
      </c>
      <c r="C885" s="2" t="s">
        <v>17</v>
      </c>
      <c r="D885" s="2" t="s">
        <v>18</v>
      </c>
      <c r="E885" s="5">
        <v>-26859</v>
      </c>
      <c r="F885" s="3" t="s">
        <v>41</v>
      </c>
      <c r="G885" s="3" t="s">
        <v>20</v>
      </c>
      <c r="H885" s="2" t="s">
        <v>34</v>
      </c>
      <c r="I885" s="2" t="s">
        <v>2122</v>
      </c>
      <c r="J885" s="3" t="str">
        <f>HYPERLINK("https://www.boe.es/gazeta/dias/1826/06/17/pdfs/GMD-1826-73.pdf#page=3","Abrir facsímil")</f>
        <v>Abrir facsímil</v>
      </c>
      <c r="K885" s="3" t="s">
        <v>36</v>
      </c>
    </row>
    <row r="886" spans="1:11" ht="42" customHeight="1">
      <c r="A886" s="2" t="s">
        <v>2123</v>
      </c>
      <c r="B886" s="2" t="s">
        <v>2124</v>
      </c>
      <c r="C886" s="2" t="s">
        <v>17</v>
      </c>
      <c r="D886" s="2" t="s">
        <v>693</v>
      </c>
      <c r="E886" s="5">
        <v>-26970</v>
      </c>
      <c r="F886" s="3" t="s">
        <v>694</v>
      </c>
      <c r="G886" s="3" t="s">
        <v>45</v>
      </c>
      <c r="H886" s="2" t="s">
        <v>34</v>
      </c>
      <c r="I886" s="2" t="s">
        <v>2125</v>
      </c>
      <c r="J886" s="3" t="str">
        <f>HYPERLINK("https://www.boe.es/gazeta/dias/1826/02/26/pdfs/GMD-1826-25E.pdf#page=1","Abrir facsímil")</f>
        <v>Abrir facsímil</v>
      </c>
      <c r="K886" s="3" t="s">
        <v>36</v>
      </c>
    </row>
    <row r="887" spans="1:11" ht="42" customHeight="1">
      <c r="A887" s="2" t="s">
        <v>2123</v>
      </c>
      <c r="B887" s="2" t="s">
        <v>2124</v>
      </c>
      <c r="C887" s="2" t="s">
        <v>17</v>
      </c>
      <c r="D887" s="2" t="s">
        <v>18</v>
      </c>
      <c r="E887" s="5">
        <v>-26968</v>
      </c>
      <c r="F887" s="3" t="s">
        <v>344</v>
      </c>
      <c r="G887" s="3" t="s">
        <v>20</v>
      </c>
      <c r="H887" s="2" t="s">
        <v>34</v>
      </c>
      <c r="I887" s="2" t="s">
        <v>2126</v>
      </c>
      <c r="J887" s="3" t="str">
        <f>HYPERLINK("https://www.boe.es/gazeta/dias/1826/02/28/pdfs/GMD-1826-26.pdf#page=3","Abrir facsímil")</f>
        <v>Abrir facsímil</v>
      </c>
      <c r="K887" s="3" t="s">
        <v>36</v>
      </c>
    </row>
    <row r="888" spans="1:11" ht="42" customHeight="1">
      <c r="A888" s="2" t="s">
        <v>2127</v>
      </c>
      <c r="B888" s="2" t="s">
        <v>2128</v>
      </c>
      <c r="C888" s="2" t="s">
        <v>85</v>
      </c>
      <c r="D888" s="2" t="s">
        <v>86</v>
      </c>
      <c r="E888" s="5">
        <v>-26915</v>
      </c>
      <c r="F888" s="3" t="s">
        <v>98</v>
      </c>
      <c r="G888" s="3" t="s">
        <v>45</v>
      </c>
      <c r="H888" s="2" t="s">
        <v>34</v>
      </c>
      <c r="I888" s="2" t="s">
        <v>2129</v>
      </c>
      <c r="J888" s="3" t="str">
        <f>HYPERLINK("https://www.boe.es/gazeta/dias/1826/04/22/pdfs/GMD-1826-49.pdf#page=1","Abrir facsímil")</f>
        <v>Abrir facsímil</v>
      </c>
      <c r="K888" s="3" t="s">
        <v>36</v>
      </c>
    </row>
    <row r="889" spans="1:11" ht="42" customHeight="1">
      <c r="A889" s="2" t="s">
        <v>2130</v>
      </c>
      <c r="B889" s="2" t="s">
        <v>2131</v>
      </c>
      <c r="C889" s="2" t="s">
        <v>26</v>
      </c>
      <c r="D889" s="2" t="s">
        <v>27</v>
      </c>
      <c r="E889" s="5">
        <v>-26880</v>
      </c>
      <c r="F889" s="3" t="s">
        <v>305</v>
      </c>
      <c r="G889" s="3" t="s">
        <v>29</v>
      </c>
      <c r="H889" s="2" t="s">
        <v>34</v>
      </c>
      <c r="I889" s="2" t="s">
        <v>2132</v>
      </c>
      <c r="J889" s="3" t="str">
        <f>HYPERLINK("https://www.boe.es/gazeta/dias/1826/05/27/pdfs/GMD-1826-64.pdf#page=4","Abrir facsímil")</f>
        <v>Abrir facsímil</v>
      </c>
      <c r="K889" s="3" t="s">
        <v>36</v>
      </c>
    </row>
    <row r="890" spans="1:11" ht="42" customHeight="1">
      <c r="A890" s="2" t="s">
        <v>2130</v>
      </c>
      <c r="B890" s="2" t="s">
        <v>2131</v>
      </c>
      <c r="C890" s="2" t="s">
        <v>62</v>
      </c>
      <c r="D890" s="2" t="s">
        <v>27</v>
      </c>
      <c r="E890" s="5">
        <v>-26735</v>
      </c>
      <c r="F890" s="3" t="s">
        <v>449</v>
      </c>
      <c r="G890" s="3" t="s">
        <v>29</v>
      </c>
      <c r="H890" s="2" t="s">
        <v>34</v>
      </c>
      <c r="I890" s="2" t="s">
        <v>2133</v>
      </c>
      <c r="J890" s="3" t="str">
        <f>HYPERLINK("https://www.boe.es/gazeta/dias/1826/10/19/pdfs/GMD-1826-126.pdf#page=4","Abrir facsímil")</f>
        <v>Abrir facsímil</v>
      </c>
      <c r="K890" s="3" t="s">
        <v>36</v>
      </c>
    </row>
    <row r="891" spans="1:11" ht="42" customHeight="1">
      <c r="A891" s="2" t="s">
        <v>2134</v>
      </c>
      <c r="B891" s="2" t="s">
        <v>2135</v>
      </c>
      <c r="C891" s="2" t="s">
        <v>73</v>
      </c>
      <c r="D891" s="2" t="s">
        <v>27</v>
      </c>
      <c r="E891" s="5">
        <v>-26905</v>
      </c>
      <c r="F891" s="3" t="s">
        <v>68</v>
      </c>
      <c r="G891" s="3" t="s">
        <v>20</v>
      </c>
      <c r="H891" s="2" t="s">
        <v>21</v>
      </c>
      <c r="I891" s="2" t="s">
        <v>2136</v>
      </c>
      <c r="J891" s="3" t="str">
        <f>HYPERLINK("https://www.boe.es/gazeta/dias/1826/05/02/pdfs/GMD-1826-53.pdf#page=3","Abrir facsímil")</f>
        <v>Abrir facsímil</v>
      </c>
      <c r="K891" s="3" t="s">
        <v>23</v>
      </c>
    </row>
    <row r="892" spans="1:11" ht="42" customHeight="1">
      <c r="A892" s="2" t="s">
        <v>2137</v>
      </c>
      <c r="B892" s="2" t="s">
        <v>2138</v>
      </c>
      <c r="C892" s="2" t="s">
        <v>32</v>
      </c>
      <c r="D892" s="2" t="s">
        <v>27</v>
      </c>
      <c r="E892" s="5">
        <v>-26873</v>
      </c>
      <c r="F892" s="3" t="s">
        <v>136</v>
      </c>
      <c r="G892" s="3" t="s">
        <v>20</v>
      </c>
      <c r="H892" s="2" t="s">
        <v>34</v>
      </c>
      <c r="I892" s="2" t="s">
        <v>2139</v>
      </c>
      <c r="J892" s="3" t="str">
        <f>HYPERLINK("https://www.boe.es/gazeta/dias/1826/06/03/pdfs/GMD-1826-67.pdf#page=3","Abrir facsímil")</f>
        <v>Abrir facsímil</v>
      </c>
      <c r="K892" s="3" t="s">
        <v>36</v>
      </c>
    </row>
    <row r="893" spans="1:11" ht="42" customHeight="1">
      <c r="A893" s="2" t="s">
        <v>2140</v>
      </c>
      <c r="B893" s="2" t="s">
        <v>2141</v>
      </c>
      <c r="C893" s="2" t="s">
        <v>85</v>
      </c>
      <c r="D893" s="2" t="s">
        <v>86</v>
      </c>
      <c r="E893" s="5">
        <v>-26842</v>
      </c>
      <c r="F893" s="3" t="s">
        <v>133</v>
      </c>
      <c r="G893" s="3" t="s">
        <v>64</v>
      </c>
      <c r="H893" s="2" t="s">
        <v>34</v>
      </c>
      <c r="I893" s="2" t="s">
        <v>2142</v>
      </c>
      <c r="J893" s="3" t="str">
        <f>HYPERLINK("https://www.boe.es/gazeta/dias/1826/07/04/pdfs/GMD-1826-80.pdf#page=2","Abrir facsímil")</f>
        <v>Abrir facsímil</v>
      </c>
      <c r="K893" s="3" t="s">
        <v>36</v>
      </c>
    </row>
    <row r="894" spans="1:11" ht="42" customHeight="1">
      <c r="A894" s="2" t="s">
        <v>2143</v>
      </c>
      <c r="B894" s="2" t="s">
        <v>2144</v>
      </c>
      <c r="C894" s="2" t="s">
        <v>85</v>
      </c>
      <c r="D894" s="2" t="s">
        <v>86</v>
      </c>
      <c r="E894" s="5">
        <v>-27006</v>
      </c>
      <c r="F894" s="3" t="s">
        <v>180</v>
      </c>
      <c r="G894" s="3" t="s">
        <v>29</v>
      </c>
      <c r="H894" s="2" t="s">
        <v>34</v>
      </c>
      <c r="I894" s="2" t="s">
        <v>2145</v>
      </c>
      <c r="J894" s="3" t="str">
        <f>HYPERLINK("https://www.boe.es/gazeta/dias/1826/01/21/pdfs/GMD-1826-9.pdf#page=4","Abrir facsímil")</f>
        <v>Abrir facsímil</v>
      </c>
      <c r="K894" s="3" t="s">
        <v>36</v>
      </c>
    </row>
    <row r="895" spans="1:11" ht="42" customHeight="1">
      <c r="A895" s="2" t="s">
        <v>2146</v>
      </c>
      <c r="B895" s="2" t="s">
        <v>2147</v>
      </c>
      <c r="C895" s="2" t="s">
        <v>49</v>
      </c>
      <c r="D895" s="2" t="s">
        <v>27</v>
      </c>
      <c r="E895" s="5">
        <v>-26873</v>
      </c>
      <c r="F895" s="3" t="s">
        <v>136</v>
      </c>
      <c r="G895" s="3" t="s">
        <v>20</v>
      </c>
      <c r="H895" s="2" t="s">
        <v>34</v>
      </c>
      <c r="I895" s="2" t="s">
        <v>2148</v>
      </c>
      <c r="J895" s="3" t="str">
        <f>HYPERLINK("https://www.boe.es/gazeta/dias/1826/06/03/pdfs/GMD-1826-67.pdf#page=3","Abrir facsímil")</f>
        <v>Abrir facsímil</v>
      </c>
      <c r="K895" s="3" t="s">
        <v>36</v>
      </c>
    </row>
    <row r="896" spans="1:11" ht="42" customHeight="1">
      <c r="A896" s="2" t="s">
        <v>2149</v>
      </c>
      <c r="B896" s="2" t="s">
        <v>2150</v>
      </c>
      <c r="C896" s="2" t="s">
        <v>62</v>
      </c>
      <c r="D896" s="2" t="s">
        <v>27</v>
      </c>
      <c r="E896" s="5">
        <v>-26971</v>
      </c>
      <c r="F896" s="3" t="s">
        <v>201</v>
      </c>
      <c r="G896" s="3" t="s">
        <v>29</v>
      </c>
      <c r="H896" s="2" t="s">
        <v>34</v>
      </c>
      <c r="I896" s="2" t="s">
        <v>2151</v>
      </c>
      <c r="J896" s="3" t="str">
        <f>HYPERLINK("https://www.boe.es/gazeta/dias/1826/02/25/pdfs/GMD-1826-24.pdf#page=4","Abrir facsímil")</f>
        <v>Abrir facsímil</v>
      </c>
      <c r="K896" s="3" t="s">
        <v>36</v>
      </c>
    </row>
    <row r="897" spans="1:11" ht="42" customHeight="1">
      <c r="A897" s="2" t="s">
        <v>2152</v>
      </c>
      <c r="B897" s="2" t="s">
        <v>2153</v>
      </c>
      <c r="C897" s="2" t="s">
        <v>49</v>
      </c>
      <c r="D897" s="2" t="s">
        <v>27</v>
      </c>
      <c r="E897" s="5">
        <v>-27015</v>
      </c>
      <c r="F897" s="3" t="s">
        <v>81</v>
      </c>
      <c r="G897" s="3" t="s">
        <v>29</v>
      </c>
      <c r="H897" s="2" t="s">
        <v>34</v>
      </c>
      <c r="I897" s="2" t="s">
        <v>2154</v>
      </c>
      <c r="J897" s="3" t="str">
        <f>HYPERLINK("https://www.boe.es/gazeta/dias/1826/01/12/pdfs/GMD-1826-5.pdf#page=4","Abrir facsímil")</f>
        <v>Abrir facsímil</v>
      </c>
      <c r="K897" s="3" t="s">
        <v>36</v>
      </c>
    </row>
    <row r="898" spans="1:11" ht="42" customHeight="1">
      <c r="A898" s="2" t="s">
        <v>2155</v>
      </c>
      <c r="B898" s="2" t="s">
        <v>2156</v>
      </c>
      <c r="C898" s="2" t="s">
        <v>62</v>
      </c>
      <c r="D898" s="2" t="s">
        <v>27</v>
      </c>
      <c r="E898" s="5">
        <v>-26966</v>
      </c>
      <c r="F898" s="3" t="s">
        <v>1090</v>
      </c>
      <c r="G898" s="3" t="s">
        <v>45</v>
      </c>
      <c r="H898" s="2" t="s">
        <v>34</v>
      </c>
      <c r="I898" s="2" t="s">
        <v>2157</v>
      </c>
      <c r="J898" s="3" t="str">
        <f>HYPERLINK("https://www.boe.es/gazeta/dias/1826/03/02/pdfs/GMD-1826-27.pdf#page=1","Abrir facsímil")</f>
        <v>Abrir facsímil</v>
      </c>
      <c r="K898" s="3" t="s">
        <v>36</v>
      </c>
    </row>
    <row r="899" spans="1:11" ht="42" customHeight="1">
      <c r="A899" s="2" t="s">
        <v>2158</v>
      </c>
      <c r="B899" s="2" t="s">
        <v>2159</v>
      </c>
      <c r="C899" s="2" t="s">
        <v>62</v>
      </c>
      <c r="D899" s="2" t="s">
        <v>27</v>
      </c>
      <c r="E899" s="5">
        <v>-26763</v>
      </c>
      <c r="F899" s="3" t="s">
        <v>169</v>
      </c>
      <c r="G899" s="3" t="s">
        <v>29</v>
      </c>
      <c r="H899" s="2" t="s">
        <v>34</v>
      </c>
      <c r="I899" s="2" t="s">
        <v>2160</v>
      </c>
      <c r="J899" s="3" t="str">
        <f>HYPERLINK("https://www.boe.es/gazeta/dias/1826/09/21/pdfs/GMD-1826-114.pdf#page=4","Abrir facsímil")</f>
        <v>Abrir facsímil</v>
      </c>
      <c r="K899" s="3" t="s">
        <v>36</v>
      </c>
    </row>
    <row r="900" spans="1:11" ht="42" customHeight="1">
      <c r="A900" s="2" t="s">
        <v>2161</v>
      </c>
      <c r="B900" s="2" t="s">
        <v>2162</v>
      </c>
      <c r="C900" s="2" t="s">
        <v>62</v>
      </c>
      <c r="D900" s="2" t="s">
        <v>27</v>
      </c>
      <c r="E900" s="5">
        <v>-26826</v>
      </c>
      <c r="F900" s="3" t="s">
        <v>377</v>
      </c>
      <c r="G900" s="3" t="s">
        <v>20</v>
      </c>
      <c r="H900" s="2" t="s">
        <v>34</v>
      </c>
      <c r="I900" s="2" t="s">
        <v>2163</v>
      </c>
      <c r="J900" s="3" t="str">
        <f>HYPERLINK("https://www.boe.es/gazeta/dias/1826/07/20/pdfs/GMD-1826-87.pdf#page=3","Abrir facsímil")</f>
        <v>Abrir facsímil</v>
      </c>
      <c r="K900" s="3" t="s">
        <v>36</v>
      </c>
    </row>
    <row r="901" spans="1:11" ht="42" customHeight="1">
      <c r="A901" s="2" t="s">
        <v>2164</v>
      </c>
      <c r="B901" s="2" t="s">
        <v>2165</v>
      </c>
      <c r="C901" s="2" t="s">
        <v>73</v>
      </c>
      <c r="D901" s="2" t="s">
        <v>27</v>
      </c>
      <c r="E901" s="5">
        <v>-26905</v>
      </c>
      <c r="F901" s="3" t="s">
        <v>68</v>
      </c>
      <c r="G901" s="3" t="s">
        <v>20</v>
      </c>
      <c r="H901" s="2" t="s">
        <v>34</v>
      </c>
      <c r="I901" s="2" t="s">
        <v>2166</v>
      </c>
      <c r="J901" s="3" t="str">
        <f>HYPERLINK("https://www.boe.es/gazeta/dias/1826/05/02/pdfs/GMD-1826-53.pdf#page=3","Abrir facsímil")</f>
        <v>Abrir facsímil</v>
      </c>
      <c r="K901" s="3" t="s">
        <v>36</v>
      </c>
    </row>
    <row r="902" spans="1:11" ht="42" customHeight="1">
      <c r="A902" s="2" t="s">
        <v>2167</v>
      </c>
      <c r="B902" s="2" t="s">
        <v>2167</v>
      </c>
      <c r="C902" s="2" t="s">
        <v>62</v>
      </c>
      <c r="D902" s="2" t="s">
        <v>27</v>
      </c>
      <c r="E902" s="5">
        <v>-26702</v>
      </c>
      <c r="F902" s="3" t="s">
        <v>923</v>
      </c>
      <c r="G902" s="3" t="s">
        <v>29</v>
      </c>
      <c r="H902" s="2" t="s">
        <v>34</v>
      </c>
      <c r="I902" s="2" t="s">
        <v>2168</v>
      </c>
      <c r="J902" s="3" t="str">
        <f>HYPERLINK("https://www.boe.es/gazeta/dias/1826/11/21/pdfs/GMD-1826-140.pdf#page=4","Abrir facsímil")</f>
        <v>Abrir facsímil</v>
      </c>
      <c r="K902" s="3" t="s">
        <v>36</v>
      </c>
    </row>
    <row r="903" spans="1:11" ht="42" customHeight="1">
      <c r="A903" s="2" t="s">
        <v>2169</v>
      </c>
      <c r="B903" s="2" t="s">
        <v>2169</v>
      </c>
      <c r="C903" s="2" t="s">
        <v>26</v>
      </c>
      <c r="D903" s="2" t="s">
        <v>27</v>
      </c>
      <c r="E903" s="5">
        <v>-27015</v>
      </c>
      <c r="F903" s="3" t="s">
        <v>81</v>
      </c>
      <c r="G903" s="3" t="s">
        <v>29</v>
      </c>
      <c r="H903" s="2" t="s">
        <v>34</v>
      </c>
      <c r="I903" s="2" t="s">
        <v>2170</v>
      </c>
      <c r="J903" s="3" t="str">
        <f>HYPERLINK("https://www.boe.es/gazeta/dias/1826/01/12/pdfs/GMD-1826-5.pdf#page=4","Abrir facsímil")</f>
        <v>Abrir facsímil</v>
      </c>
      <c r="K903" s="3" t="s">
        <v>36</v>
      </c>
    </row>
    <row r="904" spans="1:11" ht="42" customHeight="1">
      <c r="A904" s="2" t="s">
        <v>2171</v>
      </c>
      <c r="B904" s="2" t="s">
        <v>2172</v>
      </c>
      <c r="C904" s="2" t="s">
        <v>62</v>
      </c>
      <c r="D904" s="2" t="s">
        <v>27</v>
      </c>
      <c r="E904" s="5">
        <v>-26747</v>
      </c>
      <c r="F904" s="3" t="s">
        <v>738</v>
      </c>
      <c r="G904" s="3" t="s">
        <v>739</v>
      </c>
      <c r="H904" s="2" t="s">
        <v>34</v>
      </c>
      <c r="I904" s="2" t="s">
        <v>2173</v>
      </c>
      <c r="J904" s="3" t="str">
        <f>HYPERLINK("https://www.boe.es/gazeta/dias/1826/10/07/pdfs/GMD-1826-121.pdf#page=4","Abrir facsímil")</f>
        <v>Abrir facsímil</v>
      </c>
      <c r="K904" s="3" t="s">
        <v>36</v>
      </c>
    </row>
    <row r="905" spans="1:11" ht="42" customHeight="1">
      <c r="A905" s="2" t="s">
        <v>2174</v>
      </c>
      <c r="B905" s="2" t="s">
        <v>2174</v>
      </c>
      <c r="C905" s="2" t="s">
        <v>62</v>
      </c>
      <c r="D905" s="2" t="s">
        <v>27</v>
      </c>
      <c r="E905" s="5">
        <v>-26761</v>
      </c>
      <c r="F905" s="3" t="s">
        <v>223</v>
      </c>
      <c r="G905" s="3" t="s">
        <v>20</v>
      </c>
      <c r="H905" s="2" t="s">
        <v>34</v>
      </c>
      <c r="I905" s="2" t="s">
        <v>2175</v>
      </c>
      <c r="J905" s="3" t="str">
        <f>HYPERLINK("https://www.boe.es/gazeta/dias/1826/09/23/pdfs/GMD-1826-115.pdf#page=3","Abrir facsímil")</f>
        <v>Abrir facsímil</v>
      </c>
      <c r="K905" s="3" t="s">
        <v>36</v>
      </c>
    </row>
    <row r="906" spans="1:11" ht="42" customHeight="1">
      <c r="A906" s="2" t="s">
        <v>2176</v>
      </c>
      <c r="B906" s="2" t="s">
        <v>2177</v>
      </c>
      <c r="C906" s="2" t="s">
        <v>187</v>
      </c>
      <c r="D906" s="2" t="s">
        <v>86</v>
      </c>
      <c r="E906" s="5">
        <v>-26905</v>
      </c>
      <c r="F906" s="3" t="s">
        <v>68</v>
      </c>
      <c r="G906" s="3" t="s">
        <v>69</v>
      </c>
      <c r="H906" s="2" t="s">
        <v>21</v>
      </c>
      <c r="I906" s="2" t="s">
        <v>2178</v>
      </c>
      <c r="J906" s="3" t="str">
        <f>HYPERLINK("https://www.boe.es/gazeta/dias/1826/05/02/pdfs/GMD-1826-53.pdf#page=4","Abrir facsímil")</f>
        <v>Abrir facsímil</v>
      </c>
      <c r="K906" s="3" t="s">
        <v>23</v>
      </c>
    </row>
    <row r="907" spans="1:11" ht="42" customHeight="1">
      <c r="A907" s="2" t="s">
        <v>2179</v>
      </c>
      <c r="B907" s="2" t="s">
        <v>2180</v>
      </c>
      <c r="C907" s="2" t="s">
        <v>49</v>
      </c>
      <c r="D907" s="2" t="s">
        <v>27</v>
      </c>
      <c r="E907" s="5">
        <v>-26819</v>
      </c>
      <c r="F907" s="3" t="s">
        <v>212</v>
      </c>
      <c r="G907" s="3" t="s">
        <v>29</v>
      </c>
      <c r="H907" s="2" t="s">
        <v>34</v>
      </c>
      <c r="I907" s="2" t="s">
        <v>2181</v>
      </c>
      <c r="J907" s="3" t="str">
        <f>HYPERLINK("https://www.boe.es/gazeta/dias/1826/07/27/pdfs/GMD-1826-90.pdf#page=4","Abrir facsímil")</f>
        <v>Abrir facsímil</v>
      </c>
      <c r="K907" s="3" t="s">
        <v>36</v>
      </c>
    </row>
    <row r="908" spans="1:11" ht="42" customHeight="1">
      <c r="A908" s="2" t="s">
        <v>2182</v>
      </c>
      <c r="B908" s="2" t="s">
        <v>2182</v>
      </c>
      <c r="C908" s="2" t="s">
        <v>62</v>
      </c>
      <c r="D908" s="2" t="s">
        <v>27</v>
      </c>
      <c r="E908" s="5">
        <v>-26847</v>
      </c>
      <c r="F908" s="3" t="s">
        <v>465</v>
      </c>
      <c r="G908" s="3" t="s">
        <v>20</v>
      </c>
      <c r="H908" s="2" t="s">
        <v>34</v>
      </c>
      <c r="I908" s="2" t="s">
        <v>2183</v>
      </c>
      <c r="J908" s="3" t="str">
        <f>HYPERLINK("https://www.boe.es/gazeta/dias/1826/06/29/pdfs/GMD-1826-78.pdf#page=3","Abrir facsímil")</f>
        <v>Abrir facsímil</v>
      </c>
      <c r="K908" s="3" t="s">
        <v>36</v>
      </c>
    </row>
    <row r="909" spans="1:11" ht="42" customHeight="1">
      <c r="A909" s="2" t="s">
        <v>2184</v>
      </c>
      <c r="B909" s="2" t="s">
        <v>2185</v>
      </c>
      <c r="C909" s="2" t="s">
        <v>17</v>
      </c>
      <c r="D909" s="2" t="s">
        <v>18</v>
      </c>
      <c r="E909" s="5">
        <v>-26945</v>
      </c>
      <c r="F909" s="3" t="s">
        <v>696</v>
      </c>
      <c r="G909" s="3" t="s">
        <v>20</v>
      </c>
      <c r="H909" s="2" t="s">
        <v>34</v>
      </c>
      <c r="I909" s="2" t="s">
        <v>2186</v>
      </c>
      <c r="J909" s="3" t="str">
        <f>HYPERLINK("https://www.boe.es/gazeta/dias/1826/03/23/pdfs/GMD-1826-36.pdf#page=3","Abrir facsímil")</f>
        <v>Abrir facsímil</v>
      </c>
      <c r="K909" s="3" t="s">
        <v>36</v>
      </c>
    </row>
    <row r="910" spans="1:11" ht="42" customHeight="1">
      <c r="A910" s="2" t="s">
        <v>2187</v>
      </c>
      <c r="B910" s="2" t="s">
        <v>2187</v>
      </c>
      <c r="C910" s="2" t="s">
        <v>129</v>
      </c>
      <c r="D910" s="2" t="s">
        <v>27</v>
      </c>
      <c r="E910" s="5">
        <v>-26772</v>
      </c>
      <c r="F910" s="3" t="s">
        <v>1327</v>
      </c>
      <c r="G910" s="3" t="s">
        <v>20</v>
      </c>
      <c r="H910" s="2" t="s">
        <v>34</v>
      </c>
      <c r="I910" s="2" t="s">
        <v>2188</v>
      </c>
      <c r="J910" s="3" t="str">
        <f>HYPERLINK("https://www.boe.es/gazeta/dias/1826/09/12/pdfs/GMD-1826-110.pdf#page=3","Abrir facsímil")</f>
        <v>Abrir facsímil</v>
      </c>
      <c r="K910" s="3" t="s">
        <v>36</v>
      </c>
    </row>
    <row r="911" spans="1:11" ht="42" customHeight="1">
      <c r="A911" s="2" t="s">
        <v>2189</v>
      </c>
      <c r="B911" s="2" t="s">
        <v>2190</v>
      </c>
      <c r="C911" s="2" t="s">
        <v>62</v>
      </c>
      <c r="D911" s="2" t="s">
        <v>27</v>
      </c>
      <c r="E911" s="5">
        <v>-26882</v>
      </c>
      <c r="F911" s="3" t="s">
        <v>102</v>
      </c>
      <c r="G911" s="3" t="s">
        <v>29</v>
      </c>
      <c r="H911" s="2" t="s">
        <v>34</v>
      </c>
      <c r="I911" s="2" t="s">
        <v>2191</v>
      </c>
      <c r="J911" s="3" t="str">
        <f>HYPERLINK("https://www.boe.es/gazeta/dias/1826/05/25/pdfs/GMD-1826-63.pdf#page=4","Abrir facsímil")</f>
        <v>Abrir facsímil</v>
      </c>
      <c r="K911" s="3" t="s">
        <v>36</v>
      </c>
    </row>
    <row r="912" spans="1:11" ht="42" customHeight="1">
      <c r="A912" s="2" t="s">
        <v>2192</v>
      </c>
      <c r="B912" s="2" t="s">
        <v>2193</v>
      </c>
      <c r="C912" s="2" t="s">
        <v>17</v>
      </c>
      <c r="D912" s="2" t="s">
        <v>18</v>
      </c>
      <c r="E912" s="5">
        <v>-26796</v>
      </c>
      <c r="F912" s="3" t="s">
        <v>125</v>
      </c>
      <c r="G912" s="3" t="s">
        <v>29</v>
      </c>
      <c r="H912" s="2" t="s">
        <v>34</v>
      </c>
      <c r="I912" s="2" t="s">
        <v>2194</v>
      </c>
      <c r="J912" s="3" t="str">
        <f>HYPERLINK("https://www.boe.es/gazeta/dias/1826/08/19/pdfs/GMD-1826-100.pdf#page=4","Abrir facsímil")</f>
        <v>Abrir facsímil</v>
      </c>
      <c r="K912" s="3" t="s">
        <v>36</v>
      </c>
    </row>
    <row r="913" spans="1:11" ht="42" customHeight="1">
      <c r="A913" s="2" t="s">
        <v>2195</v>
      </c>
      <c r="B913" s="2" t="s">
        <v>2196</v>
      </c>
      <c r="C913" s="2" t="s">
        <v>62</v>
      </c>
      <c r="D913" s="2" t="s">
        <v>27</v>
      </c>
      <c r="E913" s="5">
        <v>-26730</v>
      </c>
      <c r="F913" s="3" t="s">
        <v>278</v>
      </c>
      <c r="G913" s="3" t="s">
        <v>29</v>
      </c>
      <c r="H913" s="2" t="s">
        <v>34</v>
      </c>
      <c r="I913" s="2" t="s">
        <v>2197</v>
      </c>
      <c r="J913" s="3" t="str">
        <f>HYPERLINK("https://www.boe.es/gazeta/dias/1826/10/24/pdfs/GMD-1826-128.pdf#page=4","Abrir facsímil")</f>
        <v>Abrir facsímil</v>
      </c>
      <c r="K913" s="3" t="s">
        <v>36</v>
      </c>
    </row>
    <row r="914" spans="1:11" ht="42" customHeight="1">
      <c r="A914" s="2" t="s">
        <v>2195</v>
      </c>
      <c r="B914" s="2" t="s">
        <v>2196</v>
      </c>
      <c r="C914" s="2" t="s">
        <v>62</v>
      </c>
      <c r="D914" s="2" t="s">
        <v>27</v>
      </c>
      <c r="E914" s="5">
        <v>-26695</v>
      </c>
      <c r="F914" s="3" t="s">
        <v>446</v>
      </c>
      <c r="G914" s="3" t="s">
        <v>29</v>
      </c>
      <c r="H914" s="2" t="s">
        <v>34</v>
      </c>
      <c r="I914" s="2" t="s">
        <v>2198</v>
      </c>
      <c r="J914" s="3" t="str">
        <f>HYPERLINK("https://www.boe.es/gazeta/dias/1826/11/28/pdfs/GMD-1826-143.pdf#page=4","Abrir facsímil")</f>
        <v>Abrir facsímil</v>
      </c>
      <c r="K914" s="3" t="s">
        <v>36</v>
      </c>
    </row>
    <row r="915" spans="1:11" ht="42" customHeight="1">
      <c r="A915" s="2" t="s">
        <v>2199</v>
      </c>
      <c r="B915" s="2" t="s">
        <v>2200</v>
      </c>
      <c r="C915" s="2" t="s">
        <v>17</v>
      </c>
      <c r="D915" s="2" t="s">
        <v>18</v>
      </c>
      <c r="E915" s="5">
        <v>-26989</v>
      </c>
      <c r="F915" s="3" t="s">
        <v>188</v>
      </c>
      <c r="G915" s="3" t="s">
        <v>29</v>
      </c>
      <c r="H915" s="2" t="s">
        <v>34</v>
      </c>
      <c r="I915" s="2" t="s">
        <v>2201</v>
      </c>
      <c r="J915" s="3" t="str">
        <f>HYPERLINK("https://www.boe.es/gazeta/dias/1826/02/07/pdfs/GMD-1826-16.pdf#page=4","Abrir facsímil")</f>
        <v>Abrir facsímil</v>
      </c>
      <c r="K915" s="3" t="s">
        <v>36</v>
      </c>
    </row>
    <row r="916" spans="1:11" ht="42" customHeight="1">
      <c r="A916" s="2" t="s">
        <v>2202</v>
      </c>
      <c r="B916" s="2" t="s">
        <v>2203</v>
      </c>
      <c r="C916" s="2" t="s">
        <v>62</v>
      </c>
      <c r="D916" s="2" t="s">
        <v>27</v>
      </c>
      <c r="E916" s="5">
        <v>-26670</v>
      </c>
      <c r="F916" s="3" t="s">
        <v>253</v>
      </c>
      <c r="G916" s="3" t="s">
        <v>20</v>
      </c>
      <c r="H916" s="2" t="s">
        <v>34</v>
      </c>
      <c r="I916" s="2" t="s">
        <v>2204</v>
      </c>
      <c r="J916" s="3" t="str">
        <f>HYPERLINK("https://www.boe.es/gazeta/dias/1826/12/23/pdfs/GMD-1826-154.pdf#page=3","Abrir facsímil")</f>
        <v>Abrir facsímil</v>
      </c>
      <c r="K916" s="3" t="s">
        <v>36</v>
      </c>
    </row>
    <row r="917" spans="1:11" ht="42" customHeight="1">
      <c r="A917" s="2" t="s">
        <v>2205</v>
      </c>
      <c r="B917" s="2" t="s">
        <v>2205</v>
      </c>
      <c r="C917" s="2" t="s">
        <v>17</v>
      </c>
      <c r="D917" s="2" t="s">
        <v>18</v>
      </c>
      <c r="E917" s="5">
        <v>-26947</v>
      </c>
      <c r="F917" s="3" t="s">
        <v>19</v>
      </c>
      <c r="G917" s="3" t="s">
        <v>792</v>
      </c>
      <c r="H917" s="2" t="s">
        <v>34</v>
      </c>
      <c r="I917" s="2" t="s">
        <v>2206</v>
      </c>
      <c r="J917" s="3" t="str">
        <f>HYPERLINK("https://www.boe.es/gazeta/dias/1826/03/21/pdfs/GMD-1826-35.pdf#page=2","Abrir facsímil")</f>
        <v>Abrir facsímil</v>
      </c>
      <c r="K917" s="3" t="s">
        <v>36</v>
      </c>
    </row>
    <row r="918" spans="1:11" ht="42" customHeight="1">
      <c r="A918" s="2" t="s">
        <v>2207</v>
      </c>
      <c r="B918" s="2" t="s">
        <v>2208</v>
      </c>
      <c r="C918" s="2" t="s">
        <v>32</v>
      </c>
      <c r="D918" s="2" t="s">
        <v>27</v>
      </c>
      <c r="E918" s="5">
        <v>-26910</v>
      </c>
      <c r="F918" s="3" t="s">
        <v>95</v>
      </c>
      <c r="G918" s="3" t="s">
        <v>29</v>
      </c>
      <c r="H918" s="2" t="s">
        <v>34</v>
      </c>
      <c r="I918" s="2" t="s">
        <v>2209</v>
      </c>
      <c r="J918" s="3" t="str">
        <f>HYPERLINK("https://www.boe.es/gazeta/dias/1826/04/27/pdfs/GMD-1826-51.pdf#page=4","Abrir facsímil")</f>
        <v>Abrir facsímil</v>
      </c>
      <c r="K918" s="3" t="s">
        <v>36</v>
      </c>
    </row>
    <row r="919" spans="1:11" ht="42" customHeight="1">
      <c r="A919" s="2" t="s">
        <v>2207</v>
      </c>
      <c r="B919" s="2" t="s">
        <v>2208</v>
      </c>
      <c r="C919" s="2" t="s">
        <v>32</v>
      </c>
      <c r="D919" s="2" t="s">
        <v>27</v>
      </c>
      <c r="E919" s="5">
        <v>-26810</v>
      </c>
      <c r="F919" s="3" t="s">
        <v>498</v>
      </c>
      <c r="G919" s="3" t="s">
        <v>29</v>
      </c>
      <c r="H919" s="2" t="s">
        <v>34</v>
      </c>
      <c r="I919" s="2" t="s">
        <v>2210</v>
      </c>
      <c r="J919" s="3" t="str">
        <f>HYPERLINK("https://www.boe.es/gazeta/dias/1826/08/05/pdfs/GMD-1826-94.pdf#page=4","Abrir facsímil")</f>
        <v>Abrir facsímil</v>
      </c>
      <c r="K919" s="3" t="s">
        <v>36</v>
      </c>
    </row>
    <row r="920" spans="1:11" ht="42" customHeight="1">
      <c r="A920" s="2" t="s">
        <v>2207</v>
      </c>
      <c r="B920" s="2" t="s">
        <v>2208</v>
      </c>
      <c r="C920" s="2" t="s">
        <v>32</v>
      </c>
      <c r="D920" s="2" t="s">
        <v>27</v>
      </c>
      <c r="E920" s="5">
        <v>-26681</v>
      </c>
      <c r="F920" s="3" t="s">
        <v>612</v>
      </c>
      <c r="G920" s="3" t="s">
        <v>29</v>
      </c>
      <c r="H920" s="2" t="s">
        <v>34</v>
      </c>
      <c r="I920" s="2" t="s">
        <v>2211</v>
      </c>
      <c r="J920" s="3" t="str">
        <f>HYPERLINK("https://www.boe.es/gazeta/dias/1826/12/12/pdfs/GMD-1826-149.pdf#page=4","Abrir facsímil")</f>
        <v>Abrir facsímil</v>
      </c>
      <c r="K920" s="3" t="s">
        <v>36</v>
      </c>
    </row>
    <row r="921" spans="1:11" ht="42" customHeight="1">
      <c r="A921" s="2" t="s">
        <v>2212</v>
      </c>
      <c r="B921" s="2" t="s">
        <v>2213</v>
      </c>
      <c r="C921" s="2" t="s">
        <v>85</v>
      </c>
      <c r="D921" s="2" t="s">
        <v>86</v>
      </c>
      <c r="E921" s="5">
        <v>-26721</v>
      </c>
      <c r="F921" s="3" t="s">
        <v>945</v>
      </c>
      <c r="G921" s="3" t="s">
        <v>20</v>
      </c>
      <c r="H921" s="2" t="s">
        <v>34</v>
      </c>
      <c r="I921" s="2" t="s">
        <v>2214</v>
      </c>
      <c r="J921" s="3" t="str">
        <f>HYPERLINK("https://www.boe.es/gazeta/dias/1826/11/02/pdfs/GMD-1826-132.pdf#page=3","Abrir facsímil")</f>
        <v>Abrir facsímil</v>
      </c>
      <c r="K921" s="3" t="s">
        <v>36</v>
      </c>
    </row>
    <row r="922" spans="1:11" ht="42" customHeight="1">
      <c r="A922" s="2" t="s">
        <v>2215</v>
      </c>
      <c r="B922" s="2" t="s">
        <v>2216</v>
      </c>
      <c r="C922" s="2" t="s">
        <v>62</v>
      </c>
      <c r="D922" s="2" t="s">
        <v>27</v>
      </c>
      <c r="E922" s="5">
        <v>-26733</v>
      </c>
      <c r="F922" s="3" t="s">
        <v>176</v>
      </c>
      <c r="G922" s="3" t="s">
        <v>20</v>
      </c>
      <c r="H922" s="2" t="s">
        <v>34</v>
      </c>
      <c r="I922" s="2" t="s">
        <v>2217</v>
      </c>
      <c r="J922" s="3" t="str">
        <f>HYPERLINK("https://www.boe.es/gazeta/dias/1826/10/21/pdfs/GMD-1826-127.pdf#page=3","Abrir facsímil")</f>
        <v>Abrir facsímil</v>
      </c>
      <c r="K922" s="3" t="s">
        <v>36</v>
      </c>
    </row>
    <row r="923" spans="1:11" ht="42" customHeight="1">
      <c r="A923" s="2" t="s">
        <v>2218</v>
      </c>
      <c r="B923" s="2" t="s">
        <v>2219</v>
      </c>
      <c r="C923" s="2" t="s">
        <v>32</v>
      </c>
      <c r="D923" s="2" t="s">
        <v>27</v>
      </c>
      <c r="E923" s="5">
        <v>-26730</v>
      </c>
      <c r="F923" s="3" t="s">
        <v>278</v>
      </c>
      <c r="G923" s="3" t="s">
        <v>29</v>
      </c>
      <c r="H923" s="2" t="s">
        <v>34</v>
      </c>
      <c r="I923" s="2" t="s">
        <v>2220</v>
      </c>
      <c r="J923" s="3" t="str">
        <f>HYPERLINK("https://www.boe.es/gazeta/dias/1826/10/24/pdfs/GMD-1826-128.pdf#page=4","Abrir facsímil")</f>
        <v>Abrir facsímil</v>
      </c>
      <c r="K923" s="3" t="s">
        <v>36</v>
      </c>
    </row>
    <row r="924" spans="1:11" ht="42" customHeight="1">
      <c r="A924" s="2" t="s">
        <v>2221</v>
      </c>
      <c r="B924" s="2" t="s">
        <v>2221</v>
      </c>
      <c r="C924" s="2" t="s">
        <v>17</v>
      </c>
      <c r="D924" s="2" t="s">
        <v>18</v>
      </c>
      <c r="E924" s="5">
        <v>-26964</v>
      </c>
      <c r="F924" s="3" t="s">
        <v>634</v>
      </c>
      <c r="G924" s="3" t="s">
        <v>29</v>
      </c>
      <c r="H924" s="2" t="s">
        <v>34</v>
      </c>
      <c r="I924" s="2" t="s">
        <v>2222</v>
      </c>
      <c r="J924" s="3" t="str">
        <f>HYPERLINK("https://www.boe.es/gazeta/dias/1826/03/04/pdfs/GMD-1826-28.pdf#page=4","Abrir facsímil")</f>
        <v>Abrir facsímil</v>
      </c>
      <c r="K924" s="3" t="s">
        <v>36</v>
      </c>
    </row>
    <row r="925" spans="1:11" ht="42" customHeight="1">
      <c r="A925" s="2" t="s">
        <v>2221</v>
      </c>
      <c r="B925" s="2" t="s">
        <v>2221</v>
      </c>
      <c r="C925" s="2" t="s">
        <v>17</v>
      </c>
      <c r="D925" s="2" t="s">
        <v>18</v>
      </c>
      <c r="E925" s="5">
        <v>-26959</v>
      </c>
      <c r="F925" s="3" t="s">
        <v>595</v>
      </c>
      <c r="G925" s="3" t="s">
        <v>20</v>
      </c>
      <c r="H925" s="2" t="s">
        <v>34</v>
      </c>
      <c r="I925" s="2" t="s">
        <v>2223</v>
      </c>
      <c r="J925" s="3" t="str">
        <f>HYPERLINK("https://www.boe.es/gazeta/dias/1826/03/09/pdfs/GMD-1826-30.pdf#page=3","Abrir facsímil")</f>
        <v>Abrir facsímil</v>
      </c>
      <c r="K925" s="3" t="s">
        <v>36</v>
      </c>
    </row>
    <row r="926" spans="1:11" ht="42" customHeight="1">
      <c r="A926" s="2" t="s">
        <v>2221</v>
      </c>
      <c r="B926" s="2" t="s">
        <v>2221</v>
      </c>
      <c r="C926" s="2" t="s">
        <v>17</v>
      </c>
      <c r="D926" s="2" t="s">
        <v>18</v>
      </c>
      <c r="E926" s="5">
        <v>-26901</v>
      </c>
      <c r="F926" s="3" t="s">
        <v>836</v>
      </c>
      <c r="G926" s="3" t="s">
        <v>20</v>
      </c>
      <c r="H926" s="2" t="s">
        <v>34</v>
      </c>
      <c r="I926" s="2" t="s">
        <v>2224</v>
      </c>
      <c r="J926" s="3" t="str">
        <f>HYPERLINK("https://www.boe.es/gazeta/dias/1826/05/06/pdfs/GMD-1826-55.pdf#page=3","Abrir facsímil")</f>
        <v>Abrir facsímil</v>
      </c>
      <c r="K926" s="3" t="s">
        <v>36</v>
      </c>
    </row>
    <row r="927" spans="1:11" ht="42" customHeight="1">
      <c r="A927" s="2" t="s">
        <v>2225</v>
      </c>
      <c r="B927" s="2" t="s">
        <v>2226</v>
      </c>
      <c r="C927" s="2" t="s">
        <v>17</v>
      </c>
      <c r="D927" s="2" t="s">
        <v>18</v>
      </c>
      <c r="E927" s="5">
        <v>-26849</v>
      </c>
      <c r="F927" s="3" t="s">
        <v>403</v>
      </c>
      <c r="G927" s="3" t="s">
        <v>64</v>
      </c>
      <c r="H927" s="2" t="s">
        <v>34</v>
      </c>
      <c r="I927" s="2" t="s">
        <v>2227</v>
      </c>
      <c r="J927" s="3" t="str">
        <f>HYPERLINK("https://www.boe.es/gazeta/dias/1826/06/27/pdfs/GMD-1826-77.pdf#page=2","Abrir facsímil")</f>
        <v>Abrir facsímil</v>
      </c>
      <c r="K927" s="3" t="s">
        <v>36</v>
      </c>
    </row>
    <row r="928" spans="1:11" ht="42" customHeight="1">
      <c r="A928" s="2" t="s">
        <v>2228</v>
      </c>
      <c r="B928" s="2" t="s">
        <v>2229</v>
      </c>
      <c r="C928" s="2" t="s">
        <v>17</v>
      </c>
      <c r="D928" s="2" t="s">
        <v>18</v>
      </c>
      <c r="E928" s="5">
        <v>-26667</v>
      </c>
      <c r="F928" s="3" t="s">
        <v>656</v>
      </c>
      <c r="G928" s="3" t="s">
        <v>20</v>
      </c>
      <c r="H928" s="2" t="s">
        <v>34</v>
      </c>
      <c r="I928" s="2" t="s">
        <v>2230</v>
      </c>
      <c r="J928" s="3" t="str">
        <f>HYPERLINK("https://www.boe.es/gazeta/dias/1826/12/26/pdfs/GMD-1826-155.pdf#page=3","Abrir facsímil")</f>
        <v>Abrir facsímil</v>
      </c>
      <c r="K928" s="3" t="s">
        <v>36</v>
      </c>
    </row>
    <row r="929" spans="1:11" ht="42" customHeight="1">
      <c r="A929" s="2" t="s">
        <v>2231</v>
      </c>
      <c r="B929" s="2" t="s">
        <v>2231</v>
      </c>
      <c r="C929" s="2" t="s">
        <v>62</v>
      </c>
      <c r="D929" s="2" t="s">
        <v>27</v>
      </c>
      <c r="E929" s="5">
        <v>-26786</v>
      </c>
      <c r="F929" s="3" t="s">
        <v>370</v>
      </c>
      <c r="G929" s="3" t="s">
        <v>45</v>
      </c>
      <c r="H929" s="2" t="s">
        <v>34</v>
      </c>
      <c r="I929" s="2" t="s">
        <v>2232</v>
      </c>
      <c r="J929" s="3" t="str">
        <f>HYPERLINK("https://www.boe.es/gazeta/dias/1826/08/29/pdfs/GMD-1826-104.pdf#page=1","Abrir facsímil")</f>
        <v>Abrir facsímil</v>
      </c>
      <c r="K929" s="3" t="s">
        <v>36</v>
      </c>
    </row>
    <row r="930" spans="1:11" ht="42" customHeight="1">
      <c r="A930" s="2" t="s">
        <v>2233</v>
      </c>
      <c r="B930" s="2" t="s">
        <v>2233</v>
      </c>
      <c r="C930" s="2" t="s">
        <v>17</v>
      </c>
      <c r="D930" s="2" t="s">
        <v>18</v>
      </c>
      <c r="E930" s="5">
        <v>-26847</v>
      </c>
      <c r="F930" s="3" t="s">
        <v>465</v>
      </c>
      <c r="G930" s="3" t="s">
        <v>64</v>
      </c>
      <c r="H930" s="2" t="s">
        <v>34</v>
      </c>
      <c r="I930" s="2" t="s">
        <v>2234</v>
      </c>
      <c r="J930" s="3" t="str">
        <f>HYPERLINK("https://www.boe.es/gazeta/dias/1826/06/29/pdfs/GMD-1826-78.pdf#page=2","Abrir facsímil")</f>
        <v>Abrir facsímil</v>
      </c>
      <c r="K930" s="3" t="s">
        <v>36</v>
      </c>
    </row>
    <row r="931" spans="1:11" ht="42" customHeight="1">
      <c r="A931" s="2" t="s">
        <v>2235</v>
      </c>
      <c r="B931" s="2" t="s">
        <v>2236</v>
      </c>
      <c r="C931" s="2" t="s">
        <v>32</v>
      </c>
      <c r="D931" s="2" t="s">
        <v>27</v>
      </c>
      <c r="E931" s="5">
        <v>-26828</v>
      </c>
      <c r="F931" s="3" t="s">
        <v>586</v>
      </c>
      <c r="G931" s="3" t="s">
        <v>29</v>
      </c>
      <c r="H931" s="2" t="s">
        <v>34</v>
      </c>
      <c r="I931" s="2" t="s">
        <v>2237</v>
      </c>
      <c r="J931" s="3" t="str">
        <f>HYPERLINK("https://www.boe.es/gazeta/dias/1826/07/18/pdfs/GMD-1826-86.pdf#page=4","Abrir facsímil")</f>
        <v>Abrir facsímil</v>
      </c>
      <c r="K931" s="3" t="s">
        <v>36</v>
      </c>
    </row>
    <row r="932" spans="1:11" ht="42" customHeight="1">
      <c r="A932" s="2" t="s">
        <v>2238</v>
      </c>
      <c r="B932" s="2" t="s">
        <v>2238</v>
      </c>
      <c r="C932" s="2" t="s">
        <v>17</v>
      </c>
      <c r="D932" s="2" t="s">
        <v>18</v>
      </c>
      <c r="E932" s="5">
        <v>-26968</v>
      </c>
      <c r="F932" s="3" t="s">
        <v>344</v>
      </c>
      <c r="G932" s="3" t="s">
        <v>45</v>
      </c>
      <c r="H932" s="2" t="s">
        <v>34</v>
      </c>
      <c r="I932" s="2" t="s">
        <v>2239</v>
      </c>
      <c r="J932" s="3" t="str">
        <f>HYPERLINK("https://www.boe.es/gazeta/dias/1826/02/28/pdfs/GMD-1826-26.pdf#page=1","Abrir facsímil")</f>
        <v>Abrir facsímil</v>
      </c>
      <c r="K932" s="3" t="s">
        <v>36</v>
      </c>
    </row>
    <row r="933" spans="1:11" ht="42" customHeight="1">
      <c r="A933" s="2" t="s">
        <v>2240</v>
      </c>
      <c r="B933" s="2" t="s">
        <v>2240</v>
      </c>
      <c r="C933" s="2" t="s">
        <v>62</v>
      </c>
      <c r="D933" s="2" t="s">
        <v>27</v>
      </c>
      <c r="E933" s="5">
        <v>-26826</v>
      </c>
      <c r="F933" s="3" t="s">
        <v>377</v>
      </c>
      <c r="G933" s="3" t="s">
        <v>64</v>
      </c>
      <c r="H933" s="2" t="s">
        <v>34</v>
      </c>
      <c r="I933" s="2" t="s">
        <v>2241</v>
      </c>
      <c r="J933" s="3" t="str">
        <f>HYPERLINK("https://www.boe.es/gazeta/dias/1826/07/20/pdfs/GMD-1826-87.pdf#page=2","Abrir facsímil")</f>
        <v>Abrir facsímil</v>
      </c>
      <c r="K933" s="3" t="s">
        <v>36</v>
      </c>
    </row>
    <row r="934" spans="1:11" ht="42" customHeight="1">
      <c r="A934" s="2" t="s">
        <v>2242</v>
      </c>
      <c r="B934" s="2" t="s">
        <v>2243</v>
      </c>
      <c r="C934" s="2" t="s">
        <v>32</v>
      </c>
      <c r="D934" s="2" t="s">
        <v>27</v>
      </c>
      <c r="E934" s="5">
        <v>-26695</v>
      </c>
      <c r="F934" s="3" t="s">
        <v>446</v>
      </c>
      <c r="G934" s="3" t="s">
        <v>29</v>
      </c>
      <c r="H934" s="2" t="s">
        <v>34</v>
      </c>
      <c r="I934" s="2" t="s">
        <v>2244</v>
      </c>
      <c r="J934" s="3" t="str">
        <f>HYPERLINK("https://www.boe.es/gazeta/dias/1826/11/28/pdfs/GMD-1826-143.pdf#page=4","Abrir facsímil")</f>
        <v>Abrir facsímil</v>
      </c>
      <c r="K934" s="3" t="s">
        <v>36</v>
      </c>
    </row>
    <row r="935" spans="1:11" ht="42" customHeight="1">
      <c r="A935" s="2" t="s">
        <v>2242</v>
      </c>
      <c r="B935" s="2" t="s">
        <v>2243</v>
      </c>
      <c r="C935" s="2" t="s">
        <v>26</v>
      </c>
      <c r="D935" s="2" t="s">
        <v>27</v>
      </c>
      <c r="E935" s="5">
        <v>-26670</v>
      </c>
      <c r="F935" s="3" t="s">
        <v>253</v>
      </c>
      <c r="G935" s="3" t="s">
        <v>20</v>
      </c>
      <c r="H935" s="2" t="s">
        <v>34</v>
      </c>
      <c r="I935" s="2" t="s">
        <v>2245</v>
      </c>
      <c r="J935" s="3" t="str">
        <f>HYPERLINK("https://www.boe.es/gazeta/dias/1826/12/23/pdfs/GMD-1826-154.pdf#page=3","Abrir facsímil")</f>
        <v>Abrir facsímil</v>
      </c>
      <c r="K935" s="3" t="s">
        <v>36</v>
      </c>
    </row>
    <row r="936" spans="1:11" ht="42" customHeight="1">
      <c r="A936" s="2" t="s">
        <v>2246</v>
      </c>
      <c r="B936" s="2" t="s">
        <v>2247</v>
      </c>
      <c r="C936" s="2" t="s">
        <v>62</v>
      </c>
      <c r="D936" s="2" t="s">
        <v>27</v>
      </c>
      <c r="E936" s="5">
        <v>-26730</v>
      </c>
      <c r="F936" s="3" t="s">
        <v>278</v>
      </c>
      <c r="G936" s="3" t="s">
        <v>29</v>
      </c>
      <c r="H936" s="2" t="s">
        <v>34</v>
      </c>
      <c r="I936" s="2" t="s">
        <v>2248</v>
      </c>
      <c r="J936" s="3" t="str">
        <f>HYPERLINK("https://www.boe.es/gazeta/dias/1826/10/24/pdfs/GMD-1826-128.pdf#page=4","Abrir facsímil")</f>
        <v>Abrir facsímil</v>
      </c>
      <c r="K936" s="3" t="s">
        <v>36</v>
      </c>
    </row>
    <row r="937" spans="1:11" ht="42" customHeight="1">
      <c r="A937" s="2" t="s">
        <v>2246</v>
      </c>
      <c r="B937" s="2" t="s">
        <v>2247</v>
      </c>
      <c r="C937" s="2" t="s">
        <v>62</v>
      </c>
      <c r="D937" s="2" t="s">
        <v>27</v>
      </c>
      <c r="E937" s="5">
        <v>-26695</v>
      </c>
      <c r="F937" s="3" t="s">
        <v>446</v>
      </c>
      <c r="G937" s="3" t="s">
        <v>29</v>
      </c>
      <c r="H937" s="2" t="s">
        <v>34</v>
      </c>
      <c r="I937" s="2" t="s">
        <v>2249</v>
      </c>
      <c r="J937" s="3" t="str">
        <f>HYPERLINK("https://www.boe.es/gazeta/dias/1826/11/28/pdfs/GMD-1826-143.pdf#page=4","Abrir facsímil")</f>
        <v>Abrir facsímil</v>
      </c>
      <c r="K937" s="3" t="s">
        <v>36</v>
      </c>
    </row>
    <row r="938" spans="1:11" ht="42" customHeight="1">
      <c r="A938" s="2" t="s">
        <v>2250</v>
      </c>
      <c r="B938" s="2" t="s">
        <v>2251</v>
      </c>
      <c r="C938" s="2" t="s">
        <v>49</v>
      </c>
      <c r="D938" s="2" t="s">
        <v>27</v>
      </c>
      <c r="E938" s="5">
        <v>-26803</v>
      </c>
      <c r="F938" s="3" t="s">
        <v>811</v>
      </c>
      <c r="G938" s="3" t="s">
        <v>29</v>
      </c>
      <c r="H938" s="2" t="s">
        <v>34</v>
      </c>
      <c r="I938" s="2" t="s">
        <v>2252</v>
      </c>
      <c r="J938" s="3" t="str">
        <f>HYPERLINK("https://www.boe.es/gazeta/dias/1826/08/12/pdfs/GMD-1826-97.pdf#page=4","Abrir facsímil")</f>
        <v>Abrir facsímil</v>
      </c>
      <c r="K938" s="3" t="s">
        <v>36</v>
      </c>
    </row>
    <row r="939" spans="1:11" ht="42" customHeight="1">
      <c r="A939" s="2" t="s">
        <v>2253</v>
      </c>
      <c r="B939" s="2" t="s">
        <v>2254</v>
      </c>
      <c r="C939" s="2" t="s">
        <v>17</v>
      </c>
      <c r="D939" s="2" t="s">
        <v>18</v>
      </c>
      <c r="E939" s="5">
        <v>-26954</v>
      </c>
      <c r="F939" s="3" t="s">
        <v>1096</v>
      </c>
      <c r="G939" s="3" t="s">
        <v>45</v>
      </c>
      <c r="H939" s="2" t="s">
        <v>34</v>
      </c>
      <c r="I939" s="2" t="s">
        <v>2255</v>
      </c>
      <c r="J939" s="3" t="str">
        <f>HYPERLINK("https://www.boe.es/gazeta/dias/1826/03/14/pdfs/GMD-1826-32.pdf#page=1","Abrir facsímil")</f>
        <v>Abrir facsímil</v>
      </c>
      <c r="K939" s="3" t="s">
        <v>36</v>
      </c>
    </row>
    <row r="940" spans="1:11" ht="42" customHeight="1">
      <c r="A940" s="2" t="s">
        <v>2256</v>
      </c>
      <c r="B940" s="2" t="s">
        <v>2257</v>
      </c>
      <c r="C940" s="2" t="s">
        <v>85</v>
      </c>
      <c r="D940" s="2" t="s">
        <v>86</v>
      </c>
      <c r="E940" s="5">
        <v>-26945</v>
      </c>
      <c r="F940" s="3" t="s">
        <v>696</v>
      </c>
      <c r="G940" s="3" t="s">
        <v>29</v>
      </c>
      <c r="H940" s="2" t="s">
        <v>34</v>
      </c>
      <c r="I940" s="2" t="s">
        <v>2258</v>
      </c>
      <c r="J940" s="3" t="str">
        <f>HYPERLINK("https://www.boe.es/gazeta/dias/1826/03/23/pdfs/GMD-1826-36.pdf#page=4","Abrir facsímil")</f>
        <v>Abrir facsímil</v>
      </c>
      <c r="K940" s="3" t="s">
        <v>36</v>
      </c>
    </row>
    <row r="941" spans="1:11" ht="42" customHeight="1">
      <c r="A941" s="2" t="s">
        <v>2256</v>
      </c>
      <c r="B941" s="2" t="s">
        <v>2257</v>
      </c>
      <c r="C941" s="2" t="s">
        <v>17</v>
      </c>
      <c r="D941" s="2" t="s">
        <v>18</v>
      </c>
      <c r="E941" s="5">
        <v>-26903</v>
      </c>
      <c r="F941" s="3" t="s">
        <v>217</v>
      </c>
      <c r="G941" s="3" t="s">
        <v>29</v>
      </c>
      <c r="H941" s="2" t="s">
        <v>34</v>
      </c>
      <c r="I941" s="2" t="s">
        <v>2259</v>
      </c>
      <c r="J941" s="3" t="str">
        <f>HYPERLINK("https://www.boe.es/gazeta/dias/1826/05/04/pdfs/GMD-1826-54.pdf#page=4","Abrir facsímil")</f>
        <v>Abrir facsímil</v>
      </c>
      <c r="K941" s="3" t="s">
        <v>36</v>
      </c>
    </row>
    <row r="942" spans="1:11" ht="42" customHeight="1">
      <c r="A942" s="2" t="s">
        <v>2260</v>
      </c>
      <c r="B942" s="2" t="s">
        <v>2261</v>
      </c>
      <c r="C942" s="2" t="s">
        <v>17</v>
      </c>
      <c r="D942" s="2" t="s">
        <v>18</v>
      </c>
      <c r="E942" s="5">
        <v>-26959</v>
      </c>
      <c r="F942" s="3" t="s">
        <v>595</v>
      </c>
      <c r="G942" s="3" t="s">
        <v>64</v>
      </c>
      <c r="H942" s="2" t="s">
        <v>34</v>
      </c>
      <c r="I942" s="2" t="s">
        <v>2262</v>
      </c>
      <c r="J942" s="3" t="str">
        <f>HYPERLINK("https://www.boe.es/gazeta/dias/1826/03/09/pdfs/GMD-1826-30.pdf#page=2","Abrir facsímil")</f>
        <v>Abrir facsímil</v>
      </c>
      <c r="K942" s="3" t="s">
        <v>36</v>
      </c>
    </row>
    <row r="943" spans="1:11" ht="42" customHeight="1">
      <c r="A943" s="2" t="s">
        <v>2263</v>
      </c>
      <c r="B943" s="2" t="s">
        <v>2264</v>
      </c>
      <c r="C943" s="2" t="s">
        <v>49</v>
      </c>
      <c r="D943" s="2" t="s">
        <v>27</v>
      </c>
      <c r="E943" s="5">
        <v>-26882</v>
      </c>
      <c r="F943" s="3" t="s">
        <v>102</v>
      </c>
      <c r="G943" s="3" t="s">
        <v>29</v>
      </c>
      <c r="H943" s="2" t="s">
        <v>34</v>
      </c>
      <c r="I943" s="2" t="s">
        <v>2265</v>
      </c>
      <c r="J943" s="3" t="str">
        <f>HYPERLINK("https://www.boe.es/gazeta/dias/1826/05/25/pdfs/GMD-1826-63.pdf#page=4","Abrir facsímil")</f>
        <v>Abrir facsímil</v>
      </c>
      <c r="K943" s="3" t="s">
        <v>36</v>
      </c>
    </row>
    <row r="944" spans="1:11" ht="42" customHeight="1">
      <c r="A944" s="2" t="s">
        <v>2266</v>
      </c>
      <c r="B944" s="2" t="s">
        <v>2267</v>
      </c>
      <c r="C944" s="2" t="s">
        <v>17</v>
      </c>
      <c r="D944" s="2" t="s">
        <v>18</v>
      </c>
      <c r="E944" s="5">
        <v>-26786</v>
      </c>
      <c r="F944" s="3" t="s">
        <v>370</v>
      </c>
      <c r="G944" s="3" t="s">
        <v>29</v>
      </c>
      <c r="H944" s="2" t="s">
        <v>34</v>
      </c>
      <c r="I944" s="2" t="s">
        <v>2268</v>
      </c>
      <c r="J944" s="3" t="str">
        <f>HYPERLINK("https://www.boe.es/gazeta/dias/1826/08/29/pdfs/GMD-1826-104.pdf#page=4","Abrir facsímil")</f>
        <v>Abrir facsímil</v>
      </c>
      <c r="K944" s="3" t="s">
        <v>36</v>
      </c>
    </row>
    <row r="945" spans="1:11" ht="42" customHeight="1">
      <c r="A945" s="2" t="s">
        <v>2269</v>
      </c>
      <c r="B945" s="2" t="s">
        <v>2270</v>
      </c>
      <c r="C945" s="2" t="s">
        <v>49</v>
      </c>
      <c r="D945" s="2" t="s">
        <v>27</v>
      </c>
      <c r="E945" s="5">
        <v>-26947</v>
      </c>
      <c r="F945" s="3" t="s">
        <v>19</v>
      </c>
      <c r="G945" s="3" t="s">
        <v>29</v>
      </c>
      <c r="H945" s="2" t="s">
        <v>34</v>
      </c>
      <c r="I945" s="2" t="s">
        <v>2271</v>
      </c>
      <c r="J945" s="3" t="str">
        <f>HYPERLINK("https://www.boe.es/gazeta/dias/1826/03/21/pdfs/GMD-1826-35.pdf#page=4","Abrir facsímil")</f>
        <v>Abrir facsímil</v>
      </c>
      <c r="K945" s="3" t="s">
        <v>36</v>
      </c>
    </row>
    <row r="946" spans="1:11" ht="42" customHeight="1">
      <c r="A946" s="2" t="s">
        <v>2272</v>
      </c>
      <c r="B946" s="2" t="s">
        <v>2273</v>
      </c>
      <c r="C946" s="2" t="s">
        <v>73</v>
      </c>
      <c r="D946" s="2" t="s">
        <v>27</v>
      </c>
      <c r="E946" s="5">
        <v>-26905</v>
      </c>
      <c r="F946" s="3" t="s">
        <v>68</v>
      </c>
      <c r="G946" s="3" t="s">
        <v>20</v>
      </c>
      <c r="H946" s="2" t="s">
        <v>21</v>
      </c>
      <c r="I946" s="2" t="s">
        <v>2274</v>
      </c>
      <c r="J946" s="3" t="str">
        <f>HYPERLINK("https://www.boe.es/gazeta/dias/1826/05/02/pdfs/GMD-1826-53.pdf#page=3","Abrir facsímil")</f>
        <v>Abrir facsímil</v>
      </c>
      <c r="K946" s="3" t="s">
        <v>23</v>
      </c>
    </row>
    <row r="947" spans="1:11" ht="42" customHeight="1">
      <c r="A947" s="2" t="s">
        <v>2275</v>
      </c>
      <c r="B947" s="2" t="s">
        <v>2276</v>
      </c>
      <c r="C947" s="2" t="s">
        <v>49</v>
      </c>
      <c r="D947" s="2" t="s">
        <v>27</v>
      </c>
      <c r="E947" s="5">
        <v>-26882</v>
      </c>
      <c r="F947" s="3" t="s">
        <v>102</v>
      </c>
      <c r="G947" s="3" t="s">
        <v>29</v>
      </c>
      <c r="H947" s="2" t="s">
        <v>34</v>
      </c>
      <c r="I947" s="2" t="s">
        <v>2277</v>
      </c>
      <c r="J947" s="3" t="str">
        <f>HYPERLINK("https://www.boe.es/gazeta/dias/1826/05/25/pdfs/GMD-1826-63.pdf#page=4","Abrir facsímil")</f>
        <v>Abrir facsímil</v>
      </c>
      <c r="K947" s="3" t="s">
        <v>36</v>
      </c>
    </row>
    <row r="948" spans="1:11" ht="42" customHeight="1">
      <c r="A948" s="2" t="s">
        <v>2278</v>
      </c>
      <c r="B948" s="2" t="s">
        <v>2279</v>
      </c>
      <c r="C948" s="2" t="s">
        <v>17</v>
      </c>
      <c r="D948" s="2" t="s">
        <v>18</v>
      </c>
      <c r="E948" s="5">
        <v>-26842</v>
      </c>
      <c r="F948" s="3" t="s">
        <v>133</v>
      </c>
      <c r="G948" s="3" t="s">
        <v>20</v>
      </c>
      <c r="H948" s="2" t="s">
        <v>34</v>
      </c>
      <c r="I948" s="2" t="s">
        <v>2280</v>
      </c>
      <c r="J948" s="3" t="str">
        <f>HYPERLINK("https://www.boe.es/gazeta/dias/1826/07/04/pdfs/GMD-1826-80.pdf#page=3","Abrir facsímil")</f>
        <v>Abrir facsímil</v>
      </c>
      <c r="K948" s="3" t="s">
        <v>36</v>
      </c>
    </row>
    <row r="949" spans="1:11" ht="42" customHeight="1">
      <c r="A949" s="2" t="s">
        <v>2281</v>
      </c>
      <c r="B949" s="2" t="s">
        <v>2282</v>
      </c>
      <c r="C949" s="2" t="s">
        <v>17</v>
      </c>
      <c r="D949" s="2" t="s">
        <v>18</v>
      </c>
      <c r="E949" s="5">
        <v>-26716</v>
      </c>
      <c r="F949" s="3" t="s">
        <v>867</v>
      </c>
      <c r="G949" s="3" t="s">
        <v>29</v>
      </c>
      <c r="H949" s="2" t="s">
        <v>34</v>
      </c>
      <c r="I949" s="2" t="s">
        <v>2283</v>
      </c>
      <c r="J949" s="3" t="str">
        <f>HYPERLINK("https://www.boe.es/gazeta/dias/1826/11/07/pdfs/GMD-1826-134.pdf#page=4","Abrir facsímil")</f>
        <v>Abrir facsímil</v>
      </c>
      <c r="K949" s="3" t="s">
        <v>36</v>
      </c>
    </row>
    <row r="950" spans="1:11" ht="42" customHeight="1">
      <c r="A950" s="2" t="s">
        <v>2284</v>
      </c>
      <c r="B950" s="2" t="s">
        <v>2285</v>
      </c>
      <c r="C950" s="2" t="s">
        <v>49</v>
      </c>
      <c r="D950" s="2" t="s">
        <v>27</v>
      </c>
      <c r="E950" s="5">
        <v>-26782</v>
      </c>
      <c r="F950" s="3" t="s">
        <v>322</v>
      </c>
      <c r="G950" s="3" t="s">
        <v>29</v>
      </c>
      <c r="H950" s="2" t="s">
        <v>34</v>
      </c>
      <c r="I950" s="2" t="s">
        <v>2286</v>
      </c>
      <c r="J950" s="3" t="str">
        <f>HYPERLINK("https://www.boe.es/gazeta/dias/1826/09/02/pdfs/GMD-1826-106.pdf#page=4","Abrir facsímil")</f>
        <v>Abrir facsímil</v>
      </c>
      <c r="K950" s="3" t="s">
        <v>36</v>
      </c>
    </row>
    <row r="951" spans="1:11" ht="42" customHeight="1">
      <c r="A951" s="2" t="s">
        <v>2287</v>
      </c>
      <c r="B951" s="2" t="s">
        <v>2288</v>
      </c>
      <c r="C951" s="2" t="s">
        <v>49</v>
      </c>
      <c r="D951" s="2" t="s">
        <v>27</v>
      </c>
      <c r="E951" s="5">
        <v>-26931</v>
      </c>
      <c r="F951" s="3" t="s">
        <v>215</v>
      </c>
      <c r="G951" s="3" t="s">
        <v>20</v>
      </c>
      <c r="H951" s="2" t="s">
        <v>34</v>
      </c>
      <c r="I951" s="2" t="s">
        <v>2289</v>
      </c>
      <c r="J951" s="3" t="str">
        <f>HYPERLINK("https://www.boe.es/gazeta/dias/1826/04/06/pdfs/GMD-1826-42.pdf#page=3","Abrir facsímil")</f>
        <v>Abrir facsímil</v>
      </c>
      <c r="K951" s="3" t="s">
        <v>36</v>
      </c>
    </row>
    <row r="952" spans="1:11" ht="42" customHeight="1">
      <c r="A952" s="2" t="s">
        <v>2290</v>
      </c>
      <c r="B952" s="2" t="s">
        <v>2290</v>
      </c>
      <c r="C952" s="2" t="s">
        <v>62</v>
      </c>
      <c r="D952" s="2" t="s">
        <v>27</v>
      </c>
      <c r="E952" s="5">
        <v>-26915</v>
      </c>
      <c r="F952" s="3" t="s">
        <v>98</v>
      </c>
      <c r="G952" s="3" t="s">
        <v>29</v>
      </c>
      <c r="H952" s="2" t="s">
        <v>34</v>
      </c>
      <c r="I952" s="2" t="s">
        <v>2291</v>
      </c>
      <c r="J952" s="3" t="str">
        <f>HYPERLINK("https://www.boe.es/gazeta/dias/1826/04/22/pdfs/GMD-1826-49.pdf#page=4","Abrir facsímil")</f>
        <v>Abrir facsímil</v>
      </c>
      <c r="K952" s="3" t="s">
        <v>36</v>
      </c>
    </row>
    <row r="953" spans="1:11" ht="42" customHeight="1">
      <c r="A953" s="2" t="s">
        <v>2292</v>
      </c>
      <c r="B953" s="2" t="s">
        <v>2293</v>
      </c>
      <c r="C953" s="2" t="s">
        <v>49</v>
      </c>
      <c r="D953" s="2" t="s">
        <v>27</v>
      </c>
      <c r="E953" s="5">
        <v>-26670</v>
      </c>
      <c r="F953" s="3" t="s">
        <v>253</v>
      </c>
      <c r="G953" s="3" t="s">
        <v>20</v>
      </c>
      <c r="H953" s="2" t="s">
        <v>34</v>
      </c>
      <c r="I953" s="2" t="s">
        <v>2294</v>
      </c>
      <c r="J953" s="3" t="str">
        <f>HYPERLINK("https://www.boe.es/gazeta/dias/1826/12/23/pdfs/GMD-1826-154.pdf#page=3","Abrir facsímil")</f>
        <v>Abrir facsímil</v>
      </c>
      <c r="K953" s="3" t="s">
        <v>36</v>
      </c>
    </row>
    <row r="954" spans="1:11" ht="42" customHeight="1">
      <c r="A954" s="2" t="s">
        <v>2295</v>
      </c>
      <c r="B954" s="2" t="s">
        <v>2296</v>
      </c>
      <c r="C954" s="2" t="s">
        <v>73</v>
      </c>
      <c r="D954" s="2" t="s">
        <v>27</v>
      </c>
      <c r="E954" s="5">
        <v>-26903</v>
      </c>
      <c r="F954" s="3" t="s">
        <v>217</v>
      </c>
      <c r="G954" s="3" t="s">
        <v>29</v>
      </c>
      <c r="H954" s="2" t="s">
        <v>34</v>
      </c>
      <c r="I954" s="2" t="s">
        <v>2297</v>
      </c>
      <c r="J954" s="3" t="str">
        <f>HYPERLINK("https://www.boe.es/gazeta/dias/1826/05/04/pdfs/GMD-1826-54.pdf#page=4","Abrir facsímil")</f>
        <v>Abrir facsímil</v>
      </c>
      <c r="K954" s="3" t="s">
        <v>36</v>
      </c>
    </row>
    <row r="955" spans="1:11" ht="42" customHeight="1">
      <c r="A955" s="2" t="s">
        <v>2298</v>
      </c>
      <c r="B955" s="2" t="s">
        <v>2298</v>
      </c>
      <c r="C955" s="2" t="s">
        <v>17</v>
      </c>
      <c r="D955" s="2" t="s">
        <v>18</v>
      </c>
      <c r="E955" s="5">
        <v>-26873</v>
      </c>
      <c r="F955" s="3" t="s">
        <v>136</v>
      </c>
      <c r="G955" s="3" t="s">
        <v>64</v>
      </c>
      <c r="H955" s="2" t="s">
        <v>34</v>
      </c>
      <c r="I955" s="2" t="s">
        <v>2299</v>
      </c>
      <c r="J955" s="3" t="str">
        <f>HYPERLINK("https://www.boe.es/gazeta/dias/1826/06/03/pdfs/GMD-1826-67.pdf#page=2","Abrir facsímil")</f>
        <v>Abrir facsímil</v>
      </c>
      <c r="K955" s="3" t="s">
        <v>36</v>
      </c>
    </row>
    <row r="956" spans="1:11" ht="42" customHeight="1">
      <c r="A956" s="2" t="s">
        <v>2300</v>
      </c>
      <c r="B956" s="2" t="s">
        <v>2300</v>
      </c>
      <c r="C956" s="2" t="s">
        <v>17</v>
      </c>
      <c r="D956" s="2" t="s">
        <v>18</v>
      </c>
      <c r="E956" s="5">
        <v>-26884</v>
      </c>
      <c r="F956" s="3" t="s">
        <v>285</v>
      </c>
      <c r="G956" s="3" t="s">
        <v>64</v>
      </c>
      <c r="H956" s="2" t="s">
        <v>34</v>
      </c>
      <c r="I956" s="2" t="s">
        <v>2301</v>
      </c>
      <c r="J956" s="3" t="str">
        <f>HYPERLINK("https://www.boe.es/gazeta/dias/1826/05/23/pdfs/GMD-1826-62.pdf#page=2","Abrir facsímil")</f>
        <v>Abrir facsímil</v>
      </c>
      <c r="K956" s="3" t="s">
        <v>36</v>
      </c>
    </row>
    <row r="957" spans="1:11" ht="42" customHeight="1">
      <c r="A957" s="2" t="s">
        <v>2300</v>
      </c>
      <c r="B957" s="2" t="s">
        <v>2300</v>
      </c>
      <c r="C957" s="2" t="s">
        <v>17</v>
      </c>
      <c r="D957" s="2" t="s">
        <v>18</v>
      </c>
      <c r="E957" s="5">
        <v>-26807</v>
      </c>
      <c r="F957" s="3" t="s">
        <v>965</v>
      </c>
      <c r="G957" s="3" t="s">
        <v>45</v>
      </c>
      <c r="H957" s="2" t="s">
        <v>34</v>
      </c>
      <c r="I957" s="2" t="s">
        <v>2302</v>
      </c>
      <c r="J957" s="3" t="str">
        <f>HYPERLINK("https://www.boe.es/gazeta/dias/1826/08/08/pdfs/GMD-1826-95.pdf#page=1","Abrir facsímil")</f>
        <v>Abrir facsímil</v>
      </c>
      <c r="K957" s="3" t="s">
        <v>36</v>
      </c>
    </row>
    <row r="958" spans="1:11" ht="42" customHeight="1">
      <c r="A958" s="2" t="s">
        <v>2303</v>
      </c>
      <c r="B958" s="2" t="s">
        <v>2304</v>
      </c>
      <c r="C958" s="2" t="s">
        <v>17</v>
      </c>
      <c r="D958" s="2" t="s">
        <v>18</v>
      </c>
      <c r="E958" s="5">
        <v>-26924</v>
      </c>
      <c r="F958" s="3" t="s">
        <v>87</v>
      </c>
      <c r="G958" s="3" t="s">
        <v>45</v>
      </c>
      <c r="H958" s="2" t="s">
        <v>34</v>
      </c>
      <c r="I958" s="2" t="s">
        <v>2305</v>
      </c>
      <c r="J958" s="3" t="str">
        <f>HYPERLINK("https://www.boe.es/gazeta/dias/1826/04/13/pdfs/GMD-1826-45.pdf#page=1","Abrir facsímil")</f>
        <v>Abrir facsímil</v>
      </c>
      <c r="K958" s="3" t="s">
        <v>36</v>
      </c>
    </row>
    <row r="959" spans="1:11" ht="42" customHeight="1">
      <c r="A959" s="2" t="s">
        <v>2306</v>
      </c>
      <c r="B959" s="2" t="s">
        <v>2306</v>
      </c>
      <c r="C959" s="2" t="s">
        <v>32</v>
      </c>
      <c r="D959" s="2" t="s">
        <v>27</v>
      </c>
      <c r="E959" s="5">
        <v>-26756</v>
      </c>
      <c r="F959" s="3" t="s">
        <v>1816</v>
      </c>
      <c r="G959" s="3" t="s">
        <v>64</v>
      </c>
      <c r="H959" s="2" t="s">
        <v>34</v>
      </c>
      <c r="I959" s="2" t="s">
        <v>2307</v>
      </c>
      <c r="J959" s="3" t="str">
        <f>HYPERLINK("https://www.boe.es/gazeta/dias/1826/09/28/pdfs/GMD-1826-117.pdf#page=2","Abrir facsímil")</f>
        <v>Abrir facsímil</v>
      </c>
      <c r="K959" s="3" t="s">
        <v>36</v>
      </c>
    </row>
    <row r="960" spans="1:11" ht="42" customHeight="1">
      <c r="A960" s="2" t="s">
        <v>2308</v>
      </c>
      <c r="B960" s="2" t="s">
        <v>2308</v>
      </c>
      <c r="C960" s="2" t="s">
        <v>26</v>
      </c>
      <c r="D960" s="2" t="s">
        <v>27</v>
      </c>
      <c r="E960" s="5">
        <v>-26677</v>
      </c>
      <c r="F960" s="3" t="s">
        <v>37</v>
      </c>
      <c r="G960" s="3" t="s">
        <v>64</v>
      </c>
      <c r="H960" s="2" t="s">
        <v>34</v>
      </c>
      <c r="I960" s="2" t="s">
        <v>2309</v>
      </c>
      <c r="J960" s="3" t="str">
        <f>HYPERLINK("https://www.boe.es/gazeta/dias/1826/12/16/pdfs/GMD-1826-151.pdf#page=2","Abrir facsímil")</f>
        <v>Abrir facsímil</v>
      </c>
      <c r="K960" s="3" t="s">
        <v>36</v>
      </c>
    </row>
    <row r="961" spans="1:11" ht="42" customHeight="1">
      <c r="A961" s="2" t="s">
        <v>2310</v>
      </c>
      <c r="B961" s="2" t="s">
        <v>2310</v>
      </c>
      <c r="C961" s="2" t="s">
        <v>17</v>
      </c>
      <c r="D961" s="2" t="s">
        <v>18</v>
      </c>
      <c r="E961" s="5">
        <v>-26814</v>
      </c>
      <c r="F961" s="3" t="s">
        <v>1314</v>
      </c>
      <c r="G961" s="3" t="s">
        <v>64</v>
      </c>
      <c r="H961" s="2" t="s">
        <v>34</v>
      </c>
      <c r="I961" s="2" t="s">
        <v>2311</v>
      </c>
      <c r="J961" s="3" t="str">
        <f>HYPERLINK("https://www.boe.es/gazeta/dias/1826/08/01/pdfs/GMD-1826-92.pdf#page=2","Abrir facsímil")</f>
        <v>Abrir facsímil</v>
      </c>
      <c r="K961" s="3" t="s">
        <v>36</v>
      </c>
    </row>
    <row r="962" spans="1:11" ht="42" customHeight="1">
      <c r="A962" s="2" t="s">
        <v>2312</v>
      </c>
      <c r="B962" s="2" t="s">
        <v>2312</v>
      </c>
      <c r="C962" s="2" t="s">
        <v>17</v>
      </c>
      <c r="D962" s="2" t="s">
        <v>18</v>
      </c>
      <c r="E962" s="5">
        <v>-26845</v>
      </c>
      <c r="F962" s="3" t="s">
        <v>515</v>
      </c>
      <c r="G962" s="3" t="s">
        <v>45</v>
      </c>
      <c r="H962" s="2" t="s">
        <v>34</v>
      </c>
      <c r="I962" s="2" t="s">
        <v>2313</v>
      </c>
      <c r="J962" s="3" t="str">
        <f>HYPERLINK("https://www.boe.es/gazeta/dias/1826/07/01/pdfs/GMD-1826-79.pdf#page=1","Abrir facsímil")</f>
        <v>Abrir facsímil</v>
      </c>
      <c r="K962" s="3" t="s">
        <v>36</v>
      </c>
    </row>
    <row r="963" spans="1:11" ht="42" customHeight="1">
      <c r="A963" s="2" t="s">
        <v>2312</v>
      </c>
      <c r="B963" s="2" t="s">
        <v>2312</v>
      </c>
      <c r="C963" s="2" t="s">
        <v>17</v>
      </c>
      <c r="D963" s="2" t="s">
        <v>18</v>
      </c>
      <c r="E963" s="5">
        <v>-26735</v>
      </c>
      <c r="F963" s="3" t="s">
        <v>449</v>
      </c>
      <c r="G963" s="3" t="s">
        <v>45</v>
      </c>
      <c r="H963" s="2" t="s">
        <v>34</v>
      </c>
      <c r="I963" s="2" t="s">
        <v>2314</v>
      </c>
      <c r="J963" s="3" t="str">
        <f>HYPERLINK("https://www.boe.es/gazeta/dias/1826/10/19/pdfs/GMD-1826-126.pdf#page=1","Abrir facsímil")</f>
        <v>Abrir facsímil</v>
      </c>
      <c r="K963" s="3" t="s">
        <v>36</v>
      </c>
    </row>
    <row r="964" spans="1:11" ht="42" customHeight="1">
      <c r="A964" s="2" t="s">
        <v>2312</v>
      </c>
      <c r="B964" s="2" t="s">
        <v>2312</v>
      </c>
      <c r="C964" s="2" t="s">
        <v>17</v>
      </c>
      <c r="D964" s="2" t="s">
        <v>18</v>
      </c>
      <c r="E964" s="5">
        <v>-26667</v>
      </c>
      <c r="F964" s="3" t="s">
        <v>656</v>
      </c>
      <c r="G964" s="3" t="s">
        <v>20</v>
      </c>
      <c r="H964" s="2" t="s">
        <v>34</v>
      </c>
      <c r="I964" s="2" t="s">
        <v>2315</v>
      </c>
      <c r="J964" s="3" t="str">
        <f>HYPERLINK("https://www.boe.es/gazeta/dias/1826/12/26/pdfs/GMD-1826-155.pdf#page=3","Abrir facsímil")</f>
        <v>Abrir facsímil</v>
      </c>
      <c r="K964" s="3" t="s">
        <v>36</v>
      </c>
    </row>
    <row r="965" spans="1:11" ht="42" customHeight="1">
      <c r="A965" s="2" t="s">
        <v>2316</v>
      </c>
      <c r="B965" s="2" t="s">
        <v>2316</v>
      </c>
      <c r="C965" s="2" t="s">
        <v>32</v>
      </c>
      <c r="D965" s="2" t="s">
        <v>27</v>
      </c>
      <c r="E965" s="5">
        <v>-26880</v>
      </c>
      <c r="F965" s="3" t="s">
        <v>305</v>
      </c>
      <c r="G965" s="3" t="s">
        <v>64</v>
      </c>
      <c r="H965" s="2" t="s">
        <v>34</v>
      </c>
      <c r="I965" s="2" t="s">
        <v>2317</v>
      </c>
      <c r="J965" s="3" t="str">
        <f>HYPERLINK("https://www.boe.es/gazeta/dias/1826/05/27/pdfs/GMD-1826-64.pdf#page=2","Abrir facsímil")</f>
        <v>Abrir facsímil</v>
      </c>
      <c r="K965" s="3" t="s">
        <v>36</v>
      </c>
    </row>
    <row r="966" spans="1:11" ht="42" customHeight="1">
      <c r="A966" s="2" t="s">
        <v>2318</v>
      </c>
      <c r="B966" s="2" t="s">
        <v>2319</v>
      </c>
      <c r="C966" s="2" t="s">
        <v>17</v>
      </c>
      <c r="D966" s="2" t="s">
        <v>18</v>
      </c>
      <c r="E966" s="5">
        <v>-26742</v>
      </c>
      <c r="F966" s="3" t="s">
        <v>769</v>
      </c>
      <c r="G966" s="3" t="s">
        <v>29</v>
      </c>
      <c r="H966" s="2" t="s">
        <v>34</v>
      </c>
      <c r="I966" s="2" t="s">
        <v>2320</v>
      </c>
      <c r="J966" s="3" t="str">
        <f>HYPERLINK("https://www.boe.es/gazeta/dias/1826/10/12/pdfs/GMD-1826-123.pdf#page=4","Abrir facsímil")</f>
        <v>Abrir facsímil</v>
      </c>
      <c r="K966" s="3" t="s">
        <v>36</v>
      </c>
    </row>
    <row r="967" spans="1:11" ht="42" customHeight="1">
      <c r="A967" s="2" t="s">
        <v>2321</v>
      </c>
      <c r="B967" s="2" t="s">
        <v>2321</v>
      </c>
      <c r="C967" s="2" t="s">
        <v>129</v>
      </c>
      <c r="D967" s="2" t="s">
        <v>27</v>
      </c>
      <c r="E967" s="5">
        <v>-26924</v>
      </c>
      <c r="F967" s="3" t="s">
        <v>87</v>
      </c>
      <c r="G967" s="3" t="s">
        <v>64</v>
      </c>
      <c r="H967" s="2" t="s">
        <v>34</v>
      </c>
      <c r="I967" s="2" t="s">
        <v>2322</v>
      </c>
      <c r="J967" s="3" t="str">
        <f>HYPERLINK("https://www.boe.es/gazeta/dias/1826/04/13/pdfs/GMD-1826-45.pdf#page=2","Abrir facsímil")</f>
        <v>Abrir facsímil</v>
      </c>
      <c r="K967" s="3" t="s">
        <v>36</v>
      </c>
    </row>
    <row r="968" spans="1:11" ht="42" customHeight="1">
      <c r="A968" s="2" t="s">
        <v>2323</v>
      </c>
      <c r="B968" s="2" t="s">
        <v>2323</v>
      </c>
      <c r="C968" s="2" t="s">
        <v>17</v>
      </c>
      <c r="D968" s="2" t="s">
        <v>18</v>
      </c>
      <c r="E968" s="5">
        <v>-26716</v>
      </c>
      <c r="F968" s="3" t="s">
        <v>867</v>
      </c>
      <c r="G968" s="3" t="s">
        <v>64</v>
      </c>
      <c r="H968" s="2" t="s">
        <v>34</v>
      </c>
      <c r="I968" s="2" t="s">
        <v>2324</v>
      </c>
      <c r="J968" s="3" t="str">
        <f>HYPERLINK("https://www.boe.es/gazeta/dias/1826/11/07/pdfs/GMD-1826-134.pdf#page=2","Abrir facsímil")</f>
        <v>Abrir facsímil</v>
      </c>
      <c r="K968" s="3" t="s">
        <v>36</v>
      </c>
    </row>
    <row r="969" spans="1:11" ht="42" customHeight="1">
      <c r="A969" s="2" t="s">
        <v>2325</v>
      </c>
      <c r="B969" s="2" t="s">
        <v>2326</v>
      </c>
      <c r="C969" s="2" t="s">
        <v>62</v>
      </c>
      <c r="D969" s="2" t="s">
        <v>27</v>
      </c>
      <c r="E969" s="5">
        <v>-26971</v>
      </c>
      <c r="F969" s="3" t="s">
        <v>201</v>
      </c>
      <c r="G969" s="3" t="s">
        <v>29</v>
      </c>
      <c r="H969" s="2" t="s">
        <v>34</v>
      </c>
      <c r="I969" s="2" t="s">
        <v>2327</v>
      </c>
      <c r="J969" s="3" t="str">
        <f>HYPERLINK("https://www.boe.es/gazeta/dias/1826/02/25/pdfs/GMD-1826-24.pdf#page=4","Abrir facsímil")</f>
        <v>Abrir facsímil</v>
      </c>
      <c r="K969" s="3" t="s">
        <v>36</v>
      </c>
    </row>
    <row r="970" spans="1:11" ht="42" customHeight="1">
      <c r="A970" s="2" t="s">
        <v>2328</v>
      </c>
      <c r="B970" s="2" t="s">
        <v>2328</v>
      </c>
      <c r="C970" s="2" t="s">
        <v>17</v>
      </c>
      <c r="D970" s="2" t="s">
        <v>18</v>
      </c>
      <c r="E970" s="5">
        <v>-26754</v>
      </c>
      <c r="F970" s="3" t="s">
        <v>556</v>
      </c>
      <c r="G970" s="3" t="s">
        <v>64</v>
      </c>
      <c r="H970" s="2" t="s">
        <v>34</v>
      </c>
      <c r="I970" s="2" t="s">
        <v>2329</v>
      </c>
      <c r="J970" s="3" t="str">
        <f>HYPERLINK("https://www.boe.es/gazeta/dias/1826/09/30/pdfs/GMD-1826-118.pdf#page=2","Abrir facsímil")</f>
        <v>Abrir facsímil</v>
      </c>
      <c r="K970" s="3" t="s">
        <v>36</v>
      </c>
    </row>
    <row r="971" spans="1:11" ht="42" customHeight="1">
      <c r="A971" s="2" t="s">
        <v>2330</v>
      </c>
      <c r="B971" s="2" t="s">
        <v>2330</v>
      </c>
      <c r="C971" s="2" t="s">
        <v>129</v>
      </c>
      <c r="D971" s="2" t="s">
        <v>27</v>
      </c>
      <c r="E971" s="5">
        <v>-26789</v>
      </c>
      <c r="F971" s="3" t="s">
        <v>940</v>
      </c>
      <c r="G971" s="3" t="s">
        <v>64</v>
      </c>
      <c r="H971" s="2" t="s">
        <v>34</v>
      </c>
      <c r="I971" s="2" t="s">
        <v>2331</v>
      </c>
      <c r="J971" s="3" t="str">
        <f>HYPERLINK("https://www.boe.es/gazeta/dias/1826/08/26/pdfs/GMD-1826-103.pdf#page=2","Abrir facsímil")</f>
        <v>Abrir facsímil</v>
      </c>
      <c r="K971" s="3" t="s">
        <v>36</v>
      </c>
    </row>
    <row r="972" spans="1:11" ht="42" customHeight="1">
      <c r="A972" s="2" t="s">
        <v>2332</v>
      </c>
      <c r="B972" s="2" t="s">
        <v>2332</v>
      </c>
      <c r="C972" s="2" t="s">
        <v>73</v>
      </c>
      <c r="D972" s="2" t="s">
        <v>27</v>
      </c>
      <c r="E972" s="5">
        <v>-26688</v>
      </c>
      <c r="F972" s="3" t="s">
        <v>1178</v>
      </c>
      <c r="G972" s="3" t="s">
        <v>20</v>
      </c>
      <c r="H972" s="2" t="s">
        <v>34</v>
      </c>
      <c r="I972" s="2" t="s">
        <v>2333</v>
      </c>
      <c r="J972" s="3" t="str">
        <f>HYPERLINK("https://www.boe.es/gazeta/dias/1826/12/05/pdfs/GMD-1826-146.pdf#page=3","Abrir facsímil")</f>
        <v>Abrir facsímil</v>
      </c>
      <c r="K972" s="3" t="s">
        <v>36</v>
      </c>
    </row>
    <row r="973" spans="1:11" ht="42" customHeight="1">
      <c r="A973" s="2" t="s">
        <v>2334</v>
      </c>
      <c r="B973" s="2" t="s">
        <v>2334</v>
      </c>
      <c r="C973" s="2" t="s">
        <v>32</v>
      </c>
      <c r="D973" s="2" t="s">
        <v>27</v>
      </c>
      <c r="E973" s="5">
        <v>-26824</v>
      </c>
      <c r="F973" s="3" t="s">
        <v>274</v>
      </c>
      <c r="G973" s="3" t="s">
        <v>29</v>
      </c>
      <c r="H973" s="2" t="s">
        <v>34</v>
      </c>
      <c r="I973" s="2" t="s">
        <v>2335</v>
      </c>
      <c r="J973" s="3" t="str">
        <f>HYPERLINK("https://www.boe.es/gazeta/dias/1826/07/22/pdfs/GMD-1826-88.pdf#page=4","Abrir facsímil")</f>
        <v>Abrir facsímil</v>
      </c>
      <c r="K973" s="3" t="s">
        <v>36</v>
      </c>
    </row>
    <row r="974" spans="1:11" ht="42" customHeight="1">
      <c r="A974" s="2" t="s">
        <v>2336</v>
      </c>
      <c r="B974" s="2" t="s">
        <v>2337</v>
      </c>
      <c r="C974" s="2" t="s">
        <v>17</v>
      </c>
      <c r="D974" s="2" t="s">
        <v>18</v>
      </c>
      <c r="E974" s="5">
        <v>-26971</v>
      </c>
      <c r="F974" s="3" t="s">
        <v>201</v>
      </c>
      <c r="G974" s="3" t="s">
        <v>29</v>
      </c>
      <c r="H974" s="2" t="s">
        <v>34</v>
      </c>
      <c r="I974" s="2" t="s">
        <v>2338</v>
      </c>
      <c r="J974" s="3" t="str">
        <f>HYPERLINK("https://www.boe.es/gazeta/dias/1826/02/25/pdfs/GMD-1826-24.pdf#page=4","Abrir facsímil")</f>
        <v>Abrir facsímil</v>
      </c>
      <c r="K974" s="3" t="s">
        <v>36</v>
      </c>
    </row>
    <row r="975" spans="1:11" ht="42" customHeight="1">
      <c r="A975" s="2" t="s">
        <v>2339</v>
      </c>
      <c r="B975" s="2" t="s">
        <v>2340</v>
      </c>
      <c r="C975" s="2" t="s">
        <v>17</v>
      </c>
      <c r="D975" s="2" t="s">
        <v>18</v>
      </c>
      <c r="E975" s="5">
        <v>-26847</v>
      </c>
      <c r="F975" s="3" t="s">
        <v>465</v>
      </c>
      <c r="G975" s="3" t="s">
        <v>29</v>
      </c>
      <c r="H975" s="2" t="s">
        <v>34</v>
      </c>
      <c r="I975" s="2" t="s">
        <v>2341</v>
      </c>
      <c r="J975" s="3" t="str">
        <f>HYPERLINK("https://www.boe.es/gazeta/dias/1826/06/29/pdfs/GMD-1826-78.pdf#page=4","Abrir facsímil")</f>
        <v>Abrir facsímil</v>
      </c>
      <c r="K975" s="3" t="s">
        <v>36</v>
      </c>
    </row>
    <row r="976" spans="1:11" ht="42" customHeight="1">
      <c r="A976" s="2" t="s">
        <v>2342</v>
      </c>
      <c r="B976" s="2" t="s">
        <v>2342</v>
      </c>
      <c r="C976" s="2" t="s">
        <v>62</v>
      </c>
      <c r="D976" s="2" t="s">
        <v>27</v>
      </c>
      <c r="E976" s="5">
        <v>-26866</v>
      </c>
      <c r="F976" s="3" t="s">
        <v>675</v>
      </c>
      <c r="G976" s="3" t="s">
        <v>64</v>
      </c>
      <c r="H976" s="2" t="s">
        <v>34</v>
      </c>
      <c r="I976" s="2" t="s">
        <v>2343</v>
      </c>
      <c r="J976" s="3" t="str">
        <f>HYPERLINK("https://www.boe.es/gazeta/dias/1826/06/10/pdfs/GMD-1826-70.pdf#page=2","Abrir facsímil")</f>
        <v>Abrir facsímil</v>
      </c>
      <c r="K976" s="3" t="s">
        <v>36</v>
      </c>
    </row>
    <row r="977" spans="1:11" ht="42" customHeight="1">
      <c r="A977" s="2" t="s">
        <v>2344</v>
      </c>
      <c r="B977" s="2" t="s">
        <v>2345</v>
      </c>
      <c r="C977" s="2" t="s">
        <v>32</v>
      </c>
      <c r="D977" s="2" t="s">
        <v>27</v>
      </c>
      <c r="E977" s="5">
        <v>-26992</v>
      </c>
      <c r="F977" s="3" t="s">
        <v>244</v>
      </c>
      <c r="G977" s="3" t="s">
        <v>29</v>
      </c>
      <c r="H977" s="2" t="s">
        <v>34</v>
      </c>
      <c r="I977" s="2" t="s">
        <v>2346</v>
      </c>
      <c r="J977" s="3" t="str">
        <f>HYPERLINK("https://www.boe.es/gazeta/dias/1826/02/04/pdfs/GMD-1826-15.pdf#page=4","Abrir facsímil")</f>
        <v>Abrir facsímil</v>
      </c>
      <c r="K977" s="3" t="s">
        <v>36</v>
      </c>
    </row>
    <row r="978" spans="1:11" ht="42" customHeight="1">
      <c r="A978" s="2" t="s">
        <v>2347</v>
      </c>
      <c r="B978" s="2" t="s">
        <v>2347</v>
      </c>
      <c r="C978" s="2" t="s">
        <v>85</v>
      </c>
      <c r="D978" s="2" t="s">
        <v>86</v>
      </c>
      <c r="E978" s="5">
        <v>-26975</v>
      </c>
      <c r="F978" s="3" t="s">
        <v>453</v>
      </c>
      <c r="G978" s="3" t="s">
        <v>64</v>
      </c>
      <c r="H978" s="2" t="s">
        <v>34</v>
      </c>
      <c r="I978" s="2" t="s">
        <v>2348</v>
      </c>
      <c r="J978" s="3" t="str">
        <f>HYPERLINK("https://www.boe.es/gazeta/dias/1826/02/21/pdfs/GMD-1826-22.pdf#page=2","Abrir facsímil")</f>
        <v>Abrir facsímil</v>
      </c>
      <c r="K978" s="3" t="s">
        <v>36</v>
      </c>
    </row>
    <row r="979" spans="1:11" ht="42" customHeight="1">
      <c r="A979" s="2" t="s">
        <v>2349</v>
      </c>
      <c r="B979" s="2" t="s">
        <v>2349</v>
      </c>
      <c r="C979" s="2" t="s">
        <v>85</v>
      </c>
      <c r="D979" s="2" t="s">
        <v>86</v>
      </c>
      <c r="E979" s="5">
        <v>-27008</v>
      </c>
      <c r="F979" s="3" t="s">
        <v>790</v>
      </c>
      <c r="G979" s="3" t="s">
        <v>64</v>
      </c>
      <c r="H979" s="2" t="s">
        <v>34</v>
      </c>
      <c r="I979" s="2" t="s">
        <v>2350</v>
      </c>
      <c r="J979" s="3" t="str">
        <f>HYPERLINK("https://www.boe.es/gazeta/dias/1826/01/19/pdfs/GMD-1826-8.pdf#page=2","Abrir facsímil")</f>
        <v>Abrir facsímil</v>
      </c>
      <c r="K979" s="3" t="s">
        <v>36</v>
      </c>
    </row>
    <row r="980" spans="1:11" ht="42" customHeight="1">
      <c r="A980" s="2" t="s">
        <v>2351</v>
      </c>
      <c r="B980" s="2" t="s">
        <v>2351</v>
      </c>
      <c r="C980" s="2" t="s">
        <v>17</v>
      </c>
      <c r="D980" s="2" t="s">
        <v>18</v>
      </c>
      <c r="E980" s="5">
        <v>-26712</v>
      </c>
      <c r="F980" s="3" t="s">
        <v>424</v>
      </c>
      <c r="G980" s="3" t="s">
        <v>64</v>
      </c>
      <c r="H980" s="2" t="s">
        <v>34</v>
      </c>
      <c r="I980" s="2" t="s">
        <v>2352</v>
      </c>
      <c r="J980" s="3" t="str">
        <f>HYPERLINK("https://www.boe.es/gazeta/dias/1826/11/11/pdfs/GMD-1826-136.pdf#page=2","Abrir facsímil")</f>
        <v>Abrir facsímil</v>
      </c>
      <c r="K980" s="3" t="s">
        <v>36</v>
      </c>
    </row>
    <row r="981" spans="1:11" ht="42" customHeight="1">
      <c r="A981" s="2" t="s">
        <v>2353</v>
      </c>
      <c r="B981" s="2" t="s">
        <v>2354</v>
      </c>
      <c r="C981" s="2" t="s">
        <v>62</v>
      </c>
      <c r="D981" s="2" t="s">
        <v>27</v>
      </c>
      <c r="E981" s="5">
        <v>-26971</v>
      </c>
      <c r="F981" s="3" t="s">
        <v>201</v>
      </c>
      <c r="G981" s="3" t="s">
        <v>29</v>
      </c>
      <c r="H981" s="2" t="s">
        <v>34</v>
      </c>
      <c r="I981" s="2" t="s">
        <v>2355</v>
      </c>
      <c r="J981" s="3" t="str">
        <f>HYPERLINK("https://www.boe.es/gazeta/dias/1826/02/25/pdfs/GMD-1826-24.pdf#page=4","Abrir facsímil")</f>
        <v>Abrir facsímil</v>
      </c>
      <c r="K981" s="3" t="s">
        <v>36</v>
      </c>
    </row>
    <row r="982" spans="1:11" ht="42" customHeight="1">
      <c r="A982" s="2" t="s">
        <v>2356</v>
      </c>
      <c r="B982" s="2" t="s">
        <v>2356</v>
      </c>
      <c r="C982" s="2" t="s">
        <v>17</v>
      </c>
      <c r="D982" s="2" t="s">
        <v>18</v>
      </c>
      <c r="E982" s="5">
        <v>-26863</v>
      </c>
      <c r="F982" s="3" t="s">
        <v>140</v>
      </c>
      <c r="G982" s="3" t="s">
        <v>20</v>
      </c>
      <c r="H982" s="2" t="s">
        <v>34</v>
      </c>
      <c r="I982" s="2" t="s">
        <v>2357</v>
      </c>
      <c r="J982" s="3" t="str">
        <f>HYPERLINK("https://www.boe.es/gazeta/dias/1826/06/13/pdfs/GMD-1826-71.pdf#page=3","Abrir facsímil")</f>
        <v>Abrir facsímil</v>
      </c>
      <c r="K982" s="3" t="s">
        <v>36</v>
      </c>
    </row>
    <row r="983" spans="1:11" ht="42" customHeight="1">
      <c r="A983" s="2" t="s">
        <v>2358</v>
      </c>
      <c r="B983" s="2" t="s">
        <v>2359</v>
      </c>
      <c r="C983" s="2" t="s">
        <v>17</v>
      </c>
      <c r="D983" s="2" t="s">
        <v>18</v>
      </c>
      <c r="E983" s="5">
        <v>-26826</v>
      </c>
      <c r="F983" s="3" t="s">
        <v>377</v>
      </c>
      <c r="G983" s="3" t="s">
        <v>45</v>
      </c>
      <c r="H983" s="2" t="s">
        <v>34</v>
      </c>
      <c r="I983" s="2" t="s">
        <v>2360</v>
      </c>
      <c r="J983" s="3" t="str">
        <f>HYPERLINK("https://www.boe.es/gazeta/dias/1826/07/20/pdfs/GMD-1826-87.pdf#page=1","Abrir facsímil")</f>
        <v>Abrir facsímil</v>
      </c>
      <c r="K983" s="3" t="s">
        <v>36</v>
      </c>
    </row>
    <row r="984" spans="1:11" ht="42" customHeight="1">
      <c r="A984" s="2" t="s">
        <v>2361</v>
      </c>
      <c r="B984" s="2" t="s">
        <v>2362</v>
      </c>
      <c r="C984" s="2" t="s">
        <v>17</v>
      </c>
      <c r="D984" s="2" t="s">
        <v>18</v>
      </c>
      <c r="E984" s="5">
        <v>-26723</v>
      </c>
      <c r="F984" s="3" t="s">
        <v>340</v>
      </c>
      <c r="G984" s="3" t="s">
        <v>45</v>
      </c>
      <c r="H984" s="2" t="s">
        <v>21</v>
      </c>
      <c r="I984" s="2" t="s">
        <v>2363</v>
      </c>
      <c r="J984" s="3" t="str">
        <f>HYPERLINK("https://www.boe.es/gazeta/dias/1826/10/31/pdfs/GMD-1826-131.pdf#page=1","Abrir facsímil")</f>
        <v>Abrir facsímil</v>
      </c>
      <c r="K984" s="3" t="s">
        <v>23</v>
      </c>
    </row>
    <row r="985" spans="1:11" ht="42" customHeight="1">
      <c r="A985" s="2" t="s">
        <v>2364</v>
      </c>
      <c r="B985" s="2" t="s">
        <v>2365</v>
      </c>
      <c r="C985" s="2" t="s">
        <v>17</v>
      </c>
      <c r="D985" s="2" t="s">
        <v>18</v>
      </c>
      <c r="E985" s="5">
        <v>-26831</v>
      </c>
      <c r="F985" s="3" t="s">
        <v>565</v>
      </c>
      <c r="G985" s="3" t="s">
        <v>29</v>
      </c>
      <c r="H985" s="2" t="s">
        <v>34</v>
      </c>
      <c r="I985" s="2" t="s">
        <v>2366</v>
      </c>
      <c r="J985" s="3" t="str">
        <f>HYPERLINK("https://www.boe.es/gazeta/dias/1826/07/15/pdfs/GMD-1826-85.pdf#page=4","Abrir facsímil")</f>
        <v>Abrir facsímil</v>
      </c>
      <c r="K985" s="3" t="s">
        <v>36</v>
      </c>
    </row>
    <row r="986" spans="1:11" ht="42" customHeight="1">
      <c r="A986" s="2" t="s">
        <v>2367</v>
      </c>
      <c r="B986" s="2" t="s">
        <v>2368</v>
      </c>
      <c r="C986" s="2" t="s">
        <v>62</v>
      </c>
      <c r="D986" s="2" t="s">
        <v>27</v>
      </c>
      <c r="E986" s="5">
        <v>-26882</v>
      </c>
      <c r="F986" s="3" t="s">
        <v>102</v>
      </c>
      <c r="G986" s="3" t="s">
        <v>29</v>
      </c>
      <c r="H986" s="2" t="s">
        <v>34</v>
      </c>
      <c r="I986" s="2" t="s">
        <v>2369</v>
      </c>
      <c r="J986" s="3" t="str">
        <f>HYPERLINK("https://www.boe.es/gazeta/dias/1826/05/25/pdfs/GMD-1826-63.pdf#page=4","Abrir facsímil")</f>
        <v>Abrir facsímil</v>
      </c>
      <c r="K986" s="3" t="s">
        <v>36</v>
      </c>
    </row>
    <row r="987" spans="1:11" ht="42" customHeight="1">
      <c r="A987" s="2" t="s">
        <v>2370</v>
      </c>
      <c r="B987" s="2" t="s">
        <v>2371</v>
      </c>
      <c r="C987" s="2" t="s">
        <v>32</v>
      </c>
      <c r="D987" s="2" t="s">
        <v>27</v>
      </c>
      <c r="E987" s="5">
        <v>-26810</v>
      </c>
      <c r="F987" s="3" t="s">
        <v>498</v>
      </c>
      <c r="G987" s="3" t="s">
        <v>29</v>
      </c>
      <c r="H987" s="2" t="s">
        <v>34</v>
      </c>
      <c r="I987" s="2" t="s">
        <v>2372</v>
      </c>
      <c r="J987" s="3" t="str">
        <f>HYPERLINK("https://www.boe.es/gazeta/dias/1826/08/05/pdfs/GMD-1826-94.pdf#page=4","Abrir facsímil")</f>
        <v>Abrir facsímil</v>
      </c>
      <c r="K987" s="3" t="s">
        <v>36</v>
      </c>
    </row>
    <row r="988" spans="1:11" ht="42" customHeight="1">
      <c r="A988" s="2" t="s">
        <v>2373</v>
      </c>
      <c r="B988" s="2" t="s">
        <v>2374</v>
      </c>
      <c r="C988" s="2" t="s">
        <v>85</v>
      </c>
      <c r="D988" s="2" t="s">
        <v>86</v>
      </c>
      <c r="E988" s="5">
        <v>-26866</v>
      </c>
      <c r="F988" s="3" t="s">
        <v>675</v>
      </c>
      <c r="G988" s="3" t="s">
        <v>29</v>
      </c>
      <c r="H988" s="2" t="s">
        <v>34</v>
      </c>
      <c r="I988" s="2" t="s">
        <v>2375</v>
      </c>
      <c r="J988" s="3" t="str">
        <f>HYPERLINK("https://www.boe.es/gazeta/dias/1826/06/10/pdfs/GMD-1826-70.pdf#page=4","Abrir facsímil")</f>
        <v>Abrir facsímil</v>
      </c>
      <c r="K988" s="3" t="s">
        <v>36</v>
      </c>
    </row>
    <row r="989" spans="1:11" ht="42" customHeight="1">
      <c r="A989" s="2" t="s">
        <v>2376</v>
      </c>
      <c r="B989" s="2" t="s">
        <v>2377</v>
      </c>
      <c r="C989" s="2" t="s">
        <v>17</v>
      </c>
      <c r="D989" s="2" t="s">
        <v>18</v>
      </c>
      <c r="E989" s="5">
        <v>-26691</v>
      </c>
      <c r="F989" s="3" t="s">
        <v>795</v>
      </c>
      <c r="G989" s="3" t="s">
        <v>2378</v>
      </c>
      <c r="H989" s="2" t="s">
        <v>34</v>
      </c>
      <c r="I989" s="2" t="s">
        <v>2379</v>
      </c>
      <c r="J989" s="3" t="str">
        <f>HYPERLINK("https://www.boe.es/gazeta/dias/1826/12/02/pdfs/GMD-1826-145.pdf#page=4","Abrir facsímil")</f>
        <v>Abrir facsímil</v>
      </c>
      <c r="K989" s="3" t="s">
        <v>36</v>
      </c>
    </row>
    <row r="990" spans="1:11" ht="42" customHeight="1">
      <c r="A990" s="2" t="s">
        <v>2380</v>
      </c>
      <c r="B990" s="2" t="s">
        <v>2381</v>
      </c>
      <c r="C990" s="2" t="s">
        <v>85</v>
      </c>
      <c r="D990" s="2" t="s">
        <v>86</v>
      </c>
      <c r="E990" s="5">
        <v>-26800</v>
      </c>
      <c r="F990" s="3" t="s">
        <v>417</v>
      </c>
      <c r="G990" s="3" t="s">
        <v>29</v>
      </c>
      <c r="H990" s="2" t="s">
        <v>34</v>
      </c>
      <c r="I990" s="2" t="s">
        <v>2382</v>
      </c>
      <c r="J990" s="3" t="str">
        <f>HYPERLINK("https://www.boe.es/gazeta/dias/1826/08/15/pdfs/GMD-1826-98.pdf#page=4","Abrir facsímil")</f>
        <v>Abrir facsímil</v>
      </c>
      <c r="K990" s="3" t="s">
        <v>36</v>
      </c>
    </row>
    <row r="991" spans="1:11" ht="42" customHeight="1">
      <c r="A991" s="2" t="s">
        <v>2383</v>
      </c>
      <c r="B991" s="2" t="s">
        <v>2384</v>
      </c>
      <c r="C991" s="2" t="s">
        <v>32</v>
      </c>
      <c r="D991" s="2" t="s">
        <v>27</v>
      </c>
      <c r="E991" s="5">
        <v>-26723</v>
      </c>
      <c r="F991" s="3" t="s">
        <v>340</v>
      </c>
      <c r="G991" s="3" t="s">
        <v>29</v>
      </c>
      <c r="H991" s="2" t="s">
        <v>34</v>
      </c>
      <c r="I991" s="2" t="s">
        <v>2385</v>
      </c>
      <c r="J991" s="3" t="str">
        <f>HYPERLINK("https://www.boe.es/gazeta/dias/1826/10/31/pdfs/GMD-1826-131.pdf#page=4","Abrir facsímil")</f>
        <v>Abrir facsímil</v>
      </c>
      <c r="K991" s="3" t="s">
        <v>36</v>
      </c>
    </row>
    <row r="992" spans="1:11" ht="42" customHeight="1">
      <c r="A992" s="2" t="s">
        <v>2386</v>
      </c>
      <c r="B992" s="2" t="s">
        <v>2386</v>
      </c>
      <c r="C992" s="2" t="s">
        <v>17</v>
      </c>
      <c r="D992" s="2" t="s">
        <v>18</v>
      </c>
      <c r="E992" s="5">
        <v>-26926</v>
      </c>
      <c r="F992" s="3" t="s">
        <v>57</v>
      </c>
      <c r="G992" s="3" t="s">
        <v>20</v>
      </c>
      <c r="H992" s="2" t="s">
        <v>34</v>
      </c>
      <c r="I992" s="2" t="s">
        <v>2387</v>
      </c>
      <c r="J992" s="3" t="str">
        <f>HYPERLINK("https://www.boe.es/gazeta/dias/1826/04/11/pdfs/GMD-1826-44.pdf#page=3","Abrir facsímil")</f>
        <v>Abrir facsímil</v>
      </c>
      <c r="K992" s="3" t="s">
        <v>36</v>
      </c>
    </row>
    <row r="993" spans="1:11" ht="42" customHeight="1">
      <c r="A993" s="2" t="s">
        <v>2386</v>
      </c>
      <c r="B993" s="2" t="s">
        <v>2386</v>
      </c>
      <c r="C993" s="2" t="s">
        <v>17</v>
      </c>
      <c r="D993" s="2" t="s">
        <v>18</v>
      </c>
      <c r="E993" s="5">
        <v>-26721</v>
      </c>
      <c r="F993" s="3" t="s">
        <v>945</v>
      </c>
      <c r="G993" s="3" t="s">
        <v>45</v>
      </c>
      <c r="H993" s="2" t="s">
        <v>34</v>
      </c>
      <c r="I993" s="2" t="s">
        <v>2388</v>
      </c>
      <c r="J993" s="3" t="str">
        <f>HYPERLINK("https://www.boe.es/gazeta/dias/1826/11/02/pdfs/GMD-1826-132.pdf#page=1","Abrir facsímil")</f>
        <v>Abrir facsímil</v>
      </c>
      <c r="K993" s="3" t="s">
        <v>36</v>
      </c>
    </row>
    <row r="994" spans="1:11" ht="42" customHeight="1">
      <c r="A994" s="2" t="s">
        <v>2389</v>
      </c>
      <c r="B994" s="2" t="s">
        <v>2389</v>
      </c>
      <c r="C994" s="2" t="s">
        <v>85</v>
      </c>
      <c r="D994" s="2" t="s">
        <v>86</v>
      </c>
      <c r="E994" s="5">
        <v>-26688</v>
      </c>
      <c r="F994" s="3" t="s">
        <v>1178</v>
      </c>
      <c r="G994" s="3" t="s">
        <v>64</v>
      </c>
      <c r="H994" s="2" t="s">
        <v>34</v>
      </c>
      <c r="I994" s="2" t="s">
        <v>2390</v>
      </c>
      <c r="J994" s="3" t="str">
        <f>HYPERLINK("https://www.boe.es/gazeta/dias/1826/12/05/pdfs/GMD-1826-146.pdf#page=2","Abrir facsímil")</f>
        <v>Abrir facsímil</v>
      </c>
      <c r="K994" s="3" t="s">
        <v>36</v>
      </c>
    </row>
    <row r="995" spans="1:11" ht="42" customHeight="1">
      <c r="A995" s="2" t="s">
        <v>2391</v>
      </c>
      <c r="B995" s="2" t="s">
        <v>2392</v>
      </c>
      <c r="C995" s="2" t="s">
        <v>62</v>
      </c>
      <c r="D995" s="2" t="s">
        <v>27</v>
      </c>
      <c r="E995" s="5">
        <v>-26686</v>
      </c>
      <c r="F995" s="3" t="s">
        <v>504</v>
      </c>
      <c r="G995" s="3" t="s">
        <v>29</v>
      </c>
      <c r="H995" s="2" t="s">
        <v>34</v>
      </c>
      <c r="I995" s="2" t="s">
        <v>2393</v>
      </c>
      <c r="J995" s="3" t="str">
        <f>HYPERLINK("https://www.boe.es/gazeta/dias/1826/12/07/pdfs/GMD-1826-147.pdf#page=4","Abrir facsímil")</f>
        <v>Abrir facsímil</v>
      </c>
      <c r="K995" s="3" t="s">
        <v>36</v>
      </c>
    </row>
    <row r="996" spans="1:11" ht="42" customHeight="1">
      <c r="A996" s="2" t="s">
        <v>2394</v>
      </c>
      <c r="B996" s="2" t="s">
        <v>2395</v>
      </c>
      <c r="C996" s="2" t="s">
        <v>62</v>
      </c>
      <c r="D996" s="2" t="s">
        <v>27</v>
      </c>
      <c r="E996" s="5">
        <v>-26817</v>
      </c>
      <c r="F996" s="3" t="s">
        <v>643</v>
      </c>
      <c r="G996" s="3" t="s">
        <v>29</v>
      </c>
      <c r="H996" s="2" t="s">
        <v>21</v>
      </c>
      <c r="I996" s="2" t="s">
        <v>2396</v>
      </c>
      <c r="J996" s="3" t="str">
        <f>HYPERLINK("https://www.boe.es/gazeta/dias/1826/07/29/pdfs/GMD-1826-91.pdf#page=4","Abrir facsímil")</f>
        <v>Abrir facsímil</v>
      </c>
      <c r="K996" s="3" t="s">
        <v>23</v>
      </c>
    </row>
    <row r="997" spans="1:11" ht="42" customHeight="1">
      <c r="A997" s="2" t="s">
        <v>2397</v>
      </c>
      <c r="B997" s="2" t="s">
        <v>2398</v>
      </c>
      <c r="C997" s="2" t="s">
        <v>17</v>
      </c>
      <c r="D997" s="2" t="s">
        <v>18</v>
      </c>
      <c r="E997" s="5">
        <v>-27003</v>
      </c>
      <c r="F997" s="3" t="s">
        <v>1775</v>
      </c>
      <c r="G997" s="3" t="s">
        <v>29</v>
      </c>
      <c r="H997" s="2" t="s">
        <v>34</v>
      </c>
      <c r="I997" s="2" t="s">
        <v>2399</v>
      </c>
      <c r="J997" s="3" t="str">
        <f>HYPERLINK("https://www.boe.es/gazeta/dias/1826/01/24/pdfs/GMD-1826-10.pdf#page=4","Abrir facsímil")</f>
        <v>Abrir facsímil</v>
      </c>
      <c r="K997" s="3" t="s">
        <v>36</v>
      </c>
    </row>
    <row r="998" spans="1:11" ht="42" customHeight="1">
      <c r="A998" s="2" t="s">
        <v>2400</v>
      </c>
      <c r="B998" s="2" t="s">
        <v>2401</v>
      </c>
      <c r="C998" s="2" t="s">
        <v>85</v>
      </c>
      <c r="D998" s="2" t="s">
        <v>86</v>
      </c>
      <c r="E998" s="5">
        <v>-26905</v>
      </c>
      <c r="F998" s="3" t="s">
        <v>68</v>
      </c>
      <c r="G998" s="3" t="s">
        <v>20</v>
      </c>
      <c r="H998" s="2" t="s">
        <v>34</v>
      </c>
      <c r="I998" s="2" t="s">
        <v>2402</v>
      </c>
      <c r="J998" s="3" t="str">
        <f>HYPERLINK("https://www.boe.es/gazeta/dias/1826/05/02/pdfs/GMD-1826-53.pdf#page=3","Abrir facsímil")</f>
        <v>Abrir facsímil</v>
      </c>
      <c r="K998" s="3" t="s">
        <v>36</v>
      </c>
    </row>
    <row r="999" spans="1:11" ht="42" customHeight="1">
      <c r="A999" s="2" t="s">
        <v>2403</v>
      </c>
      <c r="B999" s="2" t="s">
        <v>2404</v>
      </c>
      <c r="C999" s="2" t="s">
        <v>129</v>
      </c>
      <c r="D999" s="2" t="s">
        <v>27</v>
      </c>
      <c r="E999" s="5">
        <v>-26784</v>
      </c>
      <c r="F999" s="3" t="s">
        <v>389</v>
      </c>
      <c r="G999" s="3" t="s">
        <v>29</v>
      </c>
      <c r="H999" s="2" t="s">
        <v>34</v>
      </c>
      <c r="I999" s="2" t="s">
        <v>2405</v>
      </c>
      <c r="J999" s="3" t="str">
        <f>HYPERLINK("https://www.boe.es/gazeta/dias/1826/08/31/pdfs/GMD-1826-105.pdf#page=4","Abrir facsímil")</f>
        <v>Abrir facsímil</v>
      </c>
      <c r="K999" s="3" t="s">
        <v>36</v>
      </c>
    </row>
    <row r="1000" spans="1:11" ht="42" customHeight="1">
      <c r="A1000" s="2" t="s">
        <v>2406</v>
      </c>
      <c r="B1000" s="2" t="s">
        <v>2407</v>
      </c>
      <c r="C1000" s="2" t="s">
        <v>49</v>
      </c>
      <c r="D1000" s="2" t="s">
        <v>27</v>
      </c>
      <c r="E1000" s="5">
        <v>-26861</v>
      </c>
      <c r="F1000" s="3" t="s">
        <v>552</v>
      </c>
      <c r="G1000" s="3" t="s">
        <v>29</v>
      </c>
      <c r="H1000" s="2" t="s">
        <v>34</v>
      </c>
      <c r="I1000" s="2" t="s">
        <v>2408</v>
      </c>
      <c r="J1000" s="3" t="str">
        <f>HYPERLINK("https://www.boe.es/gazeta/dias/1826/06/15/pdfs/GMD-1826-72.pdf#page=4","Abrir facsímil")</f>
        <v>Abrir facsímil</v>
      </c>
      <c r="K1000" s="3" t="s">
        <v>36</v>
      </c>
    </row>
    <row r="1001" spans="1:11" ht="42" customHeight="1">
      <c r="A1001" s="2" t="s">
        <v>2409</v>
      </c>
      <c r="B1001" s="2" t="s">
        <v>2410</v>
      </c>
      <c r="C1001" s="2" t="s">
        <v>73</v>
      </c>
      <c r="D1001" s="2" t="s">
        <v>27</v>
      </c>
      <c r="E1001" s="5">
        <v>-26931</v>
      </c>
      <c r="F1001" s="3" t="s">
        <v>215</v>
      </c>
      <c r="G1001" s="3" t="s">
        <v>20</v>
      </c>
      <c r="H1001" s="2" t="s">
        <v>34</v>
      </c>
      <c r="I1001" s="2" t="s">
        <v>2411</v>
      </c>
      <c r="J1001" s="3" t="str">
        <f>HYPERLINK("https://www.boe.es/gazeta/dias/1826/04/06/pdfs/GMD-1826-42.pdf#page=3","Abrir facsímil")</f>
        <v>Abrir facsímil</v>
      </c>
      <c r="K1001" s="3" t="s">
        <v>36</v>
      </c>
    </row>
    <row r="1002" spans="1:11" ht="42" customHeight="1">
      <c r="A1002" s="2" t="s">
        <v>2412</v>
      </c>
      <c r="B1002" s="2" t="s">
        <v>2413</v>
      </c>
      <c r="C1002" s="2" t="s">
        <v>85</v>
      </c>
      <c r="D1002" s="2" t="s">
        <v>86</v>
      </c>
      <c r="E1002" s="5">
        <v>-26866</v>
      </c>
      <c r="F1002" s="3" t="s">
        <v>675</v>
      </c>
      <c r="G1002" s="3" t="s">
        <v>20</v>
      </c>
      <c r="H1002" s="2" t="s">
        <v>34</v>
      </c>
      <c r="I1002" s="2" t="s">
        <v>2414</v>
      </c>
      <c r="J1002" s="3" t="str">
        <f>HYPERLINK("https://www.boe.es/gazeta/dias/1826/06/10/pdfs/GMD-1826-70.pdf#page=3","Abrir facsímil")</f>
        <v>Abrir facsímil</v>
      </c>
      <c r="K1002" s="3" t="s">
        <v>36</v>
      </c>
    </row>
    <row r="1003" spans="1:11" ht="42" customHeight="1">
      <c r="A1003" s="2" t="s">
        <v>2415</v>
      </c>
      <c r="B1003" s="2" t="s">
        <v>2416</v>
      </c>
      <c r="C1003" s="2" t="s">
        <v>85</v>
      </c>
      <c r="D1003" s="2" t="s">
        <v>86</v>
      </c>
      <c r="E1003" s="5">
        <v>-26919</v>
      </c>
      <c r="F1003" s="3" t="s">
        <v>930</v>
      </c>
      <c r="G1003" s="3" t="s">
        <v>45</v>
      </c>
      <c r="H1003" s="2" t="s">
        <v>34</v>
      </c>
      <c r="I1003" s="2" t="s">
        <v>2417</v>
      </c>
      <c r="J1003" s="3" t="str">
        <f>HYPERLINK("https://www.boe.es/gazeta/dias/1826/04/18/pdfs/GMD-1826-47.pdf#page=1","Abrir facsímil")</f>
        <v>Abrir facsímil</v>
      </c>
      <c r="K1003" s="3" t="s">
        <v>36</v>
      </c>
    </row>
    <row r="1004" spans="1:11" ht="42" customHeight="1">
      <c r="A1004" s="2" t="s">
        <v>2415</v>
      </c>
      <c r="B1004" s="2" t="s">
        <v>2416</v>
      </c>
      <c r="C1004" s="2" t="s">
        <v>17</v>
      </c>
      <c r="D1004" s="2" t="s">
        <v>18</v>
      </c>
      <c r="E1004" s="5">
        <v>-26863</v>
      </c>
      <c r="F1004" s="3" t="s">
        <v>140</v>
      </c>
      <c r="G1004" s="3" t="s">
        <v>45</v>
      </c>
      <c r="H1004" s="2" t="s">
        <v>34</v>
      </c>
      <c r="I1004" s="2" t="s">
        <v>2418</v>
      </c>
      <c r="J1004" s="3" t="str">
        <f>HYPERLINK("https://www.boe.es/gazeta/dias/1826/06/13/pdfs/GMD-1826-71.pdf#page=1","Abrir facsímil")</f>
        <v>Abrir facsímil</v>
      </c>
      <c r="K1004" s="3" t="s">
        <v>36</v>
      </c>
    </row>
    <row r="1005" spans="1:11" ht="42" customHeight="1">
      <c r="A1005" s="2" t="s">
        <v>2415</v>
      </c>
      <c r="B1005" s="2" t="s">
        <v>2416</v>
      </c>
      <c r="C1005" s="2" t="s">
        <v>85</v>
      </c>
      <c r="D1005" s="2" t="s">
        <v>86</v>
      </c>
      <c r="E1005" s="5">
        <v>-26859</v>
      </c>
      <c r="F1005" s="3" t="s">
        <v>41</v>
      </c>
      <c r="G1005" s="3" t="s">
        <v>20</v>
      </c>
      <c r="H1005" s="2" t="s">
        <v>34</v>
      </c>
      <c r="I1005" s="2" t="s">
        <v>2419</v>
      </c>
      <c r="J1005" s="3" t="str">
        <f>HYPERLINK("https://www.boe.es/gazeta/dias/1826/06/17/pdfs/GMD-1826-73.pdf#page=3","Abrir facsímil")</f>
        <v>Abrir facsímil</v>
      </c>
      <c r="K1005" s="3" t="s">
        <v>36</v>
      </c>
    </row>
    <row r="1006" spans="1:11" ht="42" customHeight="1">
      <c r="A1006" s="2" t="s">
        <v>2415</v>
      </c>
      <c r="B1006" s="2" t="s">
        <v>2416</v>
      </c>
      <c r="C1006" s="2" t="s">
        <v>85</v>
      </c>
      <c r="D1006" s="2" t="s">
        <v>86</v>
      </c>
      <c r="E1006" s="5">
        <v>-26693</v>
      </c>
      <c r="F1006" s="3" t="s">
        <v>208</v>
      </c>
      <c r="G1006" s="3" t="s">
        <v>45</v>
      </c>
      <c r="H1006" s="2" t="s">
        <v>34</v>
      </c>
      <c r="I1006" s="2" t="s">
        <v>2420</v>
      </c>
      <c r="J1006" s="3" t="str">
        <f>HYPERLINK("https://www.boe.es/gazeta/dias/1826/11/30/pdfs/GMD-1826-144.pdf#page=1","Abrir facsímil")</f>
        <v>Abrir facsímil</v>
      </c>
      <c r="K1006" s="3" t="s">
        <v>36</v>
      </c>
    </row>
    <row r="1007" spans="1:11" ht="42" customHeight="1">
      <c r="A1007" s="2" t="s">
        <v>2421</v>
      </c>
      <c r="B1007" s="2" t="s">
        <v>2422</v>
      </c>
      <c r="C1007" s="2" t="s">
        <v>62</v>
      </c>
      <c r="D1007" s="2" t="s">
        <v>27</v>
      </c>
      <c r="E1007" s="5">
        <v>-26931</v>
      </c>
      <c r="F1007" s="3" t="s">
        <v>215</v>
      </c>
      <c r="G1007" s="3" t="s">
        <v>29</v>
      </c>
      <c r="H1007" s="2" t="s">
        <v>34</v>
      </c>
      <c r="I1007" s="2" t="s">
        <v>2423</v>
      </c>
      <c r="J1007" s="3" t="str">
        <f>HYPERLINK("https://www.boe.es/gazeta/dias/1826/04/06/pdfs/GMD-1826-42.pdf#page=4","Abrir facsímil")</f>
        <v>Abrir facsímil</v>
      </c>
      <c r="K1007" s="3" t="s">
        <v>36</v>
      </c>
    </row>
    <row r="1008" spans="1:11" ht="42" customHeight="1">
      <c r="A1008" s="2" t="s">
        <v>2424</v>
      </c>
      <c r="B1008" s="2" t="s">
        <v>2424</v>
      </c>
      <c r="C1008" s="2" t="s">
        <v>17</v>
      </c>
      <c r="D1008" s="2" t="s">
        <v>18</v>
      </c>
      <c r="E1008" s="5">
        <v>-26912</v>
      </c>
      <c r="F1008" s="3" t="s">
        <v>1109</v>
      </c>
      <c r="G1008" s="3" t="s">
        <v>45</v>
      </c>
      <c r="H1008" s="2" t="s">
        <v>34</v>
      </c>
      <c r="I1008" s="2" t="s">
        <v>2425</v>
      </c>
      <c r="J1008" s="3" t="str">
        <f>HYPERLINK("https://www.boe.es/gazeta/dias/1826/04/25/pdfs/GMD-1826-50.pdf#page=1","Abrir facsímil")</f>
        <v>Abrir facsímil</v>
      </c>
      <c r="K1008" s="3" t="s">
        <v>36</v>
      </c>
    </row>
    <row r="1009" spans="1:11" ht="42" customHeight="1">
      <c r="A1009" s="2" t="s">
        <v>2424</v>
      </c>
      <c r="B1009" s="2" t="s">
        <v>2424</v>
      </c>
      <c r="C1009" s="2" t="s">
        <v>17</v>
      </c>
      <c r="D1009" s="2" t="s">
        <v>18</v>
      </c>
      <c r="E1009" s="5">
        <v>-26889</v>
      </c>
      <c r="F1009" s="3" t="s">
        <v>730</v>
      </c>
      <c r="G1009" s="3" t="s">
        <v>64</v>
      </c>
      <c r="H1009" s="2" t="s">
        <v>34</v>
      </c>
      <c r="I1009" s="2" t="s">
        <v>2426</v>
      </c>
      <c r="J1009" s="3" t="str">
        <f>HYPERLINK("https://www.boe.es/gazeta/dias/1826/05/18/pdfs/GMD-1826-60.pdf#page=2","Abrir facsímil")</f>
        <v>Abrir facsímil</v>
      </c>
      <c r="K1009" s="3" t="s">
        <v>36</v>
      </c>
    </row>
    <row r="1010" spans="1:11" ht="42" customHeight="1">
      <c r="A1010" s="2" t="s">
        <v>2424</v>
      </c>
      <c r="B1010" s="2" t="s">
        <v>2424</v>
      </c>
      <c r="C1010" s="2" t="s">
        <v>17</v>
      </c>
      <c r="D1010" s="2" t="s">
        <v>18</v>
      </c>
      <c r="E1010" s="5">
        <v>-26821</v>
      </c>
      <c r="F1010" s="3" t="s">
        <v>1257</v>
      </c>
      <c r="G1010" s="3" t="s">
        <v>64</v>
      </c>
      <c r="H1010" s="2" t="s">
        <v>34</v>
      </c>
      <c r="I1010" s="2" t="s">
        <v>2427</v>
      </c>
      <c r="J1010" s="3" t="str">
        <f>HYPERLINK("https://www.boe.es/gazeta/dias/1826/07/25/pdfs/GMD-1826-89.pdf#page=2","Abrir facsímil")</f>
        <v>Abrir facsímil</v>
      </c>
      <c r="K1010" s="3" t="s">
        <v>36</v>
      </c>
    </row>
    <row r="1011" spans="1:11" ht="42" customHeight="1">
      <c r="A1011" s="2" t="s">
        <v>2428</v>
      </c>
      <c r="B1011" s="2" t="s">
        <v>2429</v>
      </c>
      <c r="C1011" s="2" t="s">
        <v>17</v>
      </c>
      <c r="D1011" s="2" t="s">
        <v>18</v>
      </c>
      <c r="E1011" s="5">
        <v>-27022</v>
      </c>
      <c r="F1011" s="3" t="s">
        <v>2430</v>
      </c>
      <c r="G1011" s="3" t="s">
        <v>64</v>
      </c>
      <c r="H1011" s="2" t="s">
        <v>34</v>
      </c>
      <c r="I1011" s="2" t="s">
        <v>2431</v>
      </c>
      <c r="J1011" s="3" t="str">
        <f>HYPERLINK("https://www.boe.es/gazeta/dias/1826/01/05/pdfs/GMD-1826-2.pdf#page=2","Abrir facsímil")</f>
        <v>Abrir facsímil</v>
      </c>
      <c r="K1011" s="3" t="s">
        <v>36</v>
      </c>
    </row>
    <row r="1012" spans="1:11" ht="42" customHeight="1">
      <c r="A1012" s="2" t="s">
        <v>2432</v>
      </c>
      <c r="B1012" s="2" t="s">
        <v>2432</v>
      </c>
      <c r="C1012" s="2" t="s">
        <v>17</v>
      </c>
      <c r="D1012" s="2" t="s">
        <v>18</v>
      </c>
      <c r="E1012" s="5">
        <v>-26891</v>
      </c>
      <c r="F1012" s="3" t="s">
        <v>78</v>
      </c>
      <c r="G1012" s="3" t="s">
        <v>64</v>
      </c>
      <c r="H1012" s="2" t="s">
        <v>34</v>
      </c>
      <c r="I1012" s="2" t="s">
        <v>2433</v>
      </c>
      <c r="J1012" s="3" t="str">
        <f>HYPERLINK("https://www.boe.es/gazeta/dias/1826/05/16/pdfs/GMD-1826-59.pdf#page=2","Abrir facsímil")</f>
        <v>Abrir facsímil</v>
      </c>
      <c r="K1012" s="3" t="s">
        <v>36</v>
      </c>
    </row>
    <row r="1013" spans="1:11" ht="42" customHeight="1">
      <c r="A1013" s="2" t="s">
        <v>2434</v>
      </c>
      <c r="B1013" s="2" t="s">
        <v>2434</v>
      </c>
      <c r="C1013" s="2" t="s">
        <v>85</v>
      </c>
      <c r="D1013" s="2" t="s">
        <v>86</v>
      </c>
      <c r="E1013" s="5">
        <v>-26723</v>
      </c>
      <c r="F1013" s="3" t="s">
        <v>340</v>
      </c>
      <c r="G1013" s="3" t="s">
        <v>20</v>
      </c>
      <c r="H1013" s="2" t="s">
        <v>34</v>
      </c>
      <c r="I1013" s="2" t="s">
        <v>2435</v>
      </c>
      <c r="J1013" s="3" t="str">
        <f>HYPERLINK("https://www.boe.es/gazeta/dias/1826/10/31/pdfs/GMD-1826-131.pdf#page=3","Abrir facsímil")</f>
        <v>Abrir facsímil</v>
      </c>
      <c r="K1013" s="3" t="s">
        <v>36</v>
      </c>
    </row>
    <row r="1014" spans="1:11" ht="42" customHeight="1">
      <c r="A1014" s="2" t="s">
        <v>2436</v>
      </c>
      <c r="B1014" s="2" t="s">
        <v>2437</v>
      </c>
      <c r="C1014" s="2" t="s">
        <v>49</v>
      </c>
      <c r="D1014" s="2" t="s">
        <v>27</v>
      </c>
      <c r="E1014" s="5">
        <v>-27020</v>
      </c>
      <c r="F1014" s="3" t="s">
        <v>111</v>
      </c>
      <c r="G1014" s="3" t="s">
        <v>20</v>
      </c>
      <c r="H1014" s="2" t="s">
        <v>34</v>
      </c>
      <c r="I1014" s="2" t="s">
        <v>2438</v>
      </c>
      <c r="J1014" s="3" t="str">
        <f>HYPERLINK("https://www.boe.es/gazeta/dias/1826/01/07/pdfs/GMD-1826-3.pdf#page=3","Abrir facsímil")</f>
        <v>Abrir facsímil</v>
      </c>
      <c r="K1014" s="3" t="s">
        <v>36</v>
      </c>
    </row>
    <row r="1015" spans="1:11" ht="42" customHeight="1">
      <c r="A1015" s="2" t="s">
        <v>2439</v>
      </c>
      <c r="B1015" s="2" t="s">
        <v>2440</v>
      </c>
      <c r="C1015" s="2" t="s">
        <v>85</v>
      </c>
      <c r="D1015" s="2" t="s">
        <v>86</v>
      </c>
      <c r="E1015" s="5">
        <v>-26719</v>
      </c>
      <c r="F1015" s="3" t="s">
        <v>184</v>
      </c>
      <c r="G1015" s="3" t="s">
        <v>29</v>
      </c>
      <c r="H1015" s="2" t="s">
        <v>34</v>
      </c>
      <c r="I1015" s="2" t="s">
        <v>2441</v>
      </c>
      <c r="J1015" s="3" t="str">
        <f>HYPERLINK("https://www.boe.es/gazeta/dias/1826/11/04/pdfs/GMD-1826-133.pdf#page=4","Abrir facsímil")</f>
        <v>Abrir facsímil</v>
      </c>
      <c r="K1015" s="3" t="s">
        <v>36</v>
      </c>
    </row>
    <row r="1016" spans="1:11" ht="42" customHeight="1">
      <c r="A1016" s="2" t="s">
        <v>2442</v>
      </c>
      <c r="B1016" s="2" t="s">
        <v>2443</v>
      </c>
      <c r="C1016" s="2" t="s">
        <v>62</v>
      </c>
      <c r="D1016" s="2" t="s">
        <v>27</v>
      </c>
      <c r="E1016" s="5">
        <v>-26863</v>
      </c>
      <c r="F1016" s="3" t="s">
        <v>140</v>
      </c>
      <c r="G1016" s="3" t="s">
        <v>20</v>
      </c>
      <c r="H1016" s="2" t="s">
        <v>34</v>
      </c>
      <c r="I1016" s="2" t="s">
        <v>2444</v>
      </c>
      <c r="J1016" s="3" t="str">
        <f>HYPERLINK("https://www.boe.es/gazeta/dias/1826/06/13/pdfs/GMD-1826-71.pdf#page=3","Abrir facsímil")</f>
        <v>Abrir facsímil</v>
      </c>
      <c r="K1016" s="3" t="s">
        <v>36</v>
      </c>
    </row>
    <row r="1017" spans="1:11" ht="42" customHeight="1">
      <c r="A1017" s="2" t="s">
        <v>2445</v>
      </c>
      <c r="B1017" s="2" t="s">
        <v>2445</v>
      </c>
      <c r="C1017" s="2" t="s">
        <v>17</v>
      </c>
      <c r="D1017" s="2" t="s">
        <v>18</v>
      </c>
      <c r="E1017" s="5">
        <v>-26898</v>
      </c>
      <c r="F1017" s="3" t="s">
        <v>1814</v>
      </c>
      <c r="G1017" s="3" t="s">
        <v>64</v>
      </c>
      <c r="H1017" s="2" t="s">
        <v>34</v>
      </c>
      <c r="I1017" s="2" t="s">
        <v>2446</v>
      </c>
      <c r="J1017" s="3" t="str">
        <f>HYPERLINK("https://www.boe.es/gazeta/dias/1826/05/09/pdfs/GMD-1826-56.pdf#page=2","Abrir facsímil")</f>
        <v>Abrir facsímil</v>
      </c>
      <c r="K1017" s="3" t="s">
        <v>36</v>
      </c>
    </row>
    <row r="1018" spans="1:11" ht="42" customHeight="1">
      <c r="A1018" s="2" t="s">
        <v>2447</v>
      </c>
      <c r="B1018" s="2" t="s">
        <v>2448</v>
      </c>
      <c r="C1018" s="2" t="s">
        <v>85</v>
      </c>
      <c r="D1018" s="2" t="s">
        <v>86</v>
      </c>
      <c r="E1018" s="5">
        <v>-26936</v>
      </c>
      <c r="F1018" s="3" t="s">
        <v>602</v>
      </c>
      <c r="G1018" s="3" t="s">
        <v>20</v>
      </c>
      <c r="H1018" s="2" t="s">
        <v>21</v>
      </c>
      <c r="I1018" s="2" t="s">
        <v>2449</v>
      </c>
      <c r="J1018" s="3" t="str">
        <f>HYPERLINK("https://www.boe.es/gazeta/dias/1826/04/01/pdfs/GMD-1826-40.pdf#page=3","Abrir facsímil")</f>
        <v>Abrir facsímil</v>
      </c>
      <c r="K1018" s="3" t="s">
        <v>23</v>
      </c>
    </row>
    <row r="1019" spans="1:11" ht="42" customHeight="1">
      <c r="A1019" s="2" t="s">
        <v>2450</v>
      </c>
      <c r="B1019" s="2" t="s">
        <v>2450</v>
      </c>
      <c r="C1019" s="2" t="s">
        <v>17</v>
      </c>
      <c r="D1019" s="2" t="s">
        <v>18</v>
      </c>
      <c r="E1019" s="5">
        <v>-26740</v>
      </c>
      <c r="F1019" s="3" t="s">
        <v>383</v>
      </c>
      <c r="G1019" s="3" t="s">
        <v>64</v>
      </c>
      <c r="H1019" s="2" t="s">
        <v>34</v>
      </c>
      <c r="I1019" s="2" t="s">
        <v>2451</v>
      </c>
      <c r="J1019" s="3" t="str">
        <f>HYPERLINK("https://www.boe.es/gazeta/dias/1826/10/14/pdfs/GMD-1826-124.pdf#page=2","Abrir facsímil")</f>
        <v>Abrir facsímil</v>
      </c>
      <c r="K1019" s="3" t="s">
        <v>36</v>
      </c>
    </row>
    <row r="1020" spans="1:11" ht="42" customHeight="1">
      <c r="A1020" s="2" t="s">
        <v>2452</v>
      </c>
      <c r="B1020" s="2" t="s">
        <v>2452</v>
      </c>
      <c r="C1020" s="2" t="s">
        <v>17</v>
      </c>
      <c r="D1020" s="2" t="s">
        <v>18</v>
      </c>
      <c r="E1020" s="5">
        <v>-26756</v>
      </c>
      <c r="F1020" s="3" t="s">
        <v>1816</v>
      </c>
      <c r="G1020" s="3" t="s">
        <v>64</v>
      </c>
      <c r="H1020" s="2" t="s">
        <v>34</v>
      </c>
      <c r="I1020" s="2" t="s">
        <v>2453</v>
      </c>
      <c r="J1020" s="3" t="str">
        <f>HYPERLINK("https://www.boe.es/gazeta/dias/1826/09/28/pdfs/GMD-1826-117.pdf#page=2","Abrir facsímil")</f>
        <v>Abrir facsímil</v>
      </c>
      <c r="K1020" s="3" t="s">
        <v>36</v>
      </c>
    </row>
    <row r="1021" spans="1:11" ht="42" customHeight="1">
      <c r="A1021" s="2" t="s">
        <v>2454</v>
      </c>
      <c r="B1021" s="2" t="s">
        <v>2455</v>
      </c>
      <c r="C1021" s="2" t="s">
        <v>62</v>
      </c>
      <c r="D1021" s="2" t="s">
        <v>27</v>
      </c>
      <c r="E1021" s="5">
        <v>-26740</v>
      </c>
      <c r="F1021" s="3" t="s">
        <v>383</v>
      </c>
      <c r="G1021" s="3" t="s">
        <v>29</v>
      </c>
      <c r="H1021" s="2" t="s">
        <v>34</v>
      </c>
      <c r="I1021" s="2" t="s">
        <v>2456</v>
      </c>
      <c r="J1021" s="3" t="str">
        <f>HYPERLINK("https://www.boe.es/gazeta/dias/1826/10/14/pdfs/GMD-1826-124.pdf#page=4","Abrir facsímil")</f>
        <v>Abrir facsímil</v>
      </c>
      <c r="K1021" s="3" t="s">
        <v>36</v>
      </c>
    </row>
    <row r="1022" spans="1:11" ht="42" customHeight="1">
      <c r="A1022" s="2" t="s">
        <v>2457</v>
      </c>
      <c r="B1022" s="2" t="s">
        <v>2458</v>
      </c>
      <c r="C1022" s="2" t="s">
        <v>62</v>
      </c>
      <c r="D1022" s="2" t="s">
        <v>27</v>
      </c>
      <c r="E1022" s="5">
        <v>-26943</v>
      </c>
      <c r="F1022" s="3" t="s">
        <v>1015</v>
      </c>
      <c r="G1022" s="3" t="s">
        <v>64</v>
      </c>
      <c r="H1022" s="2" t="s">
        <v>34</v>
      </c>
      <c r="I1022" s="2" t="s">
        <v>2459</v>
      </c>
      <c r="J1022" s="3" t="str">
        <f>HYPERLINK("https://www.boe.es/gazeta/dias/1826/03/25/pdfs/GMD-1826-37.pdf#page=2","Abrir facsímil")</f>
        <v>Abrir facsímil</v>
      </c>
      <c r="K1022" s="3" t="s">
        <v>36</v>
      </c>
    </row>
    <row r="1023" spans="1:11" ht="42" customHeight="1">
      <c r="A1023" s="2" t="s">
        <v>2460</v>
      </c>
      <c r="B1023" s="2" t="s">
        <v>2460</v>
      </c>
      <c r="C1023" s="2" t="s">
        <v>62</v>
      </c>
      <c r="D1023" s="2" t="s">
        <v>27</v>
      </c>
      <c r="E1023" s="5">
        <v>-26758</v>
      </c>
      <c r="F1023" s="3" t="s">
        <v>50</v>
      </c>
      <c r="G1023" s="3" t="s">
        <v>20</v>
      </c>
      <c r="H1023" s="2" t="s">
        <v>34</v>
      </c>
      <c r="I1023" s="2" t="s">
        <v>2461</v>
      </c>
      <c r="J1023" s="3" t="str">
        <f>HYPERLINK("https://www.boe.es/gazeta/dias/1826/09/26/pdfs/GMD-1826-116.pdf#page=3","Abrir facsímil")</f>
        <v>Abrir facsímil</v>
      </c>
      <c r="K1023" s="3" t="s">
        <v>36</v>
      </c>
    </row>
    <row r="1024" spans="1:11" ht="42" customHeight="1">
      <c r="A1024" s="2" t="s">
        <v>2462</v>
      </c>
      <c r="B1024" s="2" t="s">
        <v>2462</v>
      </c>
      <c r="C1024" s="2" t="s">
        <v>26</v>
      </c>
      <c r="D1024" s="2" t="s">
        <v>27</v>
      </c>
      <c r="E1024" s="5">
        <v>-26868</v>
      </c>
      <c r="F1024" s="3" t="s">
        <v>1305</v>
      </c>
      <c r="G1024" s="3" t="s">
        <v>29</v>
      </c>
      <c r="H1024" s="2" t="s">
        <v>34</v>
      </c>
      <c r="I1024" s="2" t="s">
        <v>2463</v>
      </c>
      <c r="J1024" s="3" t="str">
        <f>HYPERLINK("https://www.boe.es/gazeta/dias/1826/06/08/pdfs/GMD-1826-69.pdf#page=4","Abrir facsímil")</f>
        <v>Abrir facsímil</v>
      </c>
      <c r="K1024" s="3" t="s">
        <v>36</v>
      </c>
    </row>
    <row r="1025" spans="1:11" ht="42" customHeight="1">
      <c r="A1025" s="2" t="s">
        <v>2464</v>
      </c>
      <c r="B1025" s="2" t="s">
        <v>2465</v>
      </c>
      <c r="C1025" s="2" t="s">
        <v>49</v>
      </c>
      <c r="D1025" s="2" t="s">
        <v>27</v>
      </c>
      <c r="E1025" s="5">
        <v>-26800</v>
      </c>
      <c r="F1025" s="3" t="s">
        <v>417</v>
      </c>
      <c r="G1025" s="3" t="s">
        <v>29</v>
      </c>
      <c r="H1025" s="2" t="s">
        <v>34</v>
      </c>
      <c r="I1025" s="2" t="s">
        <v>2466</v>
      </c>
      <c r="J1025" s="3" t="str">
        <f>HYPERLINK("https://www.boe.es/gazeta/dias/1826/08/15/pdfs/GMD-1826-98.pdf#page=4","Abrir facsímil")</f>
        <v>Abrir facsímil</v>
      </c>
      <c r="K1025" s="3" t="s">
        <v>36</v>
      </c>
    </row>
    <row r="1026" spans="1:11" ht="42" customHeight="1">
      <c r="A1026" s="2" t="s">
        <v>2467</v>
      </c>
      <c r="B1026" s="2" t="s">
        <v>2467</v>
      </c>
      <c r="C1026" s="2" t="s">
        <v>49</v>
      </c>
      <c r="D1026" s="2" t="s">
        <v>27</v>
      </c>
      <c r="E1026" s="5">
        <v>-26758</v>
      </c>
      <c r="F1026" s="3" t="s">
        <v>50</v>
      </c>
      <c r="G1026" s="3" t="s">
        <v>20</v>
      </c>
      <c r="H1026" s="2" t="s">
        <v>34</v>
      </c>
      <c r="I1026" s="2" t="s">
        <v>2468</v>
      </c>
      <c r="J1026" s="3" t="str">
        <f>HYPERLINK("https://www.boe.es/gazeta/dias/1826/09/26/pdfs/GMD-1826-116.pdf#page=3","Abrir facsímil")</f>
        <v>Abrir facsímil</v>
      </c>
      <c r="K1026" s="3" t="s">
        <v>36</v>
      </c>
    </row>
    <row r="1027" spans="1:11" ht="42" customHeight="1">
      <c r="A1027" s="2" t="s">
        <v>2469</v>
      </c>
      <c r="B1027" s="2" t="s">
        <v>2470</v>
      </c>
      <c r="C1027" s="2" t="s">
        <v>85</v>
      </c>
      <c r="D1027" s="2" t="s">
        <v>86</v>
      </c>
      <c r="E1027" s="5">
        <v>-26866</v>
      </c>
      <c r="F1027" s="3" t="s">
        <v>675</v>
      </c>
      <c r="G1027" s="3" t="s">
        <v>20</v>
      </c>
      <c r="H1027" s="2" t="s">
        <v>34</v>
      </c>
      <c r="I1027" s="2" t="s">
        <v>2471</v>
      </c>
      <c r="J1027" s="3" t="str">
        <f>HYPERLINK("https://www.boe.es/gazeta/dias/1826/06/10/pdfs/GMD-1826-70.pdf#page=3","Abrir facsímil")</f>
        <v>Abrir facsímil</v>
      </c>
      <c r="K1027" s="3" t="s">
        <v>36</v>
      </c>
    </row>
    <row r="1028" spans="1:11" ht="42" customHeight="1">
      <c r="A1028" s="2" t="s">
        <v>2469</v>
      </c>
      <c r="B1028" s="2" t="s">
        <v>2470</v>
      </c>
      <c r="C1028" s="2" t="s">
        <v>17</v>
      </c>
      <c r="D1028" s="2" t="s">
        <v>18</v>
      </c>
      <c r="E1028" s="5">
        <v>-26826</v>
      </c>
      <c r="F1028" s="3" t="s">
        <v>377</v>
      </c>
      <c r="G1028" s="3" t="s">
        <v>20</v>
      </c>
      <c r="H1028" s="2" t="s">
        <v>34</v>
      </c>
      <c r="I1028" s="2" t="s">
        <v>2472</v>
      </c>
      <c r="J1028" s="3" t="str">
        <f>HYPERLINK("https://www.boe.es/gazeta/dias/1826/07/20/pdfs/GMD-1826-87.pdf#page=3","Abrir facsímil")</f>
        <v>Abrir facsímil</v>
      </c>
      <c r="K1028" s="3" t="s">
        <v>36</v>
      </c>
    </row>
    <row r="1029" spans="1:11" ht="42" customHeight="1">
      <c r="A1029" s="2" t="s">
        <v>2473</v>
      </c>
      <c r="B1029" s="2" t="s">
        <v>2474</v>
      </c>
      <c r="C1029" s="2" t="s">
        <v>49</v>
      </c>
      <c r="D1029" s="2" t="s">
        <v>27</v>
      </c>
      <c r="E1029" s="5">
        <v>-26971</v>
      </c>
      <c r="F1029" s="3" t="s">
        <v>201</v>
      </c>
      <c r="G1029" s="3" t="s">
        <v>29</v>
      </c>
      <c r="H1029" s="2" t="s">
        <v>34</v>
      </c>
      <c r="I1029" s="2" t="s">
        <v>2475</v>
      </c>
      <c r="J1029" s="3" t="str">
        <f>HYPERLINK("https://www.boe.es/gazeta/dias/1826/02/25/pdfs/GMD-1826-24.pdf#page=4","Abrir facsímil")</f>
        <v>Abrir facsímil</v>
      </c>
      <c r="K1029" s="3" t="s">
        <v>36</v>
      </c>
    </row>
    <row r="1030" spans="1:11" ht="42" customHeight="1">
      <c r="A1030" s="2" t="s">
        <v>2476</v>
      </c>
      <c r="B1030" s="2" t="s">
        <v>2477</v>
      </c>
      <c r="C1030" s="2" t="s">
        <v>73</v>
      </c>
      <c r="D1030" s="2" t="s">
        <v>27</v>
      </c>
      <c r="E1030" s="5">
        <v>-26905</v>
      </c>
      <c r="F1030" s="3" t="s">
        <v>68</v>
      </c>
      <c r="G1030" s="3" t="s">
        <v>20</v>
      </c>
      <c r="H1030" s="2" t="s">
        <v>34</v>
      </c>
      <c r="I1030" s="2" t="s">
        <v>2478</v>
      </c>
      <c r="J1030" s="3" t="str">
        <f>HYPERLINK("https://www.boe.es/gazeta/dias/1826/05/02/pdfs/GMD-1826-53.pdf#page=3","Abrir facsímil")</f>
        <v>Abrir facsímil</v>
      </c>
      <c r="K1030" s="3" t="s">
        <v>36</v>
      </c>
    </row>
    <row r="1031" spans="1:11" ht="42" customHeight="1">
      <c r="A1031" s="2" t="s">
        <v>2479</v>
      </c>
      <c r="B1031" s="2" t="s">
        <v>2480</v>
      </c>
      <c r="C1031" s="2" t="s">
        <v>62</v>
      </c>
      <c r="D1031" s="2" t="s">
        <v>27</v>
      </c>
      <c r="E1031" s="5">
        <v>-26926</v>
      </c>
      <c r="F1031" s="3" t="s">
        <v>57</v>
      </c>
      <c r="G1031" s="3" t="s">
        <v>64</v>
      </c>
      <c r="H1031" s="2" t="s">
        <v>34</v>
      </c>
      <c r="I1031" s="2" t="s">
        <v>2481</v>
      </c>
      <c r="J1031" s="3" t="str">
        <f>HYPERLINK("https://www.boe.es/gazeta/dias/1826/04/11/pdfs/GMD-1826-44.pdf#page=2","Abrir facsímil")</f>
        <v>Abrir facsímil</v>
      </c>
      <c r="K1031" s="3" t="s">
        <v>36</v>
      </c>
    </row>
    <row r="1032" spans="1:11" ht="42" customHeight="1">
      <c r="A1032" s="2" t="s">
        <v>2482</v>
      </c>
      <c r="B1032" s="2" t="s">
        <v>2483</v>
      </c>
      <c r="C1032" s="2" t="s">
        <v>49</v>
      </c>
      <c r="D1032" s="2" t="s">
        <v>27</v>
      </c>
      <c r="E1032" s="5">
        <v>-26670</v>
      </c>
      <c r="F1032" s="3" t="s">
        <v>253</v>
      </c>
      <c r="G1032" s="3" t="s">
        <v>20</v>
      </c>
      <c r="H1032" s="2" t="s">
        <v>34</v>
      </c>
      <c r="I1032" s="2" t="s">
        <v>2484</v>
      </c>
      <c r="J1032" s="3" t="str">
        <f>HYPERLINK("https://www.boe.es/gazeta/dias/1826/12/23/pdfs/GMD-1826-154.pdf#page=3","Abrir facsímil")</f>
        <v>Abrir facsímil</v>
      </c>
      <c r="K1032" s="3" t="s">
        <v>36</v>
      </c>
    </row>
    <row r="1033" spans="1:11" ht="42" customHeight="1">
      <c r="A1033" s="2" t="s">
        <v>2485</v>
      </c>
      <c r="B1033" s="2" t="s">
        <v>2486</v>
      </c>
      <c r="C1033" s="2" t="s">
        <v>85</v>
      </c>
      <c r="D1033" s="2" t="s">
        <v>86</v>
      </c>
      <c r="E1033" s="5">
        <v>-26726</v>
      </c>
      <c r="F1033" s="3" t="s">
        <v>318</v>
      </c>
      <c r="G1033" s="3" t="s">
        <v>29</v>
      </c>
      <c r="H1033" s="2" t="s">
        <v>34</v>
      </c>
      <c r="I1033" s="2" t="s">
        <v>2487</v>
      </c>
      <c r="J1033" s="3" t="str">
        <f>HYPERLINK("https://www.boe.es/gazeta/dias/1826/10/28/pdfs/GMD-1826-130.pdf#page=4","Abrir facsímil")</f>
        <v>Abrir facsímil</v>
      </c>
      <c r="K1033" s="3" t="s">
        <v>36</v>
      </c>
    </row>
    <row r="1034" spans="1:11" ht="42" customHeight="1">
      <c r="A1034" s="2" t="s">
        <v>2488</v>
      </c>
      <c r="B1034" s="2" t="s">
        <v>2489</v>
      </c>
      <c r="C1034" s="2" t="s">
        <v>17</v>
      </c>
      <c r="D1034" s="2" t="s">
        <v>18</v>
      </c>
      <c r="E1034" s="5">
        <v>-26943</v>
      </c>
      <c r="F1034" s="3" t="s">
        <v>1015</v>
      </c>
      <c r="G1034" s="3" t="s">
        <v>29</v>
      </c>
      <c r="H1034" s="2" t="s">
        <v>34</v>
      </c>
      <c r="I1034" s="2" t="s">
        <v>2490</v>
      </c>
      <c r="J1034" s="3" t="str">
        <f>HYPERLINK("https://www.boe.es/gazeta/dias/1826/03/25/pdfs/GMD-1826-37.pdf#page=4","Abrir facsímil")</f>
        <v>Abrir facsímil</v>
      </c>
      <c r="K1034" s="3" t="s">
        <v>36</v>
      </c>
    </row>
    <row r="1035" spans="1:11" ht="42" customHeight="1">
      <c r="A1035" s="2" t="s">
        <v>2491</v>
      </c>
      <c r="B1035" s="2" t="s">
        <v>2492</v>
      </c>
      <c r="C1035" s="2" t="s">
        <v>17</v>
      </c>
      <c r="D1035" s="2" t="s">
        <v>18</v>
      </c>
      <c r="E1035" s="5">
        <v>-26943</v>
      </c>
      <c r="F1035" s="3" t="s">
        <v>1015</v>
      </c>
      <c r="G1035" s="3" t="s">
        <v>29</v>
      </c>
      <c r="H1035" s="2" t="s">
        <v>34</v>
      </c>
      <c r="I1035" s="2" t="s">
        <v>2493</v>
      </c>
      <c r="J1035" s="3" t="str">
        <f>HYPERLINK("https://www.boe.es/gazeta/dias/1826/03/25/pdfs/GMD-1826-37.pdf#page=4","Abrir facsímil")</f>
        <v>Abrir facsímil</v>
      </c>
      <c r="K1035" s="3" t="s">
        <v>36</v>
      </c>
    </row>
    <row r="1036" spans="1:11" ht="42" customHeight="1">
      <c r="A1036" s="2" t="s">
        <v>2491</v>
      </c>
      <c r="B1036" s="2" t="s">
        <v>2492</v>
      </c>
      <c r="C1036" s="2" t="s">
        <v>85</v>
      </c>
      <c r="D1036" s="2" t="s">
        <v>86</v>
      </c>
      <c r="E1036" s="5">
        <v>-26782</v>
      </c>
      <c r="F1036" s="3" t="s">
        <v>322</v>
      </c>
      <c r="G1036" s="3" t="s">
        <v>29</v>
      </c>
      <c r="H1036" s="2" t="s">
        <v>34</v>
      </c>
      <c r="I1036" s="2" t="s">
        <v>2494</v>
      </c>
      <c r="J1036" s="3" t="str">
        <f>HYPERLINK("https://www.boe.es/gazeta/dias/1826/09/02/pdfs/GMD-1826-106.pdf#page=4","Abrir facsímil")</f>
        <v>Abrir facsímil</v>
      </c>
      <c r="K1036" s="3" t="s">
        <v>36</v>
      </c>
    </row>
    <row r="1037" spans="1:11" ht="42" customHeight="1">
      <c r="A1037" s="2" t="s">
        <v>2495</v>
      </c>
      <c r="B1037" s="2" t="s">
        <v>2496</v>
      </c>
      <c r="C1037" s="2" t="s">
        <v>32</v>
      </c>
      <c r="D1037" s="2" t="s">
        <v>27</v>
      </c>
      <c r="E1037" s="5">
        <v>-26667</v>
      </c>
      <c r="F1037" s="3" t="s">
        <v>656</v>
      </c>
      <c r="G1037" s="3" t="s">
        <v>29</v>
      </c>
      <c r="H1037" s="2" t="s">
        <v>34</v>
      </c>
      <c r="I1037" s="2" t="s">
        <v>2497</v>
      </c>
      <c r="J1037" s="3" t="str">
        <f>HYPERLINK("https://www.boe.es/gazeta/dias/1826/12/26/pdfs/GMD-1826-155.pdf#page=4","Abrir facsímil")</f>
        <v>Abrir facsímil</v>
      </c>
      <c r="K1037" s="3" t="s">
        <v>36</v>
      </c>
    </row>
    <row r="1038" spans="1:11" ht="42" customHeight="1">
      <c r="A1038" s="2" t="s">
        <v>2498</v>
      </c>
      <c r="B1038" s="2" t="s">
        <v>2499</v>
      </c>
      <c r="C1038" s="2" t="s">
        <v>62</v>
      </c>
      <c r="D1038" s="2" t="s">
        <v>27</v>
      </c>
      <c r="E1038" s="5">
        <v>-26793</v>
      </c>
      <c r="F1038" s="3" t="s">
        <v>28</v>
      </c>
      <c r="G1038" s="3" t="s">
        <v>29</v>
      </c>
      <c r="H1038" s="2" t="s">
        <v>34</v>
      </c>
      <c r="I1038" s="2" t="s">
        <v>2500</v>
      </c>
      <c r="J1038" s="3" t="str">
        <f>HYPERLINK("https://www.boe.es/gazeta/dias/1826/08/22/pdfs/GMD-1826-101.pdf#page=4","Abrir facsímil")</f>
        <v>Abrir facsímil</v>
      </c>
      <c r="K1038" s="3" t="s">
        <v>36</v>
      </c>
    </row>
    <row r="1039" spans="1:11" ht="42" customHeight="1">
      <c r="A1039" s="2" t="s">
        <v>2501</v>
      </c>
      <c r="B1039" s="2" t="s">
        <v>2502</v>
      </c>
      <c r="C1039" s="2" t="s">
        <v>17</v>
      </c>
      <c r="D1039" s="2" t="s">
        <v>18</v>
      </c>
      <c r="E1039" s="5">
        <v>-26917</v>
      </c>
      <c r="F1039" s="3" t="s">
        <v>308</v>
      </c>
      <c r="G1039" s="3" t="s">
        <v>29</v>
      </c>
      <c r="H1039" s="2" t="s">
        <v>34</v>
      </c>
      <c r="I1039" s="2" t="s">
        <v>2503</v>
      </c>
      <c r="J1039" s="3" t="str">
        <f>HYPERLINK("https://www.boe.es/gazeta/dias/1826/04/20/pdfs/GMD-1826-48.pdf#page=4","Abrir facsímil")</f>
        <v>Abrir facsímil</v>
      </c>
      <c r="K1039" s="3" t="s">
        <v>36</v>
      </c>
    </row>
    <row r="1040" spans="1:11" ht="42" customHeight="1">
      <c r="A1040" s="2" t="s">
        <v>2504</v>
      </c>
      <c r="B1040" s="2" t="s">
        <v>2505</v>
      </c>
      <c r="C1040" s="2" t="s">
        <v>62</v>
      </c>
      <c r="D1040" s="2" t="s">
        <v>27</v>
      </c>
      <c r="E1040" s="5">
        <v>-26747</v>
      </c>
      <c r="F1040" s="3" t="s">
        <v>738</v>
      </c>
      <c r="G1040" s="3" t="s">
        <v>739</v>
      </c>
      <c r="H1040" s="2" t="s">
        <v>34</v>
      </c>
      <c r="I1040" s="2" t="s">
        <v>2506</v>
      </c>
      <c r="J1040" s="3" t="str">
        <f>HYPERLINK("https://www.boe.es/gazeta/dias/1826/10/07/pdfs/GMD-1826-121.pdf#page=4","Abrir facsímil")</f>
        <v>Abrir facsímil</v>
      </c>
      <c r="K1040" s="3" t="s">
        <v>36</v>
      </c>
    </row>
    <row r="1041" spans="1:11" ht="42" customHeight="1">
      <c r="A1041" s="2" t="s">
        <v>2507</v>
      </c>
      <c r="B1041" s="2" t="s">
        <v>2508</v>
      </c>
      <c r="C1041" s="2" t="s">
        <v>17</v>
      </c>
      <c r="D1041" s="2" t="s">
        <v>18</v>
      </c>
      <c r="E1041" s="5">
        <v>-26735</v>
      </c>
      <c r="F1041" s="3" t="s">
        <v>449</v>
      </c>
      <c r="G1041" s="3" t="s">
        <v>20</v>
      </c>
      <c r="H1041" s="2" t="s">
        <v>34</v>
      </c>
      <c r="I1041" s="2" t="s">
        <v>2509</v>
      </c>
      <c r="J1041" s="3" t="str">
        <f>HYPERLINK("https://www.boe.es/gazeta/dias/1826/10/19/pdfs/GMD-1826-126.pdf#page=3","Abrir facsímil")</f>
        <v>Abrir facsímil</v>
      </c>
      <c r="K1041" s="3" t="s">
        <v>36</v>
      </c>
    </row>
    <row r="1042" spans="1:11" ht="42" customHeight="1">
      <c r="A1042" s="2" t="s">
        <v>2510</v>
      </c>
      <c r="B1042" s="2" t="s">
        <v>2511</v>
      </c>
      <c r="C1042" s="2" t="s">
        <v>49</v>
      </c>
      <c r="D1042" s="2" t="s">
        <v>27</v>
      </c>
      <c r="E1042" s="5">
        <v>-26670</v>
      </c>
      <c r="F1042" s="3" t="s">
        <v>253</v>
      </c>
      <c r="G1042" s="3" t="s">
        <v>20</v>
      </c>
      <c r="H1042" s="2" t="s">
        <v>34</v>
      </c>
      <c r="I1042" s="2" t="s">
        <v>2512</v>
      </c>
      <c r="J1042" s="3" t="str">
        <f>HYPERLINK("https://www.boe.es/gazeta/dias/1826/12/23/pdfs/GMD-1826-154.pdf#page=3","Abrir facsímil")</f>
        <v>Abrir facsímil</v>
      </c>
      <c r="K1042" s="3" t="s">
        <v>36</v>
      </c>
    </row>
    <row r="1043" spans="1:11" ht="42" customHeight="1">
      <c r="A1043" s="2" t="s">
        <v>2513</v>
      </c>
      <c r="B1043" s="2" t="s">
        <v>2513</v>
      </c>
      <c r="C1043" s="2" t="s">
        <v>49</v>
      </c>
      <c r="D1043" s="2" t="s">
        <v>27</v>
      </c>
      <c r="E1043" s="5">
        <v>-26922</v>
      </c>
      <c r="F1043" s="3" t="s">
        <v>352</v>
      </c>
      <c r="G1043" s="3" t="s">
        <v>29</v>
      </c>
      <c r="H1043" s="2" t="s">
        <v>34</v>
      </c>
      <c r="I1043" s="2" t="s">
        <v>2514</v>
      </c>
      <c r="J1043" s="3" t="str">
        <f>HYPERLINK("https://www.boe.es/gazeta/dias/1826/04/15/pdfs/GMD-1826-46.pdf#page=4","Abrir facsímil")</f>
        <v>Abrir facsímil</v>
      </c>
      <c r="K1043" s="3" t="s">
        <v>36</v>
      </c>
    </row>
    <row r="1044" spans="1:11" ht="42" customHeight="1">
      <c r="A1044" s="2" t="s">
        <v>2515</v>
      </c>
      <c r="B1044" s="2" t="s">
        <v>2516</v>
      </c>
      <c r="C1044" s="2" t="s">
        <v>32</v>
      </c>
      <c r="D1044" s="2" t="s">
        <v>27</v>
      </c>
      <c r="E1044" s="5">
        <v>-26884</v>
      </c>
      <c r="F1044" s="3" t="s">
        <v>285</v>
      </c>
      <c r="G1044" s="3" t="s">
        <v>29</v>
      </c>
      <c r="H1044" s="2" t="s">
        <v>34</v>
      </c>
      <c r="I1044" s="2" t="s">
        <v>2517</v>
      </c>
      <c r="J1044" s="3" t="str">
        <f>HYPERLINK("https://www.boe.es/gazeta/dias/1826/05/23/pdfs/GMD-1826-62.pdf#page=4","Abrir facsímil")</f>
        <v>Abrir facsímil</v>
      </c>
      <c r="K1044" s="3" t="s">
        <v>36</v>
      </c>
    </row>
    <row r="1045" spans="1:11" ht="42" customHeight="1">
      <c r="A1045" s="2" t="s">
        <v>2518</v>
      </c>
      <c r="B1045" s="2" t="s">
        <v>2519</v>
      </c>
      <c r="C1045" s="2" t="s">
        <v>17</v>
      </c>
      <c r="D1045" s="2" t="s">
        <v>18</v>
      </c>
      <c r="E1045" s="5">
        <v>-26810</v>
      </c>
      <c r="F1045" s="3" t="s">
        <v>498</v>
      </c>
      <c r="G1045" s="3" t="s">
        <v>29</v>
      </c>
      <c r="H1045" s="2" t="s">
        <v>34</v>
      </c>
      <c r="I1045" s="2" t="s">
        <v>2520</v>
      </c>
      <c r="J1045" s="3" t="str">
        <f>HYPERLINK("https://www.boe.es/gazeta/dias/1826/08/05/pdfs/GMD-1826-94.pdf#page=4","Abrir facsímil")</f>
        <v>Abrir facsímil</v>
      </c>
      <c r="K1045" s="3" t="s">
        <v>36</v>
      </c>
    </row>
    <row r="1046" spans="1:11" ht="42" customHeight="1">
      <c r="A1046" s="2" t="s">
        <v>2521</v>
      </c>
      <c r="B1046" s="2" t="s">
        <v>2522</v>
      </c>
      <c r="C1046" s="2" t="s">
        <v>32</v>
      </c>
      <c r="D1046" s="2" t="s">
        <v>27</v>
      </c>
      <c r="E1046" s="5">
        <v>-26681</v>
      </c>
      <c r="F1046" s="3" t="s">
        <v>612</v>
      </c>
      <c r="G1046" s="3" t="s">
        <v>29</v>
      </c>
      <c r="H1046" s="2" t="s">
        <v>34</v>
      </c>
      <c r="I1046" s="2" t="s">
        <v>2523</v>
      </c>
      <c r="J1046" s="3" t="str">
        <f>HYPERLINK("https://www.boe.es/gazeta/dias/1826/12/12/pdfs/GMD-1826-149.pdf#page=4","Abrir facsímil")</f>
        <v>Abrir facsímil</v>
      </c>
      <c r="K1046" s="3" t="s">
        <v>36</v>
      </c>
    </row>
    <row r="1047" spans="1:11" ht="42" customHeight="1">
      <c r="A1047" s="2" t="s">
        <v>2524</v>
      </c>
      <c r="B1047" s="2" t="s">
        <v>2524</v>
      </c>
      <c r="C1047" s="2" t="s">
        <v>17</v>
      </c>
      <c r="D1047" s="2" t="s">
        <v>18</v>
      </c>
      <c r="E1047" s="5">
        <v>-26749</v>
      </c>
      <c r="F1047" s="3" t="s">
        <v>143</v>
      </c>
      <c r="G1047" s="3" t="s">
        <v>20</v>
      </c>
      <c r="H1047" s="2" t="s">
        <v>34</v>
      </c>
      <c r="I1047" s="2" t="s">
        <v>2525</v>
      </c>
      <c r="J1047" s="3" t="str">
        <f>HYPERLINK("https://www.boe.es/gazeta/dias/1826/10/05/pdfs/GMD-1826-120.pdf#page=3","Abrir facsímil")</f>
        <v>Abrir facsímil</v>
      </c>
      <c r="K1047" s="3" t="s">
        <v>36</v>
      </c>
    </row>
    <row r="1048" spans="1:11" ht="42" customHeight="1">
      <c r="A1048" s="2" t="s">
        <v>2526</v>
      </c>
      <c r="B1048" s="2" t="s">
        <v>2527</v>
      </c>
      <c r="C1048" s="2" t="s">
        <v>49</v>
      </c>
      <c r="D1048" s="2" t="s">
        <v>27</v>
      </c>
      <c r="E1048" s="5">
        <v>-26716</v>
      </c>
      <c r="F1048" s="3" t="s">
        <v>867</v>
      </c>
      <c r="G1048" s="3" t="s">
        <v>29</v>
      </c>
      <c r="H1048" s="2" t="s">
        <v>34</v>
      </c>
      <c r="I1048" s="2" t="s">
        <v>2528</v>
      </c>
      <c r="J1048" s="3" t="str">
        <f>HYPERLINK("https://www.boe.es/gazeta/dias/1826/11/07/pdfs/GMD-1826-134.pdf#page=4","Abrir facsímil")</f>
        <v>Abrir facsímil</v>
      </c>
      <c r="K1048" s="3" t="s">
        <v>36</v>
      </c>
    </row>
    <row r="1049" spans="1:11" ht="42" customHeight="1">
      <c r="A1049" s="2" t="s">
        <v>2529</v>
      </c>
      <c r="B1049" s="2" t="s">
        <v>2530</v>
      </c>
      <c r="C1049" s="2" t="s">
        <v>85</v>
      </c>
      <c r="D1049" s="2" t="s">
        <v>86</v>
      </c>
      <c r="E1049" s="5">
        <v>-26782</v>
      </c>
      <c r="F1049" s="3" t="s">
        <v>322</v>
      </c>
      <c r="G1049" s="3" t="s">
        <v>29</v>
      </c>
      <c r="H1049" s="2" t="s">
        <v>34</v>
      </c>
      <c r="I1049" s="2" t="s">
        <v>2531</v>
      </c>
      <c r="J1049" s="3" t="str">
        <f>HYPERLINK("https://www.boe.es/gazeta/dias/1826/09/02/pdfs/GMD-1826-106.pdf#page=4","Abrir facsímil")</f>
        <v>Abrir facsímil</v>
      </c>
      <c r="K1049" s="3" t="s">
        <v>36</v>
      </c>
    </row>
    <row r="1050" spans="1:11" ht="42" customHeight="1">
      <c r="A1050" s="2" t="s">
        <v>2532</v>
      </c>
      <c r="B1050" s="2" t="s">
        <v>2533</v>
      </c>
      <c r="C1050" s="2" t="s">
        <v>62</v>
      </c>
      <c r="D1050" s="2" t="s">
        <v>27</v>
      </c>
      <c r="E1050" s="5">
        <v>-26686</v>
      </c>
      <c r="F1050" s="3" t="s">
        <v>504</v>
      </c>
      <c r="G1050" s="3" t="s">
        <v>29</v>
      </c>
      <c r="H1050" s="2" t="s">
        <v>34</v>
      </c>
      <c r="I1050" s="2" t="s">
        <v>2534</v>
      </c>
      <c r="J1050" s="3" t="str">
        <f>HYPERLINK("https://www.boe.es/gazeta/dias/1826/12/07/pdfs/GMD-1826-147.pdf#page=4","Abrir facsímil")</f>
        <v>Abrir facsímil</v>
      </c>
      <c r="K1050" s="3" t="s">
        <v>36</v>
      </c>
    </row>
    <row r="1051" spans="1:11" ht="42" customHeight="1">
      <c r="A1051" s="2" t="s">
        <v>2535</v>
      </c>
      <c r="B1051" s="2" t="s">
        <v>2535</v>
      </c>
      <c r="C1051" s="2" t="s">
        <v>17</v>
      </c>
      <c r="D1051" s="2" t="s">
        <v>18</v>
      </c>
      <c r="E1051" s="5">
        <v>-26968</v>
      </c>
      <c r="F1051" s="3" t="s">
        <v>344</v>
      </c>
      <c r="G1051" s="3" t="s">
        <v>29</v>
      </c>
      <c r="H1051" s="2" t="s">
        <v>34</v>
      </c>
      <c r="I1051" s="2" t="s">
        <v>2536</v>
      </c>
      <c r="J1051" s="3" t="str">
        <f>HYPERLINK("https://www.boe.es/gazeta/dias/1826/02/28/pdfs/GMD-1826-26.pdf#page=4","Abrir facsímil")</f>
        <v>Abrir facsímil</v>
      </c>
      <c r="K1051" s="3" t="s">
        <v>36</v>
      </c>
    </row>
    <row r="1052" spans="1:11" ht="42" customHeight="1">
      <c r="A1052" s="2" t="s">
        <v>2537</v>
      </c>
      <c r="B1052" s="2" t="s">
        <v>2538</v>
      </c>
      <c r="C1052" s="2" t="s">
        <v>85</v>
      </c>
      <c r="D1052" s="2" t="s">
        <v>86</v>
      </c>
      <c r="E1052" s="5">
        <v>-26819</v>
      </c>
      <c r="F1052" s="3" t="s">
        <v>212</v>
      </c>
      <c r="G1052" s="3" t="s">
        <v>29</v>
      </c>
      <c r="H1052" s="2" t="s">
        <v>34</v>
      </c>
      <c r="I1052" s="2" t="s">
        <v>2539</v>
      </c>
      <c r="J1052" s="3" t="str">
        <f>HYPERLINK("https://www.boe.es/gazeta/dias/1826/07/27/pdfs/GMD-1826-90.pdf#page=4","Abrir facsímil")</f>
        <v>Abrir facsímil</v>
      </c>
      <c r="K1052" s="3" t="s">
        <v>36</v>
      </c>
    </row>
    <row r="1053" spans="1:11" ht="42" customHeight="1">
      <c r="A1053" s="2" t="s">
        <v>2540</v>
      </c>
      <c r="B1053" s="2" t="s">
        <v>2540</v>
      </c>
      <c r="C1053" s="2" t="s">
        <v>62</v>
      </c>
      <c r="D1053" s="2" t="s">
        <v>27</v>
      </c>
      <c r="E1053" s="5">
        <v>-26831</v>
      </c>
      <c r="F1053" s="3" t="s">
        <v>565</v>
      </c>
      <c r="G1053" s="3" t="s">
        <v>20</v>
      </c>
      <c r="H1053" s="2" t="s">
        <v>34</v>
      </c>
      <c r="I1053" s="2" t="s">
        <v>2541</v>
      </c>
      <c r="J1053" s="3" t="str">
        <f>HYPERLINK("https://www.boe.es/gazeta/dias/1826/07/15/pdfs/GMD-1826-85.pdf#page=3","Abrir facsímil")</f>
        <v>Abrir facsímil</v>
      </c>
      <c r="K1053" s="3" t="s">
        <v>36</v>
      </c>
    </row>
    <row r="1054" spans="1:11" ht="42" customHeight="1">
      <c r="A1054" s="2" t="s">
        <v>2542</v>
      </c>
      <c r="B1054" s="2" t="s">
        <v>2543</v>
      </c>
      <c r="C1054" s="2" t="s">
        <v>62</v>
      </c>
      <c r="D1054" s="2" t="s">
        <v>27</v>
      </c>
      <c r="E1054" s="5">
        <v>-26831</v>
      </c>
      <c r="F1054" s="3" t="s">
        <v>565</v>
      </c>
      <c r="G1054" s="3" t="s">
        <v>20</v>
      </c>
      <c r="H1054" s="2" t="s">
        <v>34</v>
      </c>
      <c r="I1054" s="2" t="s">
        <v>2544</v>
      </c>
      <c r="J1054" s="3" t="str">
        <f>HYPERLINK("https://www.boe.es/gazeta/dias/1826/07/15/pdfs/GMD-1826-85.pdf#page=3","Abrir facsímil")</f>
        <v>Abrir facsímil</v>
      </c>
      <c r="K1054" s="3" t="s">
        <v>36</v>
      </c>
    </row>
    <row r="1055" spans="1:11" ht="42" customHeight="1">
      <c r="A1055" s="2" t="s">
        <v>2545</v>
      </c>
      <c r="B1055" s="2" t="s">
        <v>2546</v>
      </c>
      <c r="C1055" s="2" t="s">
        <v>17</v>
      </c>
      <c r="D1055" s="2" t="s">
        <v>18</v>
      </c>
      <c r="E1055" s="5">
        <v>-26947</v>
      </c>
      <c r="F1055" s="3" t="s">
        <v>19</v>
      </c>
      <c r="G1055" s="3" t="s">
        <v>29</v>
      </c>
      <c r="H1055" s="2" t="s">
        <v>34</v>
      </c>
      <c r="I1055" s="2" t="s">
        <v>2547</v>
      </c>
      <c r="J1055" s="3" t="str">
        <f>HYPERLINK("https://www.boe.es/gazeta/dias/1826/03/21/pdfs/GMD-1826-35.pdf#page=4","Abrir facsímil")</f>
        <v>Abrir facsímil</v>
      </c>
      <c r="K1055" s="3" t="s">
        <v>36</v>
      </c>
    </row>
    <row r="1056" spans="1:11" ht="42" customHeight="1">
      <c r="A1056" s="2" t="s">
        <v>2548</v>
      </c>
      <c r="B1056" s="2" t="s">
        <v>2549</v>
      </c>
      <c r="C1056" s="2" t="s">
        <v>17</v>
      </c>
      <c r="D1056" s="2" t="s">
        <v>18</v>
      </c>
      <c r="E1056" s="5">
        <v>-26749</v>
      </c>
      <c r="F1056" s="3" t="s">
        <v>143</v>
      </c>
      <c r="G1056" s="3" t="s">
        <v>29</v>
      </c>
      <c r="H1056" s="2" t="s">
        <v>34</v>
      </c>
      <c r="I1056" s="2" t="s">
        <v>2550</v>
      </c>
      <c r="J1056" s="3" t="str">
        <f>HYPERLINK("https://www.boe.es/gazeta/dias/1826/10/05/pdfs/GMD-1826-120.pdf#page=4","Abrir facsímil")</f>
        <v>Abrir facsímil</v>
      </c>
      <c r="K1056" s="3" t="s">
        <v>36</v>
      </c>
    </row>
    <row r="1057" spans="1:11" ht="42" customHeight="1">
      <c r="A1057" s="2" t="s">
        <v>2551</v>
      </c>
      <c r="B1057" s="2" t="s">
        <v>2552</v>
      </c>
      <c r="C1057" s="2" t="s">
        <v>62</v>
      </c>
      <c r="D1057" s="2" t="s">
        <v>27</v>
      </c>
      <c r="E1057" s="5">
        <v>-26971</v>
      </c>
      <c r="F1057" s="3" t="s">
        <v>201</v>
      </c>
      <c r="G1057" s="3" t="s">
        <v>29</v>
      </c>
      <c r="H1057" s="2" t="s">
        <v>34</v>
      </c>
      <c r="I1057" s="2" t="s">
        <v>2553</v>
      </c>
      <c r="J1057" s="3" t="str">
        <f>HYPERLINK("https://www.boe.es/gazeta/dias/1826/02/25/pdfs/GMD-1826-24.pdf#page=4","Abrir facsímil")</f>
        <v>Abrir facsímil</v>
      </c>
      <c r="K1057" s="3" t="s">
        <v>36</v>
      </c>
    </row>
    <row r="1058" spans="1:11" ht="42" customHeight="1">
      <c r="A1058" s="2" t="s">
        <v>2554</v>
      </c>
      <c r="B1058" s="2" t="s">
        <v>2554</v>
      </c>
      <c r="C1058" s="2" t="s">
        <v>17</v>
      </c>
      <c r="D1058" s="2" t="s">
        <v>18</v>
      </c>
      <c r="E1058" s="5">
        <v>-26777</v>
      </c>
      <c r="F1058" s="3" t="s">
        <v>413</v>
      </c>
      <c r="G1058" s="3" t="s">
        <v>20</v>
      </c>
      <c r="H1058" s="2" t="s">
        <v>34</v>
      </c>
      <c r="I1058" s="2" t="s">
        <v>2555</v>
      </c>
      <c r="J1058" s="3" t="str">
        <f>HYPERLINK("https://www.boe.es/gazeta/dias/1826/09/07/pdfs/GMD-1826-108.pdf#page=3","Abrir facsímil")</f>
        <v>Abrir facsímil</v>
      </c>
      <c r="K1058" s="3" t="s">
        <v>36</v>
      </c>
    </row>
    <row r="1059" spans="1:11" ht="42" customHeight="1">
      <c r="A1059" s="2" t="s">
        <v>2556</v>
      </c>
      <c r="B1059" s="2" t="s">
        <v>2556</v>
      </c>
      <c r="C1059" s="2" t="s">
        <v>17</v>
      </c>
      <c r="D1059" s="2" t="s">
        <v>18</v>
      </c>
      <c r="E1059" s="5">
        <v>-26819</v>
      </c>
      <c r="F1059" s="3" t="s">
        <v>212</v>
      </c>
      <c r="G1059" s="3" t="s">
        <v>64</v>
      </c>
      <c r="H1059" s="2" t="s">
        <v>34</v>
      </c>
      <c r="I1059" s="2" t="s">
        <v>2557</v>
      </c>
      <c r="J1059" s="3" t="str">
        <f>HYPERLINK("https://www.boe.es/gazeta/dias/1826/07/27/pdfs/GMD-1826-90.pdf#page=2","Abrir facsímil")</f>
        <v>Abrir facsímil</v>
      </c>
      <c r="K1059" s="3" t="s">
        <v>36</v>
      </c>
    </row>
    <row r="1060" spans="1:11" ht="42" customHeight="1">
      <c r="A1060" s="2" t="s">
        <v>2556</v>
      </c>
      <c r="B1060" s="2" t="s">
        <v>2556</v>
      </c>
      <c r="C1060" s="2" t="s">
        <v>85</v>
      </c>
      <c r="D1060" s="2" t="s">
        <v>86</v>
      </c>
      <c r="E1060" s="5">
        <v>-26812</v>
      </c>
      <c r="F1060" s="3" t="s">
        <v>33</v>
      </c>
      <c r="G1060" s="3" t="s">
        <v>20</v>
      </c>
      <c r="H1060" s="2" t="s">
        <v>34</v>
      </c>
      <c r="I1060" s="2" t="s">
        <v>2558</v>
      </c>
      <c r="J1060" s="3" t="str">
        <f>HYPERLINK("https://www.boe.es/gazeta/dias/1826/08/03/pdfs/GMD-1826-93.pdf#page=3","Abrir facsímil")</f>
        <v>Abrir facsímil</v>
      </c>
      <c r="K1060" s="3" t="s">
        <v>36</v>
      </c>
    </row>
    <row r="1061" spans="1:11" ht="42" customHeight="1">
      <c r="A1061" s="2" t="s">
        <v>2556</v>
      </c>
      <c r="B1061" s="2" t="s">
        <v>2556</v>
      </c>
      <c r="C1061" s="2" t="s">
        <v>32</v>
      </c>
      <c r="D1061" s="2" t="s">
        <v>27</v>
      </c>
      <c r="E1061" s="5">
        <v>-26723</v>
      </c>
      <c r="F1061" s="3" t="s">
        <v>340</v>
      </c>
      <c r="G1061" s="3" t="s">
        <v>64</v>
      </c>
      <c r="H1061" s="2" t="s">
        <v>34</v>
      </c>
      <c r="I1061" s="2" t="s">
        <v>2559</v>
      </c>
      <c r="J1061" s="3" t="str">
        <f>HYPERLINK("https://www.boe.es/gazeta/dias/1826/10/31/pdfs/GMD-1826-131.pdf#page=2","Abrir facsímil")</f>
        <v>Abrir facsímil</v>
      </c>
      <c r="K1061" s="3" t="s">
        <v>36</v>
      </c>
    </row>
    <row r="1062" spans="1:11" ht="42" customHeight="1">
      <c r="A1062" s="2" t="s">
        <v>2556</v>
      </c>
      <c r="B1062" s="2" t="s">
        <v>2556</v>
      </c>
      <c r="C1062" s="2" t="s">
        <v>49</v>
      </c>
      <c r="D1062" s="2" t="s">
        <v>27</v>
      </c>
      <c r="E1062" s="5">
        <v>-26719</v>
      </c>
      <c r="F1062" s="3" t="s">
        <v>184</v>
      </c>
      <c r="G1062" s="3" t="s">
        <v>64</v>
      </c>
      <c r="H1062" s="2" t="s">
        <v>34</v>
      </c>
      <c r="I1062" s="2" t="s">
        <v>2560</v>
      </c>
      <c r="J1062" s="3" t="str">
        <f>HYPERLINK("https://www.boe.es/gazeta/dias/1826/11/04/pdfs/GMD-1826-133.pdf#page=2","Abrir facsímil")</f>
        <v>Abrir facsímil</v>
      </c>
      <c r="K1062" s="3" t="s">
        <v>36</v>
      </c>
    </row>
    <row r="1063" spans="1:11" ht="42" customHeight="1">
      <c r="A1063" s="2" t="s">
        <v>2556</v>
      </c>
      <c r="B1063" s="2" t="s">
        <v>2556</v>
      </c>
      <c r="C1063" s="2" t="s">
        <v>85</v>
      </c>
      <c r="D1063" s="2" t="s">
        <v>86</v>
      </c>
      <c r="E1063" s="5">
        <v>-26719</v>
      </c>
      <c r="F1063" s="3" t="s">
        <v>184</v>
      </c>
      <c r="G1063" s="3" t="s">
        <v>20</v>
      </c>
      <c r="H1063" s="2" t="s">
        <v>34</v>
      </c>
      <c r="I1063" s="2" t="s">
        <v>2561</v>
      </c>
      <c r="J1063" s="3" t="str">
        <f>HYPERLINK("https://www.boe.es/gazeta/dias/1826/11/04/pdfs/GMD-1826-133.pdf#page=3","Abrir facsímil")</f>
        <v>Abrir facsímil</v>
      </c>
      <c r="K1063" s="3" t="s">
        <v>36</v>
      </c>
    </row>
    <row r="1064" spans="1:11" ht="42" customHeight="1">
      <c r="A1064" s="2" t="s">
        <v>2562</v>
      </c>
      <c r="B1064" s="2" t="s">
        <v>2563</v>
      </c>
      <c r="C1064" s="2" t="s">
        <v>49</v>
      </c>
      <c r="D1064" s="2" t="s">
        <v>27</v>
      </c>
      <c r="E1064" s="5">
        <v>-26782</v>
      </c>
      <c r="F1064" s="3" t="s">
        <v>322</v>
      </c>
      <c r="G1064" s="3" t="s">
        <v>29</v>
      </c>
      <c r="H1064" s="2" t="s">
        <v>34</v>
      </c>
      <c r="I1064" s="2" t="s">
        <v>2564</v>
      </c>
      <c r="J1064" s="3" t="str">
        <f>HYPERLINK("https://www.boe.es/gazeta/dias/1826/09/02/pdfs/GMD-1826-106.pdf#page=4","Abrir facsímil")</f>
        <v>Abrir facsímil</v>
      </c>
      <c r="K1064" s="3" t="s">
        <v>36</v>
      </c>
    </row>
    <row r="1065" spans="1:11" ht="42" customHeight="1">
      <c r="A1065" s="2" t="s">
        <v>2565</v>
      </c>
      <c r="B1065" s="2" t="s">
        <v>2566</v>
      </c>
      <c r="C1065" s="2" t="s">
        <v>62</v>
      </c>
      <c r="D1065" s="2" t="s">
        <v>27</v>
      </c>
      <c r="E1065" s="5">
        <v>-26663</v>
      </c>
      <c r="F1065" s="3" t="s">
        <v>374</v>
      </c>
      <c r="G1065" s="3" t="s">
        <v>29</v>
      </c>
      <c r="H1065" s="2" t="s">
        <v>21</v>
      </c>
      <c r="I1065" s="2" t="s">
        <v>2567</v>
      </c>
      <c r="J1065" s="3" t="str">
        <f>HYPERLINK("https://www.boe.es/gazeta/dias/1826/12/30/pdfs/GMD-1826-157.pdf#page=4","Abrir facsímil")</f>
        <v>Abrir facsímil</v>
      </c>
      <c r="K1065" s="3" t="s">
        <v>23</v>
      </c>
    </row>
    <row r="1066" spans="1:11" ht="42" customHeight="1">
      <c r="A1066" s="2" t="s">
        <v>2568</v>
      </c>
      <c r="B1066" s="2" t="s">
        <v>2569</v>
      </c>
      <c r="C1066" s="2" t="s">
        <v>49</v>
      </c>
      <c r="D1066" s="2" t="s">
        <v>27</v>
      </c>
      <c r="E1066" s="5">
        <v>-26917</v>
      </c>
      <c r="F1066" s="3" t="s">
        <v>308</v>
      </c>
      <c r="G1066" s="3" t="s">
        <v>29</v>
      </c>
      <c r="H1066" s="2" t="s">
        <v>34</v>
      </c>
      <c r="I1066" s="2" t="s">
        <v>2570</v>
      </c>
      <c r="J1066" s="3" t="str">
        <f>HYPERLINK("https://www.boe.es/gazeta/dias/1826/04/20/pdfs/GMD-1826-48.pdf#page=4","Abrir facsímil")</f>
        <v>Abrir facsímil</v>
      </c>
      <c r="K1066" s="3" t="s">
        <v>36</v>
      </c>
    </row>
    <row r="1067" spans="1:11" ht="42" customHeight="1">
      <c r="A1067" s="2" t="s">
        <v>2571</v>
      </c>
      <c r="B1067" s="2" t="s">
        <v>2572</v>
      </c>
      <c r="C1067" s="2" t="s">
        <v>32</v>
      </c>
      <c r="D1067" s="2" t="s">
        <v>27</v>
      </c>
      <c r="E1067" s="5">
        <v>-26667</v>
      </c>
      <c r="F1067" s="3" t="s">
        <v>656</v>
      </c>
      <c r="G1067" s="3" t="s">
        <v>29</v>
      </c>
      <c r="H1067" s="2" t="s">
        <v>34</v>
      </c>
      <c r="I1067" s="2" t="s">
        <v>2573</v>
      </c>
      <c r="J1067" s="3" t="str">
        <f>HYPERLINK("https://www.boe.es/gazeta/dias/1826/12/26/pdfs/GMD-1826-155.pdf#page=4","Abrir facsímil")</f>
        <v>Abrir facsímil</v>
      </c>
      <c r="K1067" s="3" t="s">
        <v>36</v>
      </c>
    </row>
    <row r="1068" spans="1:11" ht="42" customHeight="1">
      <c r="A1068" s="2" t="s">
        <v>2574</v>
      </c>
      <c r="B1068" s="2" t="s">
        <v>2575</v>
      </c>
      <c r="C1068" s="2" t="s">
        <v>62</v>
      </c>
      <c r="D1068" s="2" t="s">
        <v>27</v>
      </c>
      <c r="E1068" s="5">
        <v>-26793</v>
      </c>
      <c r="F1068" s="3" t="s">
        <v>28</v>
      </c>
      <c r="G1068" s="3" t="s">
        <v>29</v>
      </c>
      <c r="H1068" s="2" t="s">
        <v>34</v>
      </c>
      <c r="I1068" s="2" t="s">
        <v>2576</v>
      </c>
      <c r="J1068" s="3" t="str">
        <f>HYPERLINK("https://www.boe.es/gazeta/dias/1826/08/22/pdfs/GMD-1826-101.pdf#page=4","Abrir facsímil")</f>
        <v>Abrir facsímil</v>
      </c>
      <c r="K1068" s="3" t="s">
        <v>36</v>
      </c>
    </row>
    <row r="1069" spans="1:11" ht="42" customHeight="1">
      <c r="A1069" s="2" t="s">
        <v>2577</v>
      </c>
      <c r="B1069" s="2" t="s">
        <v>2578</v>
      </c>
      <c r="C1069" s="2" t="s">
        <v>49</v>
      </c>
      <c r="D1069" s="2" t="s">
        <v>27</v>
      </c>
      <c r="E1069" s="5">
        <v>-26803</v>
      </c>
      <c r="F1069" s="3" t="s">
        <v>811</v>
      </c>
      <c r="G1069" s="3" t="s">
        <v>29</v>
      </c>
      <c r="H1069" s="2" t="s">
        <v>34</v>
      </c>
      <c r="I1069" s="2" t="s">
        <v>2579</v>
      </c>
      <c r="J1069" s="3" t="str">
        <f>HYPERLINK("https://www.boe.es/gazeta/dias/1826/08/12/pdfs/GMD-1826-97.pdf#page=4","Abrir facsímil")</f>
        <v>Abrir facsímil</v>
      </c>
      <c r="K1069" s="3" t="s">
        <v>36</v>
      </c>
    </row>
    <row r="1070" spans="1:11" ht="42" customHeight="1">
      <c r="A1070" s="2" t="s">
        <v>2580</v>
      </c>
      <c r="B1070" s="2" t="s">
        <v>2580</v>
      </c>
      <c r="C1070" s="2" t="s">
        <v>73</v>
      </c>
      <c r="D1070" s="2" t="s">
        <v>27</v>
      </c>
      <c r="E1070" s="5">
        <v>-26954</v>
      </c>
      <c r="F1070" s="3" t="s">
        <v>1096</v>
      </c>
      <c r="G1070" s="3" t="s">
        <v>1097</v>
      </c>
      <c r="H1070" s="2" t="s">
        <v>34</v>
      </c>
      <c r="I1070" s="2" t="s">
        <v>2581</v>
      </c>
      <c r="J1070" s="3" t="str">
        <f>HYPERLINK("https://www.boe.es/gazeta/dias/1826/03/14/pdfs/GMD-1826-32.pdf#page=4","Abrir facsímil")</f>
        <v>Abrir facsímil</v>
      </c>
      <c r="K1070" s="3" t="s">
        <v>36</v>
      </c>
    </row>
    <row r="1071" spans="1:11" ht="42" customHeight="1">
      <c r="A1071" s="2" t="s">
        <v>2582</v>
      </c>
      <c r="B1071" s="2" t="s">
        <v>2583</v>
      </c>
      <c r="C1071" s="2" t="s">
        <v>62</v>
      </c>
      <c r="D1071" s="2" t="s">
        <v>27</v>
      </c>
      <c r="E1071" s="5">
        <v>-26723</v>
      </c>
      <c r="F1071" s="3" t="s">
        <v>340</v>
      </c>
      <c r="G1071" s="3" t="s">
        <v>29</v>
      </c>
      <c r="H1071" s="2" t="s">
        <v>34</v>
      </c>
      <c r="I1071" s="2" t="s">
        <v>2584</v>
      </c>
      <c r="J1071" s="3" t="str">
        <f>HYPERLINK("https://www.boe.es/gazeta/dias/1826/10/31/pdfs/GMD-1826-131.pdf#page=4","Abrir facsímil")</f>
        <v>Abrir facsímil</v>
      </c>
      <c r="K1071" s="3" t="s">
        <v>36</v>
      </c>
    </row>
    <row r="1072" spans="1:11" ht="42" customHeight="1">
      <c r="A1072" s="2" t="s">
        <v>2585</v>
      </c>
      <c r="B1072" s="2" t="s">
        <v>2586</v>
      </c>
      <c r="C1072" s="2" t="s">
        <v>17</v>
      </c>
      <c r="D1072" s="2" t="s">
        <v>18</v>
      </c>
      <c r="E1072" s="5">
        <v>-26968</v>
      </c>
      <c r="F1072" s="3" t="s">
        <v>344</v>
      </c>
      <c r="G1072" s="3" t="s">
        <v>29</v>
      </c>
      <c r="H1072" s="2" t="s">
        <v>34</v>
      </c>
      <c r="I1072" s="2" t="s">
        <v>2587</v>
      </c>
      <c r="J1072" s="3" t="str">
        <f>HYPERLINK("https://www.boe.es/gazeta/dias/1826/02/28/pdfs/GMD-1826-26.pdf#page=4","Abrir facsímil")</f>
        <v>Abrir facsímil</v>
      </c>
      <c r="K1072" s="3" t="s">
        <v>36</v>
      </c>
    </row>
    <row r="1073" spans="1:11" ht="42" customHeight="1">
      <c r="A1073" s="2" t="s">
        <v>2588</v>
      </c>
      <c r="B1073" s="2" t="s">
        <v>2589</v>
      </c>
      <c r="C1073" s="2" t="s">
        <v>62</v>
      </c>
      <c r="D1073" s="2" t="s">
        <v>27</v>
      </c>
      <c r="E1073" s="5">
        <v>-26782</v>
      </c>
      <c r="F1073" s="3" t="s">
        <v>322</v>
      </c>
      <c r="G1073" s="3" t="s">
        <v>29</v>
      </c>
      <c r="H1073" s="2" t="s">
        <v>34</v>
      </c>
      <c r="I1073" s="2" t="s">
        <v>2590</v>
      </c>
      <c r="J1073" s="3" t="str">
        <f>HYPERLINK("https://www.boe.es/gazeta/dias/1826/09/02/pdfs/GMD-1826-106.pdf#page=4","Abrir facsímil")</f>
        <v>Abrir facsímil</v>
      </c>
      <c r="K1073" s="3" t="s">
        <v>36</v>
      </c>
    </row>
    <row r="1074" spans="1:11" ht="42" customHeight="1">
      <c r="A1074" s="2" t="s">
        <v>2591</v>
      </c>
      <c r="B1074" s="2" t="s">
        <v>2591</v>
      </c>
      <c r="C1074" s="2" t="s">
        <v>26</v>
      </c>
      <c r="D1074" s="2" t="s">
        <v>27</v>
      </c>
      <c r="E1074" s="5">
        <v>-26875</v>
      </c>
      <c r="F1074" s="3" t="s">
        <v>885</v>
      </c>
      <c r="G1074" s="3" t="s">
        <v>20</v>
      </c>
      <c r="H1074" s="2" t="s">
        <v>34</v>
      </c>
      <c r="I1074" s="2" t="s">
        <v>2592</v>
      </c>
      <c r="J1074" s="3" t="str">
        <f>HYPERLINK("https://www.boe.es/gazeta/dias/1826/06/01/pdfs/GMD-1826-66.pdf#page=3","Abrir facsímil")</f>
        <v>Abrir facsímil</v>
      </c>
      <c r="K1074" s="3" t="s">
        <v>36</v>
      </c>
    </row>
    <row r="1075" spans="1:11" ht="42" customHeight="1">
      <c r="A1075" s="2" t="s">
        <v>2593</v>
      </c>
      <c r="B1075" s="2" t="s">
        <v>2593</v>
      </c>
      <c r="C1075" s="2" t="s">
        <v>62</v>
      </c>
      <c r="D1075" s="2" t="s">
        <v>27</v>
      </c>
      <c r="E1075" s="5">
        <v>-26733</v>
      </c>
      <c r="F1075" s="3" t="s">
        <v>176</v>
      </c>
      <c r="G1075" s="3" t="s">
        <v>20</v>
      </c>
      <c r="H1075" s="2" t="s">
        <v>34</v>
      </c>
      <c r="I1075" s="2" t="s">
        <v>2594</v>
      </c>
      <c r="J1075" s="3" t="str">
        <f>HYPERLINK("https://www.boe.es/gazeta/dias/1826/10/21/pdfs/GMD-1826-127.pdf#page=3","Abrir facsímil")</f>
        <v>Abrir facsímil</v>
      </c>
      <c r="K1075" s="3" t="s">
        <v>36</v>
      </c>
    </row>
    <row r="1076" spans="1:11" ht="42" customHeight="1">
      <c r="A1076" s="2" t="s">
        <v>2595</v>
      </c>
      <c r="B1076" s="2" t="s">
        <v>2596</v>
      </c>
      <c r="C1076" s="2" t="s">
        <v>49</v>
      </c>
      <c r="D1076" s="2" t="s">
        <v>27</v>
      </c>
      <c r="E1076" s="5">
        <v>-26803</v>
      </c>
      <c r="F1076" s="3" t="s">
        <v>811</v>
      </c>
      <c r="G1076" s="3" t="s">
        <v>29</v>
      </c>
      <c r="H1076" s="2" t="s">
        <v>34</v>
      </c>
      <c r="I1076" s="2" t="s">
        <v>2597</v>
      </c>
      <c r="J1076" s="3" t="str">
        <f>HYPERLINK("https://www.boe.es/gazeta/dias/1826/08/12/pdfs/GMD-1826-97.pdf#page=4","Abrir facsímil")</f>
        <v>Abrir facsímil</v>
      </c>
      <c r="K1076" s="3" t="s">
        <v>36</v>
      </c>
    </row>
    <row r="1077" spans="1:11" ht="42" customHeight="1">
      <c r="A1077" s="2" t="s">
        <v>2598</v>
      </c>
      <c r="B1077" s="2" t="s">
        <v>2598</v>
      </c>
      <c r="C1077" s="2" t="s">
        <v>49</v>
      </c>
      <c r="D1077" s="2" t="s">
        <v>27</v>
      </c>
      <c r="E1077" s="5">
        <v>-26840</v>
      </c>
      <c r="F1077" s="3" t="s">
        <v>292</v>
      </c>
      <c r="G1077" s="3" t="s">
        <v>293</v>
      </c>
      <c r="H1077" s="2" t="s">
        <v>34</v>
      </c>
      <c r="I1077" s="2" t="s">
        <v>2599</v>
      </c>
      <c r="J1077" s="3" t="str">
        <f>HYPERLINK("https://www.boe.es/gazeta/dias/1826/07/06/pdfs/GMD-1826-81.pdf#page=3","Abrir facsímil")</f>
        <v>Abrir facsímil</v>
      </c>
      <c r="K1077" s="3" t="s">
        <v>36</v>
      </c>
    </row>
    <row r="1078" spans="1:11" ht="42" customHeight="1">
      <c r="A1078" s="2" t="s">
        <v>2600</v>
      </c>
      <c r="B1078" s="2" t="s">
        <v>2600</v>
      </c>
      <c r="C1078" s="2" t="s">
        <v>62</v>
      </c>
      <c r="D1078" s="2" t="s">
        <v>27</v>
      </c>
      <c r="E1078" s="5">
        <v>-26688</v>
      </c>
      <c r="F1078" s="3" t="s">
        <v>1178</v>
      </c>
      <c r="G1078" s="3" t="s">
        <v>29</v>
      </c>
      <c r="H1078" s="2" t="s">
        <v>34</v>
      </c>
      <c r="I1078" s="2" t="s">
        <v>2601</v>
      </c>
      <c r="J1078" s="3" t="str">
        <f>HYPERLINK("https://www.boe.es/gazeta/dias/1826/12/05/pdfs/GMD-1826-146.pdf#page=4","Abrir facsímil")</f>
        <v>Abrir facsímil</v>
      </c>
      <c r="K1078" s="3" t="s">
        <v>36</v>
      </c>
    </row>
    <row r="1079" spans="1:11" ht="42" customHeight="1">
      <c r="A1079" s="2" t="s">
        <v>2600</v>
      </c>
      <c r="B1079" s="2" t="s">
        <v>2600</v>
      </c>
      <c r="C1079" s="2" t="s">
        <v>17</v>
      </c>
      <c r="D1079" s="2" t="s">
        <v>18</v>
      </c>
      <c r="E1079" s="5">
        <v>-26663</v>
      </c>
      <c r="F1079" s="3" t="s">
        <v>374</v>
      </c>
      <c r="G1079" s="3" t="s">
        <v>29</v>
      </c>
      <c r="H1079" s="2" t="s">
        <v>34</v>
      </c>
      <c r="I1079" s="2" t="s">
        <v>2602</v>
      </c>
      <c r="J1079" s="3" t="str">
        <f>HYPERLINK("https://www.boe.es/gazeta/dias/1826/12/30/pdfs/GMD-1826-157.pdf#page=4","Abrir facsímil")</f>
        <v>Abrir facsímil</v>
      </c>
      <c r="K1079" s="3" t="s">
        <v>36</v>
      </c>
    </row>
    <row r="1080" spans="1:11" ht="42" customHeight="1">
      <c r="A1080" s="2" t="s">
        <v>2603</v>
      </c>
      <c r="B1080" s="2" t="s">
        <v>2604</v>
      </c>
      <c r="C1080" s="2" t="s">
        <v>49</v>
      </c>
      <c r="D1080" s="2" t="s">
        <v>27</v>
      </c>
      <c r="E1080" s="5">
        <v>-26922</v>
      </c>
      <c r="F1080" s="3" t="s">
        <v>352</v>
      </c>
      <c r="G1080" s="3" t="s">
        <v>29</v>
      </c>
      <c r="H1080" s="2" t="s">
        <v>34</v>
      </c>
      <c r="I1080" s="2" t="s">
        <v>2605</v>
      </c>
      <c r="J1080" s="3" t="str">
        <f>HYPERLINK("https://www.boe.es/gazeta/dias/1826/04/15/pdfs/GMD-1826-46.pdf#page=4","Abrir facsímil")</f>
        <v>Abrir facsímil</v>
      </c>
      <c r="K1080" s="3" t="s">
        <v>36</v>
      </c>
    </row>
    <row r="1081" spans="1:11" ht="42" customHeight="1">
      <c r="A1081" s="2" t="s">
        <v>2606</v>
      </c>
      <c r="B1081" s="2" t="s">
        <v>2606</v>
      </c>
      <c r="C1081" s="2" t="s">
        <v>17</v>
      </c>
      <c r="D1081" s="2" t="s">
        <v>18</v>
      </c>
      <c r="E1081" s="5">
        <v>-26737</v>
      </c>
      <c r="F1081" s="3" t="s">
        <v>1283</v>
      </c>
      <c r="G1081" s="3" t="s">
        <v>64</v>
      </c>
      <c r="H1081" s="2" t="s">
        <v>34</v>
      </c>
      <c r="I1081" s="2" t="s">
        <v>2607</v>
      </c>
      <c r="J1081" s="3" t="str">
        <f>HYPERLINK("https://www.boe.es/gazeta/dias/1826/10/17/pdfs/GMD-1826-125.pdf#page=2","Abrir facsímil")</f>
        <v>Abrir facsímil</v>
      </c>
      <c r="K1081" s="3" t="s">
        <v>36</v>
      </c>
    </row>
    <row r="1082" spans="1:11" ht="42" customHeight="1">
      <c r="A1082" s="2" t="s">
        <v>2608</v>
      </c>
      <c r="B1082" s="2" t="s">
        <v>2609</v>
      </c>
      <c r="C1082" s="2" t="s">
        <v>129</v>
      </c>
      <c r="D1082" s="2" t="s">
        <v>27</v>
      </c>
      <c r="E1082" s="5">
        <v>-26835</v>
      </c>
      <c r="F1082" s="3" t="s">
        <v>359</v>
      </c>
      <c r="G1082" s="3" t="s">
        <v>45</v>
      </c>
      <c r="H1082" s="2" t="s">
        <v>21</v>
      </c>
      <c r="I1082" s="2" t="s">
        <v>2610</v>
      </c>
      <c r="J1082" s="3" t="str">
        <f>HYPERLINK("https://www.boe.es/gazeta/dias/1826/07/11/pdfs/GMD-1826-83.pdf#page=1","Abrir facsímil")</f>
        <v>Abrir facsímil</v>
      </c>
      <c r="K1082" s="3" t="s">
        <v>23</v>
      </c>
    </row>
    <row r="1083" spans="1:11" ht="42" customHeight="1">
      <c r="A1083" s="2" t="s">
        <v>2611</v>
      </c>
      <c r="B1083" s="2" t="s">
        <v>2611</v>
      </c>
      <c r="C1083" s="2" t="s">
        <v>26</v>
      </c>
      <c r="D1083" s="2" t="s">
        <v>27</v>
      </c>
      <c r="E1083" s="5">
        <v>-26950</v>
      </c>
      <c r="F1083" s="3" t="s">
        <v>616</v>
      </c>
      <c r="G1083" s="3" t="s">
        <v>20</v>
      </c>
      <c r="H1083" s="2" t="s">
        <v>34</v>
      </c>
      <c r="I1083" s="2" t="s">
        <v>2612</v>
      </c>
      <c r="J1083" s="3" t="str">
        <f>HYPERLINK("https://www.boe.es/gazeta/dias/1826/03/18/pdfs/GMD-1826-34.pdf#page=3","Abrir facsímil")</f>
        <v>Abrir facsímil</v>
      </c>
      <c r="K1083" s="3" t="s">
        <v>36</v>
      </c>
    </row>
    <row r="1084" spans="1:11" ht="42" customHeight="1">
      <c r="A1084" s="2" t="s">
        <v>2611</v>
      </c>
      <c r="B1084" s="2" t="s">
        <v>2611</v>
      </c>
      <c r="C1084" s="2" t="s">
        <v>85</v>
      </c>
      <c r="D1084" s="2" t="s">
        <v>86</v>
      </c>
      <c r="E1084" s="5">
        <v>-26898</v>
      </c>
      <c r="F1084" s="3" t="s">
        <v>1814</v>
      </c>
      <c r="G1084" s="3" t="s">
        <v>64</v>
      </c>
      <c r="H1084" s="2" t="s">
        <v>34</v>
      </c>
      <c r="I1084" s="2" t="s">
        <v>2613</v>
      </c>
      <c r="J1084" s="3" t="str">
        <f>HYPERLINK("https://www.boe.es/gazeta/dias/1826/05/09/pdfs/GMD-1826-56.pdf#page=2","Abrir facsímil")</f>
        <v>Abrir facsímil</v>
      </c>
      <c r="K1084" s="3" t="s">
        <v>36</v>
      </c>
    </row>
    <row r="1085" spans="1:11" ht="42" customHeight="1">
      <c r="A1085" s="2" t="s">
        <v>2614</v>
      </c>
      <c r="B1085" s="2" t="s">
        <v>2614</v>
      </c>
      <c r="C1085" s="2" t="s">
        <v>85</v>
      </c>
      <c r="D1085" s="2" t="s">
        <v>86</v>
      </c>
      <c r="E1085" s="5">
        <v>-26891</v>
      </c>
      <c r="F1085" s="3" t="s">
        <v>78</v>
      </c>
      <c r="G1085" s="3" t="s">
        <v>20</v>
      </c>
      <c r="H1085" s="2" t="s">
        <v>34</v>
      </c>
      <c r="I1085" s="2" t="s">
        <v>2615</v>
      </c>
      <c r="J1085" s="3" t="str">
        <f>HYPERLINK("https://www.boe.es/gazeta/dias/1826/05/16/pdfs/GMD-1826-59.pdf#page=3","Abrir facsímil")</f>
        <v>Abrir facsímil</v>
      </c>
      <c r="K1085" s="3" t="s">
        <v>36</v>
      </c>
    </row>
    <row r="1086" spans="1:11" ht="42" customHeight="1">
      <c r="A1086" s="2" t="s">
        <v>2616</v>
      </c>
      <c r="B1086" s="2" t="s">
        <v>2617</v>
      </c>
      <c r="C1086" s="2" t="s">
        <v>17</v>
      </c>
      <c r="D1086" s="2" t="s">
        <v>18</v>
      </c>
      <c r="E1086" s="5">
        <v>-26859</v>
      </c>
      <c r="F1086" s="3" t="s">
        <v>41</v>
      </c>
      <c r="G1086" s="3" t="s">
        <v>20</v>
      </c>
      <c r="H1086" s="2" t="s">
        <v>34</v>
      </c>
      <c r="I1086" s="2" t="s">
        <v>2618</v>
      </c>
      <c r="J1086" s="3" t="str">
        <f>HYPERLINK("https://www.boe.es/gazeta/dias/1826/06/17/pdfs/GMD-1826-73.pdf#page=3","Abrir facsímil")</f>
        <v>Abrir facsímil</v>
      </c>
      <c r="K1086" s="3" t="s">
        <v>36</v>
      </c>
    </row>
    <row r="1087" spans="1:11" ht="42" customHeight="1">
      <c r="A1087" s="2" t="s">
        <v>2619</v>
      </c>
      <c r="B1087" s="2" t="s">
        <v>2619</v>
      </c>
      <c r="C1087" s="2" t="s">
        <v>73</v>
      </c>
      <c r="D1087" s="2" t="s">
        <v>27</v>
      </c>
      <c r="E1087" s="5">
        <v>-26723</v>
      </c>
      <c r="F1087" s="3" t="s">
        <v>340</v>
      </c>
      <c r="G1087" s="3" t="s">
        <v>20</v>
      </c>
      <c r="H1087" s="2" t="s">
        <v>34</v>
      </c>
      <c r="I1087" s="2" t="s">
        <v>2620</v>
      </c>
      <c r="J1087" s="3" t="str">
        <f>HYPERLINK("https://www.boe.es/gazeta/dias/1826/10/31/pdfs/GMD-1826-131.pdf#page=3","Abrir facsímil")</f>
        <v>Abrir facsímil</v>
      </c>
      <c r="K1087" s="3" t="s">
        <v>36</v>
      </c>
    </row>
    <row r="1088" spans="1:11" ht="42" customHeight="1">
      <c r="A1088" s="2" t="s">
        <v>2621</v>
      </c>
      <c r="B1088" s="2" t="s">
        <v>2621</v>
      </c>
      <c r="C1088" s="2" t="s">
        <v>26</v>
      </c>
      <c r="D1088" s="2" t="s">
        <v>27</v>
      </c>
      <c r="E1088" s="5">
        <v>-26971</v>
      </c>
      <c r="F1088" s="3" t="s">
        <v>201</v>
      </c>
      <c r="G1088" s="3" t="s">
        <v>29</v>
      </c>
      <c r="H1088" s="2" t="s">
        <v>34</v>
      </c>
      <c r="I1088" s="2" t="s">
        <v>2622</v>
      </c>
      <c r="J1088" s="3" t="str">
        <f>HYPERLINK("https://www.boe.es/gazeta/dias/1826/02/25/pdfs/GMD-1826-24.pdf#page=4","Abrir facsímil")</f>
        <v>Abrir facsímil</v>
      </c>
      <c r="K1088" s="3" t="s">
        <v>36</v>
      </c>
    </row>
    <row r="1089" spans="1:11" ht="42" customHeight="1">
      <c r="A1089" s="2" t="s">
        <v>2623</v>
      </c>
      <c r="B1089" s="2" t="s">
        <v>2624</v>
      </c>
      <c r="C1089" s="2" t="s">
        <v>26</v>
      </c>
      <c r="D1089" s="2" t="s">
        <v>27</v>
      </c>
      <c r="E1089" s="5">
        <v>-26870</v>
      </c>
      <c r="F1089" s="3" t="s">
        <v>151</v>
      </c>
      <c r="G1089" s="3" t="s">
        <v>29</v>
      </c>
      <c r="H1089" s="2" t="s">
        <v>34</v>
      </c>
      <c r="I1089" s="2" t="s">
        <v>2625</v>
      </c>
      <c r="J1089" s="3" t="str">
        <f>HYPERLINK("https://www.boe.es/gazeta/dias/1826/06/06/pdfs/GMD-1826-68.pdf#page=4","Abrir facsímil")</f>
        <v>Abrir facsímil</v>
      </c>
      <c r="K1089" s="3" t="s">
        <v>36</v>
      </c>
    </row>
    <row r="1090" spans="1:11" ht="42" customHeight="1">
      <c r="A1090" s="2" t="s">
        <v>2626</v>
      </c>
      <c r="B1090" s="2" t="s">
        <v>2627</v>
      </c>
      <c r="C1090" s="2" t="s">
        <v>85</v>
      </c>
      <c r="D1090" s="2" t="s">
        <v>86</v>
      </c>
      <c r="E1090" s="5">
        <v>-26721</v>
      </c>
      <c r="F1090" s="3" t="s">
        <v>945</v>
      </c>
      <c r="G1090" s="3" t="s">
        <v>20</v>
      </c>
      <c r="H1090" s="2" t="s">
        <v>34</v>
      </c>
      <c r="I1090" s="2" t="s">
        <v>2628</v>
      </c>
      <c r="J1090" s="3" t="str">
        <f>HYPERLINK("https://www.boe.es/gazeta/dias/1826/11/02/pdfs/GMD-1826-132.pdf#page=3","Abrir facsímil")</f>
        <v>Abrir facsímil</v>
      </c>
      <c r="K1090" s="3" t="s">
        <v>36</v>
      </c>
    </row>
    <row r="1091" spans="1:11" ht="42" customHeight="1">
      <c r="A1091" s="2" t="s">
        <v>2629</v>
      </c>
      <c r="B1091" s="2" t="s">
        <v>2630</v>
      </c>
      <c r="C1091" s="2" t="s">
        <v>62</v>
      </c>
      <c r="D1091" s="2" t="s">
        <v>27</v>
      </c>
      <c r="E1091" s="5">
        <v>-26889</v>
      </c>
      <c r="F1091" s="3" t="s">
        <v>730</v>
      </c>
      <c r="G1091" s="3" t="s">
        <v>29</v>
      </c>
      <c r="H1091" s="2" t="s">
        <v>34</v>
      </c>
      <c r="I1091" s="2" t="s">
        <v>2631</v>
      </c>
      <c r="J1091" s="3" t="str">
        <f>HYPERLINK("https://www.boe.es/gazeta/dias/1826/05/18/pdfs/GMD-1826-60.pdf#page=4","Abrir facsímil")</f>
        <v>Abrir facsímil</v>
      </c>
      <c r="K1091" s="3" t="s">
        <v>36</v>
      </c>
    </row>
    <row r="1092" spans="1:11" ht="42" customHeight="1">
      <c r="A1092" s="2" t="s">
        <v>2632</v>
      </c>
      <c r="B1092" s="2" t="s">
        <v>2632</v>
      </c>
      <c r="C1092" s="2" t="s">
        <v>17</v>
      </c>
      <c r="D1092" s="2" t="s">
        <v>18</v>
      </c>
      <c r="E1092" s="5">
        <v>-26985</v>
      </c>
      <c r="F1092" s="3" t="s">
        <v>355</v>
      </c>
      <c r="G1092" s="3" t="s">
        <v>20</v>
      </c>
      <c r="H1092" s="2" t="s">
        <v>34</v>
      </c>
      <c r="I1092" s="2" t="s">
        <v>2633</v>
      </c>
      <c r="J1092" s="3" t="str">
        <f>HYPERLINK("https://www.boe.es/gazeta/dias/1826/02/11/pdfs/GMD-1826-18.pdf#page=3","Abrir facsímil")</f>
        <v>Abrir facsímil</v>
      </c>
      <c r="K1092" s="3" t="s">
        <v>36</v>
      </c>
    </row>
    <row r="1093" spans="1:11" ht="42" customHeight="1">
      <c r="A1093" s="2" t="s">
        <v>2632</v>
      </c>
      <c r="B1093" s="2" t="s">
        <v>2632</v>
      </c>
      <c r="C1093" s="2" t="s">
        <v>32</v>
      </c>
      <c r="D1093" s="2" t="s">
        <v>27</v>
      </c>
      <c r="E1093" s="5">
        <v>-26980</v>
      </c>
      <c r="F1093" s="3" t="s">
        <v>158</v>
      </c>
      <c r="G1093" s="3" t="s">
        <v>29</v>
      </c>
      <c r="H1093" s="2" t="s">
        <v>34</v>
      </c>
      <c r="I1093" s="2" t="s">
        <v>2634</v>
      </c>
      <c r="J1093" s="3" t="str">
        <f>HYPERLINK("https://www.boe.es/gazeta/dias/1826/02/16/pdfs/GMD-1826-20.pdf#page=4","Abrir facsímil")</f>
        <v>Abrir facsímil</v>
      </c>
      <c r="K1093" s="3" t="s">
        <v>36</v>
      </c>
    </row>
    <row r="1094" spans="1:11" ht="42" customHeight="1">
      <c r="A1094" s="2" t="s">
        <v>2632</v>
      </c>
      <c r="B1094" s="2" t="s">
        <v>2632</v>
      </c>
      <c r="C1094" s="2" t="s">
        <v>62</v>
      </c>
      <c r="D1094" s="2" t="s">
        <v>27</v>
      </c>
      <c r="E1094" s="5">
        <v>-26978</v>
      </c>
      <c r="F1094" s="3" t="s">
        <v>44</v>
      </c>
      <c r="G1094" s="3" t="s">
        <v>20</v>
      </c>
      <c r="H1094" s="2" t="s">
        <v>34</v>
      </c>
      <c r="I1094" s="2" t="s">
        <v>2635</v>
      </c>
      <c r="J1094" s="3" t="str">
        <f>HYPERLINK("https://www.boe.es/gazeta/dias/1826/02/18/pdfs/GMD-1826-21.pdf#page=3","Abrir facsímil")</f>
        <v>Abrir facsímil</v>
      </c>
      <c r="K1094" s="3" t="s">
        <v>36</v>
      </c>
    </row>
    <row r="1095" spans="1:11" ht="42" customHeight="1">
      <c r="A1095" s="2" t="s">
        <v>2632</v>
      </c>
      <c r="B1095" s="2" t="s">
        <v>2632</v>
      </c>
      <c r="C1095" s="2" t="s">
        <v>32</v>
      </c>
      <c r="D1095" s="2" t="s">
        <v>27</v>
      </c>
      <c r="E1095" s="5">
        <v>-26975</v>
      </c>
      <c r="F1095" s="3" t="s">
        <v>453</v>
      </c>
      <c r="G1095" s="3" t="s">
        <v>454</v>
      </c>
      <c r="H1095" s="2" t="s">
        <v>34</v>
      </c>
      <c r="I1095" s="2" t="s">
        <v>2636</v>
      </c>
      <c r="J1095" s="3" t="str">
        <f>HYPERLINK("https://www.boe.es/gazeta/dias/1826/02/21/pdfs/GMD-1826-22.pdf#page=4","Abrir facsímil")</f>
        <v>Abrir facsímil</v>
      </c>
      <c r="K1095" s="3" t="s">
        <v>36</v>
      </c>
    </row>
    <row r="1096" spans="1:11" ht="42" customHeight="1">
      <c r="A1096" s="2" t="s">
        <v>2632</v>
      </c>
      <c r="B1096" s="2" t="s">
        <v>2632</v>
      </c>
      <c r="C1096" s="2" t="s">
        <v>62</v>
      </c>
      <c r="D1096" s="2" t="s">
        <v>27</v>
      </c>
      <c r="E1096" s="5">
        <v>-26973</v>
      </c>
      <c r="F1096" s="3" t="s">
        <v>194</v>
      </c>
      <c r="G1096" s="3" t="s">
        <v>20</v>
      </c>
      <c r="H1096" s="2" t="s">
        <v>34</v>
      </c>
      <c r="I1096" s="2" t="s">
        <v>2637</v>
      </c>
      <c r="J1096" s="3" t="str">
        <f>HYPERLINK("https://www.boe.es/gazeta/dias/1826/02/23/pdfs/GMD-1826-23.pdf#page=3","Abrir facsímil")</f>
        <v>Abrir facsímil</v>
      </c>
      <c r="K1096" s="3" t="s">
        <v>36</v>
      </c>
    </row>
    <row r="1097" spans="1:11" ht="42" customHeight="1">
      <c r="A1097" s="2" t="s">
        <v>2632</v>
      </c>
      <c r="B1097" s="2" t="s">
        <v>2632</v>
      </c>
      <c r="C1097" s="2" t="s">
        <v>62</v>
      </c>
      <c r="D1097" s="2" t="s">
        <v>27</v>
      </c>
      <c r="E1097" s="5">
        <v>-26971</v>
      </c>
      <c r="F1097" s="3" t="s">
        <v>201</v>
      </c>
      <c r="G1097" s="3" t="s">
        <v>20</v>
      </c>
      <c r="H1097" s="2" t="s">
        <v>34</v>
      </c>
      <c r="I1097" s="2" t="s">
        <v>2638</v>
      </c>
      <c r="J1097" s="3" t="str">
        <f>HYPERLINK("https://www.boe.es/gazeta/dias/1826/02/25/pdfs/GMD-1826-24.pdf#page=3","Abrir facsímil")</f>
        <v>Abrir facsímil</v>
      </c>
      <c r="K1097" s="3" t="s">
        <v>36</v>
      </c>
    </row>
    <row r="1098" spans="1:11" ht="42" customHeight="1">
      <c r="A1098" s="2" t="s">
        <v>2632</v>
      </c>
      <c r="B1098" s="2" t="s">
        <v>2632</v>
      </c>
      <c r="C1098" s="2" t="s">
        <v>62</v>
      </c>
      <c r="D1098" s="2" t="s">
        <v>27</v>
      </c>
      <c r="E1098" s="5">
        <v>-26968</v>
      </c>
      <c r="F1098" s="3" t="s">
        <v>344</v>
      </c>
      <c r="G1098" s="3" t="s">
        <v>20</v>
      </c>
      <c r="H1098" s="2" t="s">
        <v>34</v>
      </c>
      <c r="I1098" s="2" t="s">
        <v>2639</v>
      </c>
      <c r="J1098" s="3" t="str">
        <f>HYPERLINK("https://www.boe.es/gazeta/dias/1826/02/28/pdfs/GMD-1826-26.pdf#page=3","Abrir facsímil")</f>
        <v>Abrir facsímil</v>
      </c>
      <c r="K1098" s="3" t="s">
        <v>36</v>
      </c>
    </row>
    <row r="1099" spans="1:11" ht="42" customHeight="1">
      <c r="A1099" s="2" t="s">
        <v>2632</v>
      </c>
      <c r="B1099" s="2" t="s">
        <v>2632</v>
      </c>
      <c r="C1099" s="2" t="s">
        <v>26</v>
      </c>
      <c r="D1099" s="2" t="s">
        <v>27</v>
      </c>
      <c r="E1099" s="5">
        <v>-26966</v>
      </c>
      <c r="F1099" s="3" t="s">
        <v>1090</v>
      </c>
      <c r="G1099" s="3" t="s">
        <v>29</v>
      </c>
      <c r="H1099" s="2" t="s">
        <v>34</v>
      </c>
      <c r="I1099" s="2" t="s">
        <v>2640</v>
      </c>
      <c r="J1099" s="3" t="str">
        <f>HYPERLINK("https://www.boe.es/gazeta/dias/1826/03/02/pdfs/GMD-1826-27.pdf#page=4","Abrir facsímil")</f>
        <v>Abrir facsímil</v>
      </c>
      <c r="K1099" s="3" t="s">
        <v>36</v>
      </c>
    </row>
    <row r="1100" spans="1:11" ht="42" customHeight="1">
      <c r="A1100" s="2" t="s">
        <v>2632</v>
      </c>
      <c r="B1100" s="2" t="s">
        <v>2632</v>
      </c>
      <c r="C1100" s="2" t="s">
        <v>62</v>
      </c>
      <c r="D1100" s="2" t="s">
        <v>27</v>
      </c>
      <c r="E1100" s="5">
        <v>-26961</v>
      </c>
      <c r="F1100" s="3" t="s">
        <v>1092</v>
      </c>
      <c r="G1100" s="3" t="s">
        <v>1093</v>
      </c>
      <c r="H1100" s="2" t="s">
        <v>34</v>
      </c>
      <c r="I1100" s="2" t="s">
        <v>2641</v>
      </c>
      <c r="J1100" s="3" t="str">
        <f>HYPERLINK("https://www.boe.es/gazeta/dias/1826/03/07/pdfs/GMD-1826-29.pdf#page=3","Abrir facsímil")</f>
        <v>Abrir facsímil</v>
      </c>
      <c r="K1100" s="3" t="s">
        <v>36</v>
      </c>
    </row>
    <row r="1101" spans="1:11" ht="42" customHeight="1">
      <c r="A1101" s="2" t="s">
        <v>2632</v>
      </c>
      <c r="B1101" s="2" t="s">
        <v>2632</v>
      </c>
      <c r="C1101" s="2" t="s">
        <v>17</v>
      </c>
      <c r="D1101" s="2" t="s">
        <v>18</v>
      </c>
      <c r="E1101" s="5">
        <v>-26957</v>
      </c>
      <c r="F1101" s="3" t="s">
        <v>1270</v>
      </c>
      <c r="G1101" s="3" t="s">
        <v>20</v>
      </c>
      <c r="H1101" s="2" t="s">
        <v>34</v>
      </c>
      <c r="I1101" s="2" t="s">
        <v>2642</v>
      </c>
      <c r="J1101" s="3" t="str">
        <f>HYPERLINK("https://www.boe.es/gazeta/dias/1826/03/11/pdfs/GMD-1826-31.pdf#page=3","Abrir facsímil")</f>
        <v>Abrir facsímil</v>
      </c>
      <c r="K1101" s="3" t="s">
        <v>36</v>
      </c>
    </row>
    <row r="1102" spans="1:11" ht="42" customHeight="1">
      <c r="A1102" s="2" t="s">
        <v>2632</v>
      </c>
      <c r="B1102" s="2" t="s">
        <v>2632</v>
      </c>
      <c r="C1102" s="2" t="s">
        <v>62</v>
      </c>
      <c r="D1102" s="2" t="s">
        <v>27</v>
      </c>
      <c r="E1102" s="5">
        <v>-26954</v>
      </c>
      <c r="F1102" s="3" t="s">
        <v>1096</v>
      </c>
      <c r="G1102" s="3" t="s">
        <v>1097</v>
      </c>
      <c r="H1102" s="2" t="s">
        <v>34</v>
      </c>
      <c r="I1102" s="2" t="s">
        <v>2643</v>
      </c>
      <c r="J1102" s="3" t="str">
        <f>HYPERLINK("https://www.boe.es/gazeta/dias/1826/03/14/pdfs/GMD-1826-32.pdf#page=4","Abrir facsímil")</f>
        <v>Abrir facsímil</v>
      </c>
      <c r="K1102" s="3" t="s">
        <v>36</v>
      </c>
    </row>
    <row r="1103" spans="1:11" ht="42" customHeight="1">
      <c r="A1103" s="2" t="s">
        <v>2632</v>
      </c>
      <c r="B1103" s="2" t="s">
        <v>2632</v>
      </c>
      <c r="C1103" s="2" t="s">
        <v>32</v>
      </c>
      <c r="D1103" s="2" t="s">
        <v>27</v>
      </c>
      <c r="E1103" s="5">
        <v>-26952</v>
      </c>
      <c r="F1103" s="3" t="s">
        <v>713</v>
      </c>
      <c r="G1103" s="3" t="s">
        <v>64</v>
      </c>
      <c r="H1103" s="2" t="s">
        <v>34</v>
      </c>
      <c r="I1103" s="2" t="s">
        <v>2644</v>
      </c>
      <c r="J1103" s="3" t="str">
        <f>HYPERLINK("https://www.boe.es/gazeta/dias/1826/03/16/pdfs/GMD-1826-33.pdf#page=2","Abrir facsímil")</f>
        <v>Abrir facsímil</v>
      </c>
      <c r="K1103" s="3" t="s">
        <v>36</v>
      </c>
    </row>
    <row r="1104" spans="1:11" ht="42" customHeight="1">
      <c r="A1104" s="2" t="s">
        <v>2632</v>
      </c>
      <c r="B1104" s="2" t="s">
        <v>2632</v>
      </c>
      <c r="C1104" s="2" t="s">
        <v>62</v>
      </c>
      <c r="D1104" s="2" t="s">
        <v>27</v>
      </c>
      <c r="E1104" s="5">
        <v>-26950</v>
      </c>
      <c r="F1104" s="3" t="s">
        <v>616</v>
      </c>
      <c r="G1104" s="3" t="s">
        <v>20</v>
      </c>
      <c r="H1104" s="2" t="s">
        <v>34</v>
      </c>
      <c r="I1104" s="2" t="s">
        <v>2645</v>
      </c>
      <c r="J1104" s="3" t="str">
        <f>HYPERLINK("https://www.boe.es/gazeta/dias/1826/03/18/pdfs/GMD-1826-34.pdf#page=3","Abrir facsímil")</f>
        <v>Abrir facsímil</v>
      </c>
      <c r="K1104" s="3" t="s">
        <v>36</v>
      </c>
    </row>
    <row r="1105" spans="1:11" ht="42" customHeight="1">
      <c r="A1105" s="2" t="s">
        <v>2632</v>
      </c>
      <c r="B1105" s="2" t="s">
        <v>2632</v>
      </c>
      <c r="C1105" s="2" t="s">
        <v>32</v>
      </c>
      <c r="D1105" s="2" t="s">
        <v>27</v>
      </c>
      <c r="E1105" s="5">
        <v>-26947</v>
      </c>
      <c r="F1105" s="3" t="s">
        <v>19</v>
      </c>
      <c r="G1105" s="3" t="s">
        <v>20</v>
      </c>
      <c r="H1105" s="2" t="s">
        <v>34</v>
      </c>
      <c r="I1105" s="2" t="s">
        <v>2646</v>
      </c>
      <c r="J1105" s="3" t="str">
        <f>HYPERLINK("https://www.boe.es/gazeta/dias/1826/03/21/pdfs/GMD-1826-35.pdf#page=3","Abrir facsímil")</f>
        <v>Abrir facsímil</v>
      </c>
      <c r="K1105" s="3" t="s">
        <v>36</v>
      </c>
    </row>
    <row r="1106" spans="1:11" ht="42" customHeight="1">
      <c r="A1106" s="2" t="s">
        <v>2632</v>
      </c>
      <c r="B1106" s="2" t="s">
        <v>2632</v>
      </c>
      <c r="C1106" s="2" t="s">
        <v>62</v>
      </c>
      <c r="D1106" s="2" t="s">
        <v>27</v>
      </c>
      <c r="E1106" s="5">
        <v>-26898</v>
      </c>
      <c r="F1106" s="3" t="s">
        <v>1814</v>
      </c>
      <c r="G1106" s="3" t="s">
        <v>64</v>
      </c>
      <c r="H1106" s="2" t="s">
        <v>34</v>
      </c>
      <c r="I1106" s="2" t="s">
        <v>2647</v>
      </c>
      <c r="J1106" s="3" t="str">
        <f>HYPERLINK("https://www.boe.es/gazeta/dias/1826/05/09/pdfs/GMD-1826-56.pdf#page=2","Abrir facsímil")</f>
        <v>Abrir facsímil</v>
      </c>
      <c r="K1106" s="3" t="s">
        <v>36</v>
      </c>
    </row>
    <row r="1107" spans="1:11" ht="42" customHeight="1">
      <c r="A1107" s="2" t="s">
        <v>2632</v>
      </c>
      <c r="B1107" s="2" t="s">
        <v>2632</v>
      </c>
      <c r="C1107" s="2" t="s">
        <v>129</v>
      </c>
      <c r="D1107" s="2" t="s">
        <v>27</v>
      </c>
      <c r="E1107" s="5">
        <v>-26898</v>
      </c>
      <c r="F1107" s="3" t="s">
        <v>1814</v>
      </c>
      <c r="G1107" s="3" t="s">
        <v>20</v>
      </c>
      <c r="H1107" s="2" t="s">
        <v>34</v>
      </c>
      <c r="I1107" s="2" t="s">
        <v>2648</v>
      </c>
      <c r="J1107" s="3" t="str">
        <f>HYPERLINK("https://www.boe.es/gazeta/dias/1826/05/09/pdfs/GMD-1826-56.pdf#page=3","Abrir facsímil")</f>
        <v>Abrir facsímil</v>
      </c>
      <c r="K1107" s="3" t="s">
        <v>36</v>
      </c>
    </row>
    <row r="1108" spans="1:11" ht="42" customHeight="1">
      <c r="A1108" s="2" t="s">
        <v>2632</v>
      </c>
      <c r="B1108" s="2" t="s">
        <v>2632</v>
      </c>
      <c r="C1108" s="2" t="s">
        <v>85</v>
      </c>
      <c r="D1108" s="2" t="s">
        <v>86</v>
      </c>
      <c r="E1108" s="5">
        <v>-26889</v>
      </c>
      <c r="F1108" s="3" t="s">
        <v>730</v>
      </c>
      <c r="G1108" s="3" t="s">
        <v>29</v>
      </c>
      <c r="H1108" s="2" t="s">
        <v>34</v>
      </c>
      <c r="I1108" s="2" t="s">
        <v>2649</v>
      </c>
      <c r="J1108" s="3" t="str">
        <f>HYPERLINK("https://www.boe.es/gazeta/dias/1826/05/18/pdfs/GMD-1826-60.pdf#page=4","Abrir facsímil")</f>
        <v>Abrir facsímil</v>
      </c>
      <c r="K1108" s="3" t="s">
        <v>36</v>
      </c>
    </row>
    <row r="1109" spans="1:11" ht="42" customHeight="1">
      <c r="A1109" s="2" t="s">
        <v>2632</v>
      </c>
      <c r="B1109" s="2" t="s">
        <v>2632</v>
      </c>
      <c r="C1109" s="2" t="s">
        <v>62</v>
      </c>
      <c r="D1109" s="2" t="s">
        <v>27</v>
      </c>
      <c r="E1109" s="5">
        <v>-26824</v>
      </c>
      <c r="F1109" s="3" t="s">
        <v>274</v>
      </c>
      <c r="G1109" s="3" t="s">
        <v>29</v>
      </c>
      <c r="H1109" s="2" t="s">
        <v>34</v>
      </c>
      <c r="I1109" s="2" t="s">
        <v>2650</v>
      </c>
      <c r="J1109" s="3" t="str">
        <f>HYPERLINK("https://www.boe.es/gazeta/dias/1826/07/22/pdfs/GMD-1826-88.pdf#page=4","Abrir facsímil")</f>
        <v>Abrir facsímil</v>
      </c>
      <c r="K1109" s="3" t="s">
        <v>36</v>
      </c>
    </row>
    <row r="1110" spans="1:11" ht="42" customHeight="1">
      <c r="A1110" s="2" t="s">
        <v>2651</v>
      </c>
      <c r="B1110" s="2" t="s">
        <v>2651</v>
      </c>
      <c r="C1110" s="2" t="s">
        <v>85</v>
      </c>
      <c r="D1110" s="2" t="s">
        <v>86</v>
      </c>
      <c r="E1110" s="5">
        <v>-26875</v>
      </c>
      <c r="F1110" s="3" t="s">
        <v>885</v>
      </c>
      <c r="G1110" s="3" t="s">
        <v>64</v>
      </c>
      <c r="H1110" s="2" t="s">
        <v>34</v>
      </c>
      <c r="I1110" s="2" t="s">
        <v>2652</v>
      </c>
      <c r="J1110" s="3" t="str">
        <f>HYPERLINK("https://www.boe.es/gazeta/dias/1826/06/01/pdfs/GMD-1826-66.pdf#page=2","Abrir facsímil")</f>
        <v>Abrir facsímil</v>
      </c>
      <c r="K1110" s="3" t="s">
        <v>36</v>
      </c>
    </row>
    <row r="1111" spans="1:11" ht="42" customHeight="1">
      <c r="A1111" s="2" t="s">
        <v>2653</v>
      </c>
      <c r="B1111" s="2" t="s">
        <v>2653</v>
      </c>
      <c r="C1111" s="2" t="s">
        <v>17</v>
      </c>
      <c r="D1111" s="2" t="s">
        <v>18</v>
      </c>
      <c r="E1111" s="5">
        <v>-26912</v>
      </c>
      <c r="F1111" s="3" t="s">
        <v>1109</v>
      </c>
      <c r="G1111" s="3" t="s">
        <v>20</v>
      </c>
      <c r="H1111" s="2" t="s">
        <v>34</v>
      </c>
      <c r="I1111" s="2" t="s">
        <v>2654</v>
      </c>
      <c r="J1111" s="3" t="str">
        <f>HYPERLINK("https://www.boe.es/gazeta/dias/1826/04/25/pdfs/GMD-1826-50.pdf#page=3","Abrir facsímil")</f>
        <v>Abrir facsímil</v>
      </c>
      <c r="K1111" s="3" t="s">
        <v>36</v>
      </c>
    </row>
    <row r="1112" spans="1:11" ht="42" customHeight="1">
      <c r="A1112" s="2" t="s">
        <v>2653</v>
      </c>
      <c r="B1112" s="2" t="s">
        <v>2653</v>
      </c>
      <c r="C1112" s="2" t="s">
        <v>17</v>
      </c>
      <c r="D1112" s="2" t="s">
        <v>18</v>
      </c>
      <c r="E1112" s="5">
        <v>-26749</v>
      </c>
      <c r="F1112" s="3" t="s">
        <v>143</v>
      </c>
      <c r="G1112" s="3" t="s">
        <v>29</v>
      </c>
      <c r="H1112" s="2" t="s">
        <v>34</v>
      </c>
      <c r="I1112" s="2" t="s">
        <v>2655</v>
      </c>
      <c r="J1112" s="3" t="str">
        <f>HYPERLINK("https://www.boe.es/gazeta/dias/1826/10/05/pdfs/GMD-1826-120.pdf#page=4","Abrir facsímil")</f>
        <v>Abrir facsímil</v>
      </c>
      <c r="K1112" s="3" t="s">
        <v>36</v>
      </c>
    </row>
    <row r="1113" spans="1:11" ht="42" customHeight="1">
      <c r="A1113" s="2" t="s">
        <v>2656</v>
      </c>
      <c r="B1113" s="2" t="s">
        <v>2656</v>
      </c>
      <c r="C1113" s="2" t="s">
        <v>85</v>
      </c>
      <c r="D1113" s="2" t="s">
        <v>86</v>
      </c>
      <c r="E1113" s="5">
        <v>-26933</v>
      </c>
      <c r="F1113" s="3" t="s">
        <v>63</v>
      </c>
      <c r="G1113" s="3" t="s">
        <v>45</v>
      </c>
      <c r="H1113" s="2" t="s">
        <v>34</v>
      </c>
      <c r="I1113" s="2" t="s">
        <v>2657</v>
      </c>
      <c r="J1113" s="3" t="str">
        <f>HYPERLINK("https://www.boe.es/gazeta/dias/1826/04/04/pdfs/GMD-1826-41.pdf#page=1","Abrir facsímil")</f>
        <v>Abrir facsímil</v>
      </c>
      <c r="K1113" s="3" t="s">
        <v>36</v>
      </c>
    </row>
    <row r="1114" spans="1:11" ht="42" customHeight="1">
      <c r="A1114" s="2" t="s">
        <v>2656</v>
      </c>
      <c r="B1114" s="2" t="s">
        <v>2656</v>
      </c>
      <c r="C1114" s="2" t="s">
        <v>85</v>
      </c>
      <c r="D1114" s="2" t="s">
        <v>86</v>
      </c>
      <c r="E1114" s="5">
        <v>-26691</v>
      </c>
      <c r="F1114" s="3" t="s">
        <v>795</v>
      </c>
      <c r="G1114" s="3" t="s">
        <v>20</v>
      </c>
      <c r="H1114" s="2" t="s">
        <v>34</v>
      </c>
      <c r="I1114" s="2" t="s">
        <v>2658</v>
      </c>
      <c r="J1114" s="3" t="str">
        <f>HYPERLINK("https://www.boe.es/gazeta/dias/1826/12/02/pdfs/GMD-1826-145.pdf#page=3","Abrir facsímil")</f>
        <v>Abrir facsímil</v>
      </c>
      <c r="K1114" s="3" t="s">
        <v>36</v>
      </c>
    </row>
    <row r="1115" spans="1:11" ht="42" customHeight="1">
      <c r="A1115" s="2" t="s">
        <v>2659</v>
      </c>
      <c r="B1115" s="2" t="s">
        <v>2660</v>
      </c>
      <c r="C1115" s="2" t="s">
        <v>62</v>
      </c>
      <c r="D1115" s="2" t="s">
        <v>27</v>
      </c>
      <c r="E1115" s="5">
        <v>-26796</v>
      </c>
      <c r="F1115" s="3" t="s">
        <v>125</v>
      </c>
      <c r="G1115" s="3" t="s">
        <v>29</v>
      </c>
      <c r="H1115" s="2" t="s">
        <v>21</v>
      </c>
      <c r="I1115" s="2" t="s">
        <v>2661</v>
      </c>
      <c r="J1115" s="3" t="str">
        <f>HYPERLINK("https://www.boe.es/gazeta/dias/1826/08/19/pdfs/GMD-1826-100.pdf#page=4","Abrir facsímil")</f>
        <v>Abrir facsímil</v>
      </c>
      <c r="K1115" s="3" t="s">
        <v>23</v>
      </c>
    </row>
    <row r="1116" spans="1:11" ht="42" customHeight="1">
      <c r="A1116" s="2" t="s">
        <v>2662</v>
      </c>
      <c r="B1116" s="2" t="s">
        <v>2662</v>
      </c>
      <c r="C1116" s="2" t="s">
        <v>17</v>
      </c>
      <c r="D1116" s="2" t="s">
        <v>18</v>
      </c>
      <c r="E1116" s="5">
        <v>-26959</v>
      </c>
      <c r="F1116" s="3" t="s">
        <v>595</v>
      </c>
      <c r="G1116" s="3" t="s">
        <v>29</v>
      </c>
      <c r="H1116" s="2" t="s">
        <v>34</v>
      </c>
      <c r="I1116" s="2" t="s">
        <v>2663</v>
      </c>
      <c r="J1116" s="3" t="str">
        <f>HYPERLINK("https://www.boe.es/gazeta/dias/1826/03/09/pdfs/GMD-1826-30.pdf#page=4","Abrir facsímil")</f>
        <v>Abrir facsímil</v>
      </c>
      <c r="K1116" s="3" t="s">
        <v>36</v>
      </c>
    </row>
    <row r="1117" spans="1:11" ht="42" customHeight="1">
      <c r="A1117" s="2" t="s">
        <v>2664</v>
      </c>
      <c r="B1117" s="2" t="s">
        <v>2665</v>
      </c>
      <c r="C1117" s="2" t="s">
        <v>129</v>
      </c>
      <c r="D1117" s="2" t="s">
        <v>27</v>
      </c>
      <c r="E1117" s="5">
        <v>-26845</v>
      </c>
      <c r="F1117" s="3" t="s">
        <v>515</v>
      </c>
      <c r="G1117" s="3" t="s">
        <v>45</v>
      </c>
      <c r="H1117" s="2" t="s">
        <v>34</v>
      </c>
      <c r="I1117" s="2" t="s">
        <v>2666</v>
      </c>
      <c r="J1117" s="3" t="str">
        <f>HYPERLINK("https://www.boe.es/gazeta/dias/1826/07/01/pdfs/GMD-1826-79.pdf#page=1","Abrir facsímil")</f>
        <v>Abrir facsímil</v>
      </c>
      <c r="K1117" s="3" t="s">
        <v>36</v>
      </c>
    </row>
    <row r="1118" spans="1:11" ht="42" customHeight="1">
      <c r="A1118" s="2" t="s">
        <v>2667</v>
      </c>
      <c r="B1118" s="2" t="s">
        <v>2668</v>
      </c>
      <c r="C1118" s="2" t="s">
        <v>129</v>
      </c>
      <c r="D1118" s="2" t="s">
        <v>27</v>
      </c>
      <c r="E1118" s="5">
        <v>-26880</v>
      </c>
      <c r="F1118" s="3" t="s">
        <v>305</v>
      </c>
      <c r="G1118" s="3" t="s">
        <v>29</v>
      </c>
      <c r="H1118" s="2" t="s">
        <v>34</v>
      </c>
      <c r="I1118" s="2" t="s">
        <v>2669</v>
      </c>
      <c r="J1118" s="3" t="str">
        <f>HYPERLINK("https://www.boe.es/gazeta/dias/1826/05/27/pdfs/GMD-1826-64.pdf#page=4","Abrir facsímil")</f>
        <v>Abrir facsímil</v>
      </c>
      <c r="K1118" s="3" t="s">
        <v>36</v>
      </c>
    </row>
    <row r="1119" spans="1:11" ht="42" customHeight="1">
      <c r="A1119" s="2" t="s">
        <v>2670</v>
      </c>
      <c r="B1119" s="2" t="s">
        <v>2671</v>
      </c>
      <c r="C1119" s="2" t="s">
        <v>49</v>
      </c>
      <c r="D1119" s="2" t="s">
        <v>27</v>
      </c>
      <c r="E1119" s="5">
        <v>-26882</v>
      </c>
      <c r="F1119" s="3" t="s">
        <v>102</v>
      </c>
      <c r="G1119" s="3" t="s">
        <v>29</v>
      </c>
      <c r="H1119" s="2" t="s">
        <v>34</v>
      </c>
      <c r="I1119" s="2" t="s">
        <v>2672</v>
      </c>
      <c r="J1119" s="3" t="str">
        <f>HYPERLINK("https://www.boe.es/gazeta/dias/1826/05/25/pdfs/GMD-1826-63.pdf#page=4","Abrir facsímil")</f>
        <v>Abrir facsímil</v>
      </c>
      <c r="K1119" s="3" t="s">
        <v>36</v>
      </c>
    </row>
    <row r="1120" spans="1:11" ht="42" customHeight="1">
      <c r="A1120" s="2" t="s">
        <v>2673</v>
      </c>
      <c r="B1120" s="2" t="s">
        <v>2674</v>
      </c>
      <c r="C1120" s="2" t="s">
        <v>62</v>
      </c>
      <c r="D1120" s="2" t="s">
        <v>27</v>
      </c>
      <c r="E1120" s="5">
        <v>-26747</v>
      </c>
      <c r="F1120" s="3" t="s">
        <v>738</v>
      </c>
      <c r="G1120" s="3" t="s">
        <v>739</v>
      </c>
      <c r="H1120" s="2" t="s">
        <v>34</v>
      </c>
      <c r="I1120" s="2" t="s">
        <v>2675</v>
      </c>
      <c r="J1120" s="3" t="str">
        <f>HYPERLINK("https://www.boe.es/gazeta/dias/1826/10/07/pdfs/GMD-1826-121.pdf#page=4","Abrir facsímil")</f>
        <v>Abrir facsímil</v>
      </c>
      <c r="K1120" s="3" t="s">
        <v>36</v>
      </c>
    </row>
    <row r="1121" spans="1:11" ht="42" customHeight="1">
      <c r="A1121" s="2" t="s">
        <v>2676</v>
      </c>
      <c r="B1121" s="2" t="s">
        <v>2677</v>
      </c>
      <c r="C1121" s="2" t="s">
        <v>26</v>
      </c>
      <c r="D1121" s="2" t="s">
        <v>27</v>
      </c>
      <c r="E1121" s="5">
        <v>-26733</v>
      </c>
      <c r="F1121" s="3" t="s">
        <v>176</v>
      </c>
      <c r="G1121" s="3" t="s">
        <v>20</v>
      </c>
      <c r="H1121" s="2" t="s">
        <v>34</v>
      </c>
      <c r="I1121" s="2" t="s">
        <v>2678</v>
      </c>
      <c r="J1121" s="3" t="str">
        <f>HYPERLINK("https://www.boe.es/gazeta/dias/1826/10/21/pdfs/GMD-1826-127.pdf#page=3","Abrir facsímil")</f>
        <v>Abrir facsímil</v>
      </c>
      <c r="K1121" s="3" t="s">
        <v>36</v>
      </c>
    </row>
    <row r="1122" spans="1:11" ht="42" customHeight="1">
      <c r="A1122" s="2" t="s">
        <v>2679</v>
      </c>
      <c r="B1122" s="2" t="s">
        <v>2680</v>
      </c>
      <c r="C1122" s="2" t="s">
        <v>85</v>
      </c>
      <c r="D1122" s="2" t="s">
        <v>86</v>
      </c>
      <c r="E1122" s="5">
        <v>-26742</v>
      </c>
      <c r="F1122" s="3" t="s">
        <v>769</v>
      </c>
      <c r="G1122" s="3" t="s">
        <v>29</v>
      </c>
      <c r="H1122" s="2" t="s">
        <v>34</v>
      </c>
      <c r="I1122" s="2" t="s">
        <v>2681</v>
      </c>
      <c r="J1122" s="3" t="str">
        <f>HYPERLINK("https://www.boe.es/gazeta/dias/1826/10/12/pdfs/GMD-1826-123.pdf#page=4","Abrir facsímil")</f>
        <v>Abrir facsímil</v>
      </c>
      <c r="K1122" s="3" t="s">
        <v>36</v>
      </c>
    </row>
    <row r="1123" spans="1:11" ht="42" customHeight="1">
      <c r="A1123" s="2" t="s">
        <v>2682</v>
      </c>
      <c r="B1123" s="2" t="s">
        <v>2683</v>
      </c>
      <c r="C1123" s="2" t="s">
        <v>17</v>
      </c>
      <c r="D1123" s="2" t="s">
        <v>18</v>
      </c>
      <c r="E1123" s="5">
        <v>-26898</v>
      </c>
      <c r="F1123" s="3" t="s">
        <v>1814</v>
      </c>
      <c r="G1123" s="3" t="s">
        <v>20</v>
      </c>
      <c r="H1123" s="2" t="s">
        <v>34</v>
      </c>
      <c r="I1123" s="2" t="s">
        <v>2684</v>
      </c>
      <c r="J1123" s="3" t="str">
        <f>HYPERLINK("https://www.boe.es/gazeta/dias/1826/05/09/pdfs/GMD-1826-56.pdf#page=3","Abrir facsímil")</f>
        <v>Abrir facsímil</v>
      </c>
      <c r="K1123" s="3" t="s">
        <v>36</v>
      </c>
    </row>
    <row r="1124" spans="1:11" ht="42" customHeight="1">
      <c r="A1124" s="2" t="s">
        <v>2685</v>
      </c>
      <c r="B1124" s="2" t="s">
        <v>2685</v>
      </c>
      <c r="C1124" s="2" t="s">
        <v>49</v>
      </c>
      <c r="D1124" s="2" t="s">
        <v>27</v>
      </c>
      <c r="E1124" s="5">
        <v>-26898</v>
      </c>
      <c r="F1124" s="3" t="s">
        <v>1814</v>
      </c>
      <c r="G1124" s="3" t="s">
        <v>64</v>
      </c>
      <c r="H1124" s="2" t="s">
        <v>34</v>
      </c>
      <c r="I1124" s="2" t="s">
        <v>2686</v>
      </c>
      <c r="J1124" s="3" t="str">
        <f>HYPERLINK("https://www.boe.es/gazeta/dias/1826/05/09/pdfs/GMD-1826-56.pdf#page=2","Abrir facsímil")</f>
        <v>Abrir facsímil</v>
      </c>
      <c r="K1124" s="3" t="s">
        <v>36</v>
      </c>
    </row>
    <row r="1125" spans="1:11" ht="42" customHeight="1">
      <c r="A1125" s="2" t="s">
        <v>2685</v>
      </c>
      <c r="B1125" s="2" t="s">
        <v>2685</v>
      </c>
      <c r="C1125" s="2" t="s">
        <v>26</v>
      </c>
      <c r="D1125" s="2" t="s">
        <v>27</v>
      </c>
      <c r="E1125" s="5">
        <v>-26898</v>
      </c>
      <c r="F1125" s="3" t="s">
        <v>1814</v>
      </c>
      <c r="G1125" s="3" t="s">
        <v>20</v>
      </c>
      <c r="H1125" s="2" t="s">
        <v>34</v>
      </c>
      <c r="I1125" s="2" t="s">
        <v>2687</v>
      </c>
      <c r="J1125" s="3" t="str">
        <f>HYPERLINK("https://www.boe.es/gazeta/dias/1826/05/09/pdfs/GMD-1826-56.pdf#page=3","Abrir facsímil")</f>
        <v>Abrir facsímil</v>
      </c>
      <c r="K1125" s="3" t="s">
        <v>36</v>
      </c>
    </row>
    <row r="1126" spans="1:11" ht="42" customHeight="1">
      <c r="A1126" s="2" t="s">
        <v>2685</v>
      </c>
      <c r="B1126" s="2" t="s">
        <v>2685</v>
      </c>
      <c r="C1126" s="2" t="s">
        <v>62</v>
      </c>
      <c r="D1126" s="2" t="s">
        <v>27</v>
      </c>
      <c r="E1126" s="5">
        <v>-26873</v>
      </c>
      <c r="F1126" s="3" t="s">
        <v>136</v>
      </c>
      <c r="G1126" s="3" t="s">
        <v>29</v>
      </c>
      <c r="H1126" s="2" t="s">
        <v>34</v>
      </c>
      <c r="I1126" s="2" t="s">
        <v>2688</v>
      </c>
      <c r="J1126" s="3" t="str">
        <f>HYPERLINK("https://www.boe.es/gazeta/dias/1826/06/03/pdfs/GMD-1826-67.pdf#page=4","Abrir facsímil")</f>
        <v>Abrir facsímil</v>
      </c>
      <c r="K1126" s="3" t="s">
        <v>36</v>
      </c>
    </row>
    <row r="1127" spans="1:11" ht="42" customHeight="1">
      <c r="A1127" s="2" t="s">
        <v>2689</v>
      </c>
      <c r="B1127" s="2" t="s">
        <v>2689</v>
      </c>
      <c r="C1127" s="2" t="s">
        <v>62</v>
      </c>
      <c r="D1127" s="2" t="s">
        <v>27</v>
      </c>
      <c r="E1127" s="5">
        <v>-26938</v>
      </c>
      <c r="F1127" s="3" t="s">
        <v>1400</v>
      </c>
      <c r="G1127" s="3" t="s">
        <v>20</v>
      </c>
      <c r="H1127" s="2" t="s">
        <v>34</v>
      </c>
      <c r="I1127" s="2" t="s">
        <v>2690</v>
      </c>
      <c r="J1127" s="3" t="str">
        <f>HYPERLINK("https://www.boe.es/gazeta/dias/1826/03/30/pdfs/GMD-1826-39.pdf#page=3","Abrir facsímil")</f>
        <v>Abrir facsímil</v>
      </c>
      <c r="K1127" s="3" t="s">
        <v>36</v>
      </c>
    </row>
    <row r="1128" spans="1:11" ht="42" customHeight="1">
      <c r="A1128" s="2" t="s">
        <v>2689</v>
      </c>
      <c r="B1128" s="2" t="s">
        <v>2689</v>
      </c>
      <c r="C1128" s="2" t="s">
        <v>32</v>
      </c>
      <c r="D1128" s="2" t="s">
        <v>27</v>
      </c>
      <c r="E1128" s="5">
        <v>-26910</v>
      </c>
      <c r="F1128" s="3" t="s">
        <v>95</v>
      </c>
      <c r="G1128" s="3" t="s">
        <v>29</v>
      </c>
      <c r="H1128" s="2" t="s">
        <v>34</v>
      </c>
      <c r="I1128" s="2" t="s">
        <v>2691</v>
      </c>
      <c r="J1128" s="3" t="str">
        <f>HYPERLINK("https://www.boe.es/gazeta/dias/1826/04/27/pdfs/GMD-1826-51.pdf#page=4","Abrir facsímil")</f>
        <v>Abrir facsímil</v>
      </c>
      <c r="K1128" s="3" t="s">
        <v>36</v>
      </c>
    </row>
    <row r="1129" spans="1:11" ht="42" customHeight="1">
      <c r="A1129" s="2" t="s">
        <v>2689</v>
      </c>
      <c r="B1129" s="2" t="s">
        <v>2689</v>
      </c>
      <c r="C1129" s="2" t="s">
        <v>17</v>
      </c>
      <c r="D1129" s="2" t="s">
        <v>18</v>
      </c>
      <c r="E1129" s="5">
        <v>-26891</v>
      </c>
      <c r="F1129" s="3" t="s">
        <v>78</v>
      </c>
      <c r="G1129" s="3" t="s">
        <v>20</v>
      </c>
      <c r="H1129" s="2" t="s">
        <v>34</v>
      </c>
      <c r="I1129" s="2" t="s">
        <v>2692</v>
      </c>
      <c r="J1129" s="3" t="str">
        <f>HYPERLINK("https://www.boe.es/gazeta/dias/1826/05/16/pdfs/GMD-1826-59.pdf#page=3","Abrir facsímil")</f>
        <v>Abrir facsímil</v>
      </c>
      <c r="K1129" s="3" t="s">
        <v>36</v>
      </c>
    </row>
    <row r="1130" spans="1:11" ht="42" customHeight="1">
      <c r="A1130" s="2" t="s">
        <v>2689</v>
      </c>
      <c r="B1130" s="2" t="s">
        <v>2689</v>
      </c>
      <c r="C1130" s="2" t="s">
        <v>32</v>
      </c>
      <c r="D1130" s="2" t="s">
        <v>27</v>
      </c>
      <c r="E1130" s="5">
        <v>-26810</v>
      </c>
      <c r="F1130" s="3" t="s">
        <v>498</v>
      </c>
      <c r="G1130" s="3" t="s">
        <v>29</v>
      </c>
      <c r="H1130" s="2" t="s">
        <v>34</v>
      </c>
      <c r="I1130" s="2" t="s">
        <v>2693</v>
      </c>
      <c r="J1130" s="3" t="str">
        <f>HYPERLINK("https://www.boe.es/gazeta/dias/1826/08/05/pdfs/GMD-1826-94.pdf#page=4","Abrir facsímil")</f>
        <v>Abrir facsímil</v>
      </c>
      <c r="K1130" s="3" t="s">
        <v>36</v>
      </c>
    </row>
    <row r="1131" spans="1:11" ht="42" customHeight="1">
      <c r="A1131" s="2" t="s">
        <v>2689</v>
      </c>
      <c r="B1131" s="2" t="s">
        <v>2689</v>
      </c>
      <c r="C1131" s="2" t="s">
        <v>32</v>
      </c>
      <c r="D1131" s="2" t="s">
        <v>27</v>
      </c>
      <c r="E1131" s="5">
        <v>-26681</v>
      </c>
      <c r="F1131" s="3" t="s">
        <v>612</v>
      </c>
      <c r="G1131" s="3" t="s">
        <v>29</v>
      </c>
      <c r="H1131" s="2" t="s">
        <v>34</v>
      </c>
      <c r="I1131" s="2" t="s">
        <v>2694</v>
      </c>
      <c r="J1131" s="3" t="str">
        <f>HYPERLINK("https://www.boe.es/gazeta/dias/1826/12/12/pdfs/GMD-1826-149.pdf#page=4","Abrir facsímil")</f>
        <v>Abrir facsímil</v>
      </c>
      <c r="K1131" s="3" t="s">
        <v>36</v>
      </c>
    </row>
    <row r="1132" spans="1:11" ht="42" customHeight="1">
      <c r="A1132" s="2" t="s">
        <v>2695</v>
      </c>
      <c r="B1132" s="2" t="s">
        <v>2696</v>
      </c>
      <c r="C1132" s="2" t="s">
        <v>17</v>
      </c>
      <c r="D1132" s="2" t="s">
        <v>18</v>
      </c>
      <c r="E1132" s="5">
        <v>-26898</v>
      </c>
      <c r="F1132" s="3" t="s">
        <v>1814</v>
      </c>
      <c r="G1132" s="3" t="s">
        <v>20</v>
      </c>
      <c r="H1132" s="2" t="s">
        <v>34</v>
      </c>
      <c r="I1132" s="2" t="s">
        <v>2697</v>
      </c>
      <c r="J1132" s="3" t="str">
        <f>HYPERLINK("https://www.boe.es/gazeta/dias/1826/05/09/pdfs/GMD-1826-56.pdf#page=3","Abrir facsímil")</f>
        <v>Abrir facsímil</v>
      </c>
      <c r="K1132" s="3" t="s">
        <v>36</v>
      </c>
    </row>
    <row r="1133" spans="1:11" ht="42" customHeight="1">
      <c r="A1133" s="2" t="s">
        <v>2698</v>
      </c>
      <c r="B1133" s="2" t="s">
        <v>2699</v>
      </c>
      <c r="C1133" s="2" t="s">
        <v>49</v>
      </c>
      <c r="D1133" s="2" t="s">
        <v>27</v>
      </c>
      <c r="E1133" s="5">
        <v>-26898</v>
      </c>
      <c r="F1133" s="3" t="s">
        <v>1814</v>
      </c>
      <c r="G1133" s="3" t="s">
        <v>64</v>
      </c>
      <c r="H1133" s="2" t="s">
        <v>34</v>
      </c>
      <c r="I1133" s="2" t="s">
        <v>2700</v>
      </c>
      <c r="J1133" s="3" t="str">
        <f>HYPERLINK("https://www.boe.es/gazeta/dias/1826/05/09/pdfs/GMD-1826-56.pdf#page=2","Abrir facsímil")</f>
        <v>Abrir facsímil</v>
      </c>
      <c r="K1133" s="3" t="s">
        <v>36</v>
      </c>
    </row>
    <row r="1134" spans="1:11" ht="42" customHeight="1">
      <c r="A1134" s="2" t="s">
        <v>2701</v>
      </c>
      <c r="B1134" s="2" t="s">
        <v>2702</v>
      </c>
      <c r="C1134" s="2" t="s">
        <v>49</v>
      </c>
      <c r="D1134" s="2" t="s">
        <v>27</v>
      </c>
      <c r="E1134" s="5">
        <v>-26931</v>
      </c>
      <c r="F1134" s="3" t="s">
        <v>215</v>
      </c>
      <c r="G1134" s="3" t="s">
        <v>20</v>
      </c>
      <c r="H1134" s="2" t="s">
        <v>34</v>
      </c>
      <c r="I1134" s="2" t="s">
        <v>2703</v>
      </c>
      <c r="J1134" s="3" t="str">
        <f>HYPERLINK("https://www.boe.es/gazeta/dias/1826/04/06/pdfs/GMD-1826-42.pdf#page=3","Abrir facsímil")</f>
        <v>Abrir facsímil</v>
      </c>
      <c r="K1134" s="3" t="s">
        <v>36</v>
      </c>
    </row>
    <row r="1135" spans="1:11" ht="42" customHeight="1">
      <c r="A1135" s="2" t="s">
        <v>2704</v>
      </c>
      <c r="B1135" s="2" t="s">
        <v>2705</v>
      </c>
      <c r="C1135" s="2" t="s">
        <v>49</v>
      </c>
      <c r="D1135" s="2" t="s">
        <v>27</v>
      </c>
      <c r="E1135" s="5">
        <v>-26800</v>
      </c>
      <c r="F1135" s="3" t="s">
        <v>417</v>
      </c>
      <c r="G1135" s="3" t="s">
        <v>29</v>
      </c>
      <c r="H1135" s="2" t="s">
        <v>34</v>
      </c>
      <c r="I1135" s="2" t="s">
        <v>2706</v>
      </c>
      <c r="J1135" s="3" t="str">
        <f>HYPERLINK("https://www.boe.es/gazeta/dias/1826/08/15/pdfs/GMD-1826-98.pdf#page=4","Abrir facsímil")</f>
        <v>Abrir facsímil</v>
      </c>
      <c r="K1135" s="3" t="s">
        <v>36</v>
      </c>
    </row>
    <row r="1136" spans="1:11" ht="42" customHeight="1">
      <c r="A1136" s="2" t="s">
        <v>2707</v>
      </c>
      <c r="B1136" s="2" t="s">
        <v>2707</v>
      </c>
      <c r="C1136" s="2" t="s">
        <v>17</v>
      </c>
      <c r="D1136" s="2" t="s">
        <v>18</v>
      </c>
      <c r="E1136" s="5">
        <v>-26758</v>
      </c>
      <c r="F1136" s="3" t="s">
        <v>50</v>
      </c>
      <c r="G1136" s="3" t="s">
        <v>45</v>
      </c>
      <c r="H1136" s="2" t="s">
        <v>34</v>
      </c>
      <c r="I1136" s="2" t="s">
        <v>2708</v>
      </c>
      <c r="J1136" s="3" t="str">
        <f>HYPERLINK("https://www.boe.es/gazeta/dias/1826/09/26/pdfs/GMD-1826-116.pdf#page=1","Abrir facsímil")</f>
        <v>Abrir facsímil</v>
      </c>
      <c r="K1136" s="3" t="s">
        <v>36</v>
      </c>
    </row>
    <row r="1137" spans="1:11" ht="42" customHeight="1">
      <c r="A1137" s="2" t="s">
        <v>2709</v>
      </c>
      <c r="B1137" s="2" t="s">
        <v>2709</v>
      </c>
      <c r="C1137" s="2" t="s">
        <v>17</v>
      </c>
      <c r="D1137" s="2" t="s">
        <v>18</v>
      </c>
      <c r="E1137" s="5">
        <v>-26763</v>
      </c>
      <c r="F1137" s="3" t="s">
        <v>169</v>
      </c>
      <c r="G1137" s="3" t="s">
        <v>64</v>
      </c>
      <c r="H1137" s="2" t="s">
        <v>34</v>
      </c>
      <c r="I1137" s="2" t="s">
        <v>2710</v>
      </c>
      <c r="J1137" s="3" t="str">
        <f>HYPERLINK("https://www.boe.es/gazeta/dias/1826/09/21/pdfs/GMD-1826-114.pdf#page=2","Abrir facsímil")</f>
        <v>Abrir facsímil</v>
      </c>
      <c r="K1137" s="3" t="s">
        <v>36</v>
      </c>
    </row>
    <row r="1138" spans="1:11" ht="42" customHeight="1">
      <c r="A1138" s="2" t="s">
        <v>2711</v>
      </c>
      <c r="B1138" s="2" t="s">
        <v>2711</v>
      </c>
      <c r="C1138" s="2" t="s">
        <v>62</v>
      </c>
      <c r="D1138" s="2" t="s">
        <v>27</v>
      </c>
      <c r="E1138" s="5">
        <v>-26674</v>
      </c>
      <c r="F1138" s="3" t="s">
        <v>219</v>
      </c>
      <c r="G1138" s="3" t="s">
        <v>2712</v>
      </c>
      <c r="H1138" s="2" t="s">
        <v>34</v>
      </c>
      <c r="I1138" s="2" t="s">
        <v>2713</v>
      </c>
      <c r="J1138" s="3" t="str">
        <f>HYPERLINK("https://www.boe.es/gazeta/dias/1826/12/19/pdfs/GMD-1826-152.pdf#page=2","Abrir facsímil")</f>
        <v>Abrir facsímil</v>
      </c>
      <c r="K1138" s="3" t="s">
        <v>36</v>
      </c>
    </row>
    <row r="1139" spans="1:11" ht="42" customHeight="1">
      <c r="A1139" s="2" t="s">
        <v>2714</v>
      </c>
      <c r="B1139" s="2" t="s">
        <v>2714</v>
      </c>
      <c r="C1139" s="2" t="s">
        <v>17</v>
      </c>
      <c r="D1139" s="2" t="s">
        <v>18</v>
      </c>
      <c r="E1139" s="5">
        <v>-26833</v>
      </c>
      <c r="F1139" s="3" t="s">
        <v>91</v>
      </c>
      <c r="G1139" s="3" t="s">
        <v>64</v>
      </c>
      <c r="H1139" s="2" t="s">
        <v>34</v>
      </c>
      <c r="I1139" s="2" t="s">
        <v>2715</v>
      </c>
      <c r="J1139" s="3" t="str">
        <f>HYPERLINK("https://www.boe.es/gazeta/dias/1826/07/13/pdfs/GMD-1826-84.pdf#page=2","Abrir facsímil")</f>
        <v>Abrir facsímil</v>
      </c>
      <c r="K1139" s="3" t="s">
        <v>36</v>
      </c>
    </row>
    <row r="1140" spans="1:11" ht="42" customHeight="1">
      <c r="A1140" s="2" t="s">
        <v>2716</v>
      </c>
      <c r="B1140" s="2" t="s">
        <v>2717</v>
      </c>
      <c r="C1140" s="2" t="s">
        <v>32</v>
      </c>
      <c r="D1140" s="2" t="s">
        <v>27</v>
      </c>
      <c r="E1140" s="5">
        <v>-26800</v>
      </c>
      <c r="F1140" s="3" t="s">
        <v>417</v>
      </c>
      <c r="G1140" s="3" t="s">
        <v>29</v>
      </c>
      <c r="H1140" s="2" t="s">
        <v>34</v>
      </c>
      <c r="I1140" s="2" t="s">
        <v>2718</v>
      </c>
      <c r="J1140" s="3" t="str">
        <f>HYPERLINK("https://www.boe.es/gazeta/dias/1826/08/15/pdfs/GMD-1826-98.pdf#page=4","Abrir facsímil")</f>
        <v>Abrir facsímil</v>
      </c>
      <c r="K1140" s="3" t="s">
        <v>36</v>
      </c>
    </row>
    <row r="1141" spans="1:11" ht="42" customHeight="1">
      <c r="A1141" s="2" t="s">
        <v>2719</v>
      </c>
      <c r="B1141" s="2" t="s">
        <v>2720</v>
      </c>
      <c r="C1141" s="2" t="s">
        <v>17</v>
      </c>
      <c r="D1141" s="2" t="s">
        <v>18</v>
      </c>
      <c r="E1141" s="5">
        <v>-26663</v>
      </c>
      <c r="F1141" s="3" t="s">
        <v>374</v>
      </c>
      <c r="G1141" s="3" t="s">
        <v>29</v>
      </c>
      <c r="H1141" s="2" t="s">
        <v>34</v>
      </c>
      <c r="I1141" s="2" t="s">
        <v>2721</v>
      </c>
      <c r="J1141" s="3" t="str">
        <f>HYPERLINK("https://www.boe.es/gazeta/dias/1826/12/30/pdfs/GMD-1826-157.pdf#page=4","Abrir facsímil")</f>
        <v>Abrir facsímil</v>
      </c>
      <c r="K1141" s="3" t="s">
        <v>36</v>
      </c>
    </row>
    <row r="1142" spans="1:11" ht="42" customHeight="1">
      <c r="A1142" s="2" t="s">
        <v>2722</v>
      </c>
      <c r="B1142" s="2" t="s">
        <v>2722</v>
      </c>
      <c r="C1142" s="2" t="s">
        <v>26</v>
      </c>
      <c r="D1142" s="2" t="s">
        <v>27</v>
      </c>
      <c r="E1142" s="5">
        <v>-26719</v>
      </c>
      <c r="F1142" s="3" t="s">
        <v>184</v>
      </c>
      <c r="G1142" s="3" t="s">
        <v>29</v>
      </c>
      <c r="H1142" s="2" t="s">
        <v>34</v>
      </c>
      <c r="I1142" s="2" t="s">
        <v>2723</v>
      </c>
      <c r="J1142" s="3" t="str">
        <f>HYPERLINK("https://www.boe.es/gazeta/dias/1826/11/04/pdfs/GMD-1826-133.pdf#page=4","Abrir facsímil")</f>
        <v>Abrir facsímil</v>
      </c>
      <c r="K1142" s="3" t="s">
        <v>36</v>
      </c>
    </row>
    <row r="1143" spans="1:11" ht="42" customHeight="1">
      <c r="A1143" s="2" t="s">
        <v>2724</v>
      </c>
      <c r="B1143" s="2" t="s">
        <v>2725</v>
      </c>
      <c r="C1143" s="2" t="s">
        <v>85</v>
      </c>
      <c r="D1143" s="2" t="s">
        <v>86</v>
      </c>
      <c r="E1143" s="5">
        <v>-26873</v>
      </c>
      <c r="F1143" s="3" t="s">
        <v>136</v>
      </c>
      <c r="G1143" s="3" t="s">
        <v>20</v>
      </c>
      <c r="H1143" s="2" t="s">
        <v>34</v>
      </c>
      <c r="I1143" s="2" t="s">
        <v>2726</v>
      </c>
      <c r="J1143" s="3" t="str">
        <f>HYPERLINK("https://www.boe.es/gazeta/dias/1826/06/03/pdfs/GMD-1826-67.pdf#page=3","Abrir facsímil")</f>
        <v>Abrir facsímil</v>
      </c>
      <c r="K1143" s="3" t="s">
        <v>36</v>
      </c>
    </row>
    <row r="1144" spans="1:11" ht="42" customHeight="1">
      <c r="A1144" s="2" t="s">
        <v>2727</v>
      </c>
      <c r="B1144" s="2" t="s">
        <v>2727</v>
      </c>
      <c r="C1144" s="2" t="s">
        <v>17</v>
      </c>
      <c r="D1144" s="2" t="s">
        <v>18</v>
      </c>
      <c r="E1144" s="5">
        <v>-26828</v>
      </c>
      <c r="F1144" s="3" t="s">
        <v>586</v>
      </c>
      <c r="G1144" s="3" t="s">
        <v>45</v>
      </c>
      <c r="H1144" s="2" t="s">
        <v>34</v>
      </c>
      <c r="I1144" s="2" t="s">
        <v>2728</v>
      </c>
      <c r="J1144" s="3" t="str">
        <f>HYPERLINK("https://www.boe.es/gazeta/dias/1826/07/18/pdfs/GMD-1826-86.pdf#page=1","Abrir facsímil")</f>
        <v>Abrir facsímil</v>
      </c>
      <c r="K1144" s="3" t="s">
        <v>36</v>
      </c>
    </row>
    <row r="1145" spans="1:11" ht="42" customHeight="1">
      <c r="A1145" s="2" t="s">
        <v>2729</v>
      </c>
      <c r="B1145" s="2" t="s">
        <v>2729</v>
      </c>
      <c r="C1145" s="2" t="s">
        <v>85</v>
      </c>
      <c r="D1145" s="2" t="s">
        <v>86</v>
      </c>
      <c r="E1145" s="5">
        <v>-26812</v>
      </c>
      <c r="F1145" s="3" t="s">
        <v>33</v>
      </c>
      <c r="G1145" s="3" t="s">
        <v>29</v>
      </c>
      <c r="H1145" s="2" t="s">
        <v>34</v>
      </c>
      <c r="I1145" s="2" t="s">
        <v>2730</v>
      </c>
      <c r="J1145" s="3" t="str">
        <f>HYPERLINK("https://www.boe.es/gazeta/dias/1826/08/03/pdfs/GMD-1826-93.pdf#page=4","Abrir facsímil")</f>
        <v>Abrir facsímil</v>
      </c>
      <c r="K1145" s="3" t="s">
        <v>36</v>
      </c>
    </row>
    <row r="1146" spans="1:11" ht="42" customHeight="1">
      <c r="A1146" s="2" t="s">
        <v>2731</v>
      </c>
      <c r="B1146" s="2" t="s">
        <v>2732</v>
      </c>
      <c r="C1146" s="2" t="s">
        <v>85</v>
      </c>
      <c r="D1146" s="2" t="s">
        <v>86</v>
      </c>
      <c r="E1146" s="5">
        <v>-26784</v>
      </c>
      <c r="F1146" s="3" t="s">
        <v>389</v>
      </c>
      <c r="G1146" s="3" t="s">
        <v>20</v>
      </c>
      <c r="H1146" s="2" t="s">
        <v>21</v>
      </c>
      <c r="I1146" s="2" t="s">
        <v>2733</v>
      </c>
      <c r="J1146" s="3" t="str">
        <f>HYPERLINK("https://www.boe.es/gazeta/dias/1826/08/31/pdfs/GMD-1826-105.pdf#page=3","Abrir facsímil")</f>
        <v>Abrir facsímil</v>
      </c>
      <c r="K1146" s="3" t="s">
        <v>23</v>
      </c>
    </row>
    <row r="1147" spans="1:11" ht="42" customHeight="1">
      <c r="A1147" s="2" t="s">
        <v>2734</v>
      </c>
      <c r="B1147" s="2" t="s">
        <v>2735</v>
      </c>
      <c r="C1147" s="2" t="s">
        <v>85</v>
      </c>
      <c r="D1147" s="2" t="s">
        <v>86</v>
      </c>
      <c r="E1147" s="5">
        <v>-26747</v>
      </c>
      <c r="F1147" s="3" t="s">
        <v>738</v>
      </c>
      <c r="G1147" s="3" t="s">
        <v>739</v>
      </c>
      <c r="H1147" s="2" t="s">
        <v>34</v>
      </c>
      <c r="I1147" s="2" t="s">
        <v>2736</v>
      </c>
      <c r="J1147" s="3" t="str">
        <f>HYPERLINK("https://www.boe.es/gazeta/dias/1826/10/07/pdfs/GMD-1826-121.pdf#page=4","Abrir facsímil")</f>
        <v>Abrir facsímil</v>
      </c>
      <c r="K1147" s="3" t="s">
        <v>36</v>
      </c>
    </row>
    <row r="1148" spans="1:11" ht="42" customHeight="1">
      <c r="A1148" s="2" t="s">
        <v>2737</v>
      </c>
      <c r="B1148" s="2" t="s">
        <v>2737</v>
      </c>
      <c r="C1148" s="2" t="s">
        <v>17</v>
      </c>
      <c r="D1148" s="2" t="s">
        <v>18</v>
      </c>
      <c r="E1148" s="5">
        <v>-26947</v>
      </c>
      <c r="F1148" s="3" t="s">
        <v>19</v>
      </c>
      <c r="G1148" s="3" t="s">
        <v>29</v>
      </c>
      <c r="H1148" s="2" t="s">
        <v>34</v>
      </c>
      <c r="I1148" s="2" t="s">
        <v>2738</v>
      </c>
      <c r="J1148" s="3" t="str">
        <f>HYPERLINK("https://www.boe.es/gazeta/dias/1826/03/21/pdfs/GMD-1826-35.pdf#page=4","Abrir facsímil")</f>
        <v>Abrir facsímil</v>
      </c>
      <c r="K1148" s="3" t="s">
        <v>36</v>
      </c>
    </row>
    <row r="1149" spans="1:11" ht="42" customHeight="1">
      <c r="A1149" s="2" t="s">
        <v>2739</v>
      </c>
      <c r="B1149" s="2" t="s">
        <v>2740</v>
      </c>
      <c r="C1149" s="2" t="s">
        <v>17</v>
      </c>
      <c r="D1149" s="2" t="s">
        <v>18</v>
      </c>
      <c r="E1149" s="5">
        <v>-26882</v>
      </c>
      <c r="F1149" s="3" t="s">
        <v>102</v>
      </c>
      <c r="G1149" s="3" t="s">
        <v>29</v>
      </c>
      <c r="H1149" s="2" t="s">
        <v>34</v>
      </c>
      <c r="I1149" s="2" t="s">
        <v>2741</v>
      </c>
      <c r="J1149" s="3" t="str">
        <f>HYPERLINK("https://www.boe.es/gazeta/dias/1826/05/25/pdfs/GMD-1826-63.pdf#page=4","Abrir facsímil")</f>
        <v>Abrir facsímil</v>
      </c>
      <c r="K1149" s="3" t="s">
        <v>36</v>
      </c>
    </row>
    <row r="1150" spans="1:11" ht="42" customHeight="1">
      <c r="A1150" s="2" t="s">
        <v>2742</v>
      </c>
      <c r="B1150" s="2" t="s">
        <v>2743</v>
      </c>
      <c r="C1150" s="2" t="s">
        <v>49</v>
      </c>
      <c r="D1150" s="2" t="s">
        <v>27</v>
      </c>
      <c r="E1150" s="5">
        <v>-26891</v>
      </c>
      <c r="F1150" s="3" t="s">
        <v>78</v>
      </c>
      <c r="G1150" s="3" t="s">
        <v>29</v>
      </c>
      <c r="H1150" s="2" t="s">
        <v>34</v>
      </c>
      <c r="I1150" s="2" t="s">
        <v>2744</v>
      </c>
      <c r="J1150" s="3" t="str">
        <f>HYPERLINK("https://www.boe.es/gazeta/dias/1826/05/16/pdfs/GMD-1826-59.pdf#page=4","Abrir facsímil")</f>
        <v>Abrir facsímil</v>
      </c>
      <c r="K1150" s="3" t="s">
        <v>36</v>
      </c>
    </row>
    <row r="1151" spans="1:11" ht="42" customHeight="1">
      <c r="A1151" s="2" t="s">
        <v>2745</v>
      </c>
      <c r="B1151" s="2" t="s">
        <v>2746</v>
      </c>
      <c r="C1151" s="2" t="s">
        <v>32</v>
      </c>
      <c r="D1151" s="2" t="s">
        <v>27</v>
      </c>
      <c r="E1151" s="5">
        <v>-27017</v>
      </c>
      <c r="F1151" s="3" t="s">
        <v>162</v>
      </c>
      <c r="G1151" s="3" t="s">
        <v>64</v>
      </c>
      <c r="H1151" s="2" t="s">
        <v>34</v>
      </c>
      <c r="I1151" s="2" t="s">
        <v>2747</v>
      </c>
      <c r="J1151" s="3" t="str">
        <f>HYPERLINK("https://www.boe.es/gazeta/dias/1826/01/10/pdfs/GMD-1826-4.pdf#page=2","Abrir facsímil")</f>
        <v>Abrir facsímil</v>
      </c>
      <c r="K1151" s="3" t="s">
        <v>36</v>
      </c>
    </row>
    <row r="1152" spans="1:11" ht="42" customHeight="1">
      <c r="A1152" s="2" t="s">
        <v>2748</v>
      </c>
      <c r="B1152" s="2" t="s">
        <v>2748</v>
      </c>
      <c r="C1152" s="2" t="s">
        <v>62</v>
      </c>
      <c r="D1152" s="2" t="s">
        <v>27</v>
      </c>
      <c r="E1152" s="5">
        <v>-27001</v>
      </c>
      <c r="F1152" s="3" t="s">
        <v>631</v>
      </c>
      <c r="G1152" s="3" t="s">
        <v>64</v>
      </c>
      <c r="H1152" s="2" t="s">
        <v>34</v>
      </c>
      <c r="I1152" s="2" t="s">
        <v>2749</v>
      </c>
      <c r="J1152" s="3" t="str">
        <f>HYPERLINK("https://www.boe.es/gazeta/dias/1826/01/26/pdfs/GMD-1826-11.pdf#page=2","Abrir facsímil")</f>
        <v>Abrir facsímil</v>
      </c>
      <c r="K1152" s="3" t="s">
        <v>36</v>
      </c>
    </row>
    <row r="1153" spans="1:11" ht="42" customHeight="1">
      <c r="A1153" s="2" t="s">
        <v>2748</v>
      </c>
      <c r="B1153" s="2" t="s">
        <v>2748</v>
      </c>
      <c r="C1153" s="2" t="s">
        <v>62</v>
      </c>
      <c r="D1153" s="2" t="s">
        <v>27</v>
      </c>
      <c r="E1153" s="5">
        <v>-26987</v>
      </c>
      <c r="F1153" s="3" t="s">
        <v>399</v>
      </c>
      <c r="G1153" s="3" t="s">
        <v>20</v>
      </c>
      <c r="H1153" s="2" t="s">
        <v>34</v>
      </c>
      <c r="I1153" s="2" t="s">
        <v>2750</v>
      </c>
      <c r="J1153" s="3" t="str">
        <f>HYPERLINK("https://www.boe.es/gazeta/dias/1826/02/09/pdfs/GMD-1826-17.pdf#page=3","Abrir facsímil")</f>
        <v>Abrir facsímil</v>
      </c>
      <c r="K1153" s="3" t="s">
        <v>36</v>
      </c>
    </row>
    <row r="1154" spans="1:11" ht="42" customHeight="1">
      <c r="A1154" s="2" t="s">
        <v>2748</v>
      </c>
      <c r="B1154" s="2" t="s">
        <v>2748</v>
      </c>
      <c r="C1154" s="2" t="s">
        <v>62</v>
      </c>
      <c r="D1154" s="2" t="s">
        <v>27</v>
      </c>
      <c r="E1154" s="5">
        <v>-26980</v>
      </c>
      <c r="F1154" s="3" t="s">
        <v>158</v>
      </c>
      <c r="G1154" s="3" t="s">
        <v>29</v>
      </c>
      <c r="H1154" s="2" t="s">
        <v>34</v>
      </c>
      <c r="I1154" s="2" t="s">
        <v>2751</v>
      </c>
      <c r="J1154" s="3" t="str">
        <f>HYPERLINK("https://www.boe.es/gazeta/dias/1826/02/16/pdfs/GMD-1826-20.pdf#page=4","Abrir facsímil")</f>
        <v>Abrir facsímil</v>
      </c>
      <c r="K1154" s="3" t="s">
        <v>36</v>
      </c>
    </row>
    <row r="1155" spans="1:11" ht="42" customHeight="1">
      <c r="A1155" s="2" t="s">
        <v>2748</v>
      </c>
      <c r="B1155" s="2" t="s">
        <v>2748</v>
      </c>
      <c r="C1155" s="2" t="s">
        <v>85</v>
      </c>
      <c r="D1155" s="2" t="s">
        <v>86</v>
      </c>
      <c r="E1155" s="5">
        <v>-26884</v>
      </c>
      <c r="F1155" s="3" t="s">
        <v>285</v>
      </c>
      <c r="G1155" s="3" t="s">
        <v>29</v>
      </c>
      <c r="H1155" s="2" t="s">
        <v>34</v>
      </c>
      <c r="I1155" s="2" t="s">
        <v>2752</v>
      </c>
      <c r="J1155" s="3" t="str">
        <f>HYPERLINK("https://www.boe.es/gazeta/dias/1826/05/23/pdfs/GMD-1826-62.pdf#page=4","Abrir facsímil")</f>
        <v>Abrir facsímil</v>
      </c>
      <c r="K1155" s="3" t="s">
        <v>36</v>
      </c>
    </row>
    <row r="1156" spans="1:11" ht="42" customHeight="1">
      <c r="A1156" s="2" t="s">
        <v>2753</v>
      </c>
      <c r="B1156" s="2" t="s">
        <v>2754</v>
      </c>
      <c r="C1156" s="2" t="s">
        <v>62</v>
      </c>
      <c r="D1156" s="2" t="s">
        <v>27</v>
      </c>
      <c r="E1156" s="5">
        <v>-26835</v>
      </c>
      <c r="F1156" s="3" t="s">
        <v>359</v>
      </c>
      <c r="G1156" s="3" t="s">
        <v>20</v>
      </c>
      <c r="H1156" s="2" t="s">
        <v>34</v>
      </c>
      <c r="I1156" s="2" t="s">
        <v>2755</v>
      </c>
      <c r="J1156" s="3" t="str">
        <f>HYPERLINK("https://www.boe.es/gazeta/dias/1826/07/11/pdfs/GMD-1826-83.pdf#page=3","Abrir facsímil")</f>
        <v>Abrir facsímil</v>
      </c>
      <c r="K1156" s="3" t="s">
        <v>36</v>
      </c>
    </row>
    <row r="1157" spans="1:11" ht="42" customHeight="1">
      <c r="A1157" s="2" t="s">
        <v>2756</v>
      </c>
      <c r="B1157" s="2" t="s">
        <v>2756</v>
      </c>
      <c r="C1157" s="2" t="s">
        <v>17</v>
      </c>
      <c r="D1157" s="2" t="s">
        <v>18</v>
      </c>
      <c r="E1157" s="5">
        <v>-26677</v>
      </c>
      <c r="F1157" s="3" t="s">
        <v>37</v>
      </c>
      <c r="G1157" s="3" t="s">
        <v>20</v>
      </c>
      <c r="H1157" s="2" t="s">
        <v>34</v>
      </c>
      <c r="I1157" s="2" t="s">
        <v>2757</v>
      </c>
      <c r="J1157" s="3" t="str">
        <f>HYPERLINK("https://www.boe.es/gazeta/dias/1826/12/16/pdfs/GMD-1826-151.pdf#page=3","Abrir facsímil")</f>
        <v>Abrir facsímil</v>
      </c>
      <c r="K1157" s="3" t="s">
        <v>36</v>
      </c>
    </row>
    <row r="1158" spans="1:11" ht="42" customHeight="1">
      <c r="A1158" s="2" t="s">
        <v>2758</v>
      </c>
      <c r="B1158" s="2" t="s">
        <v>2758</v>
      </c>
      <c r="C1158" s="2" t="s">
        <v>26</v>
      </c>
      <c r="D1158" s="2" t="s">
        <v>27</v>
      </c>
      <c r="E1158" s="5">
        <v>-27022</v>
      </c>
      <c r="F1158" s="3" t="s">
        <v>2430</v>
      </c>
      <c r="G1158" s="3" t="s">
        <v>29</v>
      </c>
      <c r="H1158" s="2" t="s">
        <v>34</v>
      </c>
      <c r="I1158" s="2" t="s">
        <v>2759</v>
      </c>
      <c r="J1158" s="3" t="str">
        <f>HYPERLINK("https://www.boe.es/gazeta/dias/1826/01/05/pdfs/GMD-1826-2.pdf#page=4","Abrir facsímil")</f>
        <v>Abrir facsímil</v>
      </c>
      <c r="K1158" s="3" t="s">
        <v>36</v>
      </c>
    </row>
    <row r="1159" spans="1:11" ht="42" customHeight="1">
      <c r="A1159" s="2" t="s">
        <v>2760</v>
      </c>
      <c r="B1159" s="2" t="s">
        <v>2760</v>
      </c>
      <c r="C1159" s="2" t="s">
        <v>129</v>
      </c>
      <c r="D1159" s="2" t="s">
        <v>27</v>
      </c>
      <c r="E1159" s="5">
        <v>-26922</v>
      </c>
      <c r="F1159" s="3" t="s">
        <v>352</v>
      </c>
      <c r="G1159" s="3" t="s">
        <v>64</v>
      </c>
      <c r="H1159" s="2" t="s">
        <v>34</v>
      </c>
      <c r="I1159" s="2" t="s">
        <v>2761</v>
      </c>
      <c r="J1159" s="3" t="str">
        <f>HYPERLINK("https://www.boe.es/gazeta/dias/1826/04/15/pdfs/GMD-1826-46.pdf#page=2","Abrir facsímil")</f>
        <v>Abrir facsímil</v>
      </c>
      <c r="K1159" s="3" t="s">
        <v>36</v>
      </c>
    </row>
    <row r="1160" spans="1:11" ht="42" customHeight="1">
      <c r="A1160" s="2" t="s">
        <v>2762</v>
      </c>
      <c r="B1160" s="2" t="s">
        <v>2763</v>
      </c>
      <c r="C1160" s="2" t="s">
        <v>17</v>
      </c>
      <c r="D1160" s="2" t="s">
        <v>18</v>
      </c>
      <c r="E1160" s="5">
        <v>-26828</v>
      </c>
      <c r="F1160" s="3" t="s">
        <v>586</v>
      </c>
      <c r="G1160" s="3" t="s">
        <v>29</v>
      </c>
      <c r="H1160" s="2" t="s">
        <v>34</v>
      </c>
      <c r="I1160" s="2" t="s">
        <v>2764</v>
      </c>
      <c r="J1160" s="3" t="str">
        <f>HYPERLINK("https://www.boe.es/gazeta/dias/1826/07/18/pdfs/GMD-1826-86.pdf#page=4","Abrir facsímil")</f>
        <v>Abrir facsímil</v>
      </c>
      <c r="K1160" s="3" t="s">
        <v>36</v>
      </c>
    </row>
    <row r="1161" spans="1:11" ht="42" customHeight="1">
      <c r="A1161" s="2" t="s">
        <v>2765</v>
      </c>
      <c r="B1161" s="2" t="s">
        <v>2766</v>
      </c>
      <c r="C1161" s="2" t="s">
        <v>49</v>
      </c>
      <c r="D1161" s="2" t="s">
        <v>27</v>
      </c>
      <c r="E1161" s="5">
        <v>-26670</v>
      </c>
      <c r="F1161" s="3" t="s">
        <v>253</v>
      </c>
      <c r="G1161" s="3" t="s">
        <v>20</v>
      </c>
      <c r="H1161" s="2" t="s">
        <v>21</v>
      </c>
      <c r="I1161" s="2" t="s">
        <v>2767</v>
      </c>
      <c r="J1161" s="3" t="str">
        <f>HYPERLINK("https://www.boe.es/gazeta/dias/1826/12/23/pdfs/GMD-1826-154.pdf#page=3","Abrir facsímil")</f>
        <v>Abrir facsímil</v>
      </c>
      <c r="K1161" s="3" t="s">
        <v>23</v>
      </c>
    </row>
    <row r="1162" spans="1:11" ht="42" customHeight="1">
      <c r="A1162" s="2" t="s">
        <v>2768</v>
      </c>
      <c r="B1162" s="2" t="s">
        <v>2768</v>
      </c>
      <c r="C1162" s="2" t="s">
        <v>85</v>
      </c>
      <c r="D1162" s="2" t="s">
        <v>86</v>
      </c>
      <c r="E1162" s="5">
        <v>-26950</v>
      </c>
      <c r="F1162" s="3" t="s">
        <v>616</v>
      </c>
      <c r="G1162" s="3" t="s">
        <v>29</v>
      </c>
      <c r="H1162" s="2" t="s">
        <v>34</v>
      </c>
      <c r="I1162" s="2" t="s">
        <v>2769</v>
      </c>
      <c r="J1162" s="3" t="str">
        <f>HYPERLINK("https://www.boe.es/gazeta/dias/1826/03/18/pdfs/GMD-1826-34.pdf#page=4","Abrir facsímil")</f>
        <v>Abrir facsímil</v>
      </c>
      <c r="K1162" s="3" t="s">
        <v>36</v>
      </c>
    </row>
    <row r="1163" spans="1:11" ht="42" customHeight="1">
      <c r="A1163" s="2" t="s">
        <v>2768</v>
      </c>
      <c r="B1163" s="2" t="s">
        <v>2768</v>
      </c>
      <c r="C1163" s="2" t="s">
        <v>62</v>
      </c>
      <c r="D1163" s="2" t="s">
        <v>27</v>
      </c>
      <c r="E1163" s="5">
        <v>-26695</v>
      </c>
      <c r="F1163" s="3" t="s">
        <v>446</v>
      </c>
      <c r="G1163" s="3" t="s">
        <v>29</v>
      </c>
      <c r="H1163" s="2" t="s">
        <v>34</v>
      </c>
      <c r="I1163" s="2" t="s">
        <v>2770</v>
      </c>
      <c r="J1163" s="3" t="str">
        <f>HYPERLINK("https://www.boe.es/gazeta/dias/1826/11/28/pdfs/GMD-1826-143.pdf#page=4","Abrir facsímil")</f>
        <v>Abrir facsímil</v>
      </c>
      <c r="K1163" s="3" t="s">
        <v>36</v>
      </c>
    </row>
    <row r="1164" spans="1:11" ht="42" customHeight="1">
      <c r="A1164" s="2" t="s">
        <v>2771</v>
      </c>
      <c r="B1164" s="2" t="s">
        <v>2771</v>
      </c>
      <c r="C1164" s="2" t="s">
        <v>32</v>
      </c>
      <c r="D1164" s="2" t="s">
        <v>27</v>
      </c>
      <c r="E1164" s="5">
        <v>-26882</v>
      </c>
      <c r="F1164" s="3" t="s">
        <v>102</v>
      </c>
      <c r="G1164" s="3" t="s">
        <v>29</v>
      </c>
      <c r="H1164" s="2" t="s">
        <v>34</v>
      </c>
      <c r="I1164" s="2" t="s">
        <v>2772</v>
      </c>
      <c r="J1164" s="3" t="str">
        <f>HYPERLINK("https://www.boe.es/gazeta/dias/1826/05/25/pdfs/GMD-1826-63.pdf#page=4","Abrir facsímil")</f>
        <v>Abrir facsímil</v>
      </c>
      <c r="K1164" s="3" t="s">
        <v>36</v>
      </c>
    </row>
    <row r="1165" spans="1:11" ht="42" customHeight="1">
      <c r="A1165" s="2" t="s">
        <v>2773</v>
      </c>
      <c r="B1165" s="2" t="s">
        <v>2773</v>
      </c>
      <c r="C1165" s="2" t="s">
        <v>26</v>
      </c>
      <c r="D1165" s="2" t="s">
        <v>27</v>
      </c>
      <c r="E1165" s="5">
        <v>-26954</v>
      </c>
      <c r="F1165" s="3" t="s">
        <v>1096</v>
      </c>
      <c r="G1165" s="3" t="s">
        <v>1097</v>
      </c>
      <c r="H1165" s="2" t="s">
        <v>34</v>
      </c>
      <c r="I1165" s="2" t="s">
        <v>2774</v>
      </c>
      <c r="J1165" s="3" t="str">
        <f>HYPERLINK("https://www.boe.es/gazeta/dias/1826/03/14/pdfs/GMD-1826-32.pdf#page=4","Abrir facsímil")</f>
        <v>Abrir facsímil</v>
      </c>
      <c r="K1165" s="3" t="s">
        <v>36</v>
      </c>
    </row>
    <row r="1166" spans="1:11" ht="42" customHeight="1">
      <c r="A1166" s="2" t="s">
        <v>2773</v>
      </c>
      <c r="B1166" s="2" t="s">
        <v>2773</v>
      </c>
      <c r="C1166" s="2" t="s">
        <v>49</v>
      </c>
      <c r="D1166" s="2" t="s">
        <v>27</v>
      </c>
      <c r="E1166" s="5">
        <v>-26784</v>
      </c>
      <c r="F1166" s="3" t="s">
        <v>389</v>
      </c>
      <c r="G1166" s="3" t="s">
        <v>20</v>
      </c>
      <c r="H1166" s="2" t="s">
        <v>34</v>
      </c>
      <c r="I1166" s="2" t="s">
        <v>2775</v>
      </c>
      <c r="J1166" s="3" t="str">
        <f>HYPERLINK("https://www.boe.es/gazeta/dias/1826/08/31/pdfs/GMD-1826-105.pdf#page=3","Abrir facsímil")</f>
        <v>Abrir facsímil</v>
      </c>
      <c r="K1166" s="3" t="s">
        <v>36</v>
      </c>
    </row>
    <row r="1167" spans="1:11" ht="42" customHeight="1">
      <c r="A1167" s="2" t="s">
        <v>2773</v>
      </c>
      <c r="B1167" s="2" t="s">
        <v>2773</v>
      </c>
      <c r="C1167" s="2" t="s">
        <v>85</v>
      </c>
      <c r="D1167" s="2" t="s">
        <v>86</v>
      </c>
      <c r="E1167" s="5">
        <v>-26782</v>
      </c>
      <c r="F1167" s="3" t="s">
        <v>322</v>
      </c>
      <c r="G1167" s="3" t="s">
        <v>29</v>
      </c>
      <c r="H1167" s="2" t="s">
        <v>34</v>
      </c>
      <c r="I1167" s="2" t="s">
        <v>2776</v>
      </c>
      <c r="J1167" s="3" t="str">
        <f>HYPERLINK("https://www.boe.es/gazeta/dias/1826/09/02/pdfs/GMD-1826-106.pdf#page=4","Abrir facsímil")</f>
        <v>Abrir facsímil</v>
      </c>
      <c r="K1167" s="3" t="s">
        <v>36</v>
      </c>
    </row>
    <row r="1168" spans="1:11" ht="42" customHeight="1">
      <c r="A1168" s="2" t="s">
        <v>2777</v>
      </c>
      <c r="B1168" s="2" t="s">
        <v>2777</v>
      </c>
      <c r="C1168" s="2" t="s">
        <v>62</v>
      </c>
      <c r="D1168" s="2" t="s">
        <v>27</v>
      </c>
      <c r="E1168" s="5">
        <v>-26919</v>
      </c>
      <c r="F1168" s="3" t="s">
        <v>930</v>
      </c>
      <c r="G1168" s="3" t="s">
        <v>45</v>
      </c>
      <c r="H1168" s="2" t="s">
        <v>34</v>
      </c>
      <c r="I1168" s="2" t="s">
        <v>2778</v>
      </c>
      <c r="J1168" s="3" t="str">
        <f>HYPERLINK("https://www.boe.es/gazeta/dias/1826/04/18/pdfs/GMD-1826-47.pdf#page=1","Abrir facsímil")</f>
        <v>Abrir facsímil</v>
      </c>
      <c r="K1168" s="3" t="s">
        <v>36</v>
      </c>
    </row>
    <row r="1169" spans="1:11" ht="42" customHeight="1">
      <c r="A1169" s="2" t="s">
        <v>2779</v>
      </c>
      <c r="B1169" s="2" t="s">
        <v>2779</v>
      </c>
      <c r="C1169" s="2" t="s">
        <v>73</v>
      </c>
      <c r="D1169" s="2" t="s">
        <v>27</v>
      </c>
      <c r="E1169" s="5">
        <v>-26987</v>
      </c>
      <c r="F1169" s="3" t="s">
        <v>399</v>
      </c>
      <c r="G1169" s="3" t="s">
        <v>29</v>
      </c>
      <c r="H1169" s="2" t="s">
        <v>34</v>
      </c>
      <c r="I1169" s="2" t="s">
        <v>2780</v>
      </c>
      <c r="J1169" s="3" t="str">
        <f>HYPERLINK("https://www.boe.es/gazeta/dias/1826/02/09/pdfs/GMD-1826-17.pdf#page=4","Abrir facsímil")</f>
        <v>Abrir facsímil</v>
      </c>
      <c r="K1169" s="3" t="s">
        <v>36</v>
      </c>
    </row>
    <row r="1170" spans="1:11" ht="42" customHeight="1">
      <c r="A1170" s="2" t="s">
        <v>2781</v>
      </c>
      <c r="B1170" s="2" t="s">
        <v>2781</v>
      </c>
      <c r="C1170" s="2" t="s">
        <v>17</v>
      </c>
      <c r="D1170" s="2" t="s">
        <v>18</v>
      </c>
      <c r="E1170" s="5">
        <v>-26964</v>
      </c>
      <c r="F1170" s="3" t="s">
        <v>634</v>
      </c>
      <c r="G1170" s="3" t="s">
        <v>64</v>
      </c>
      <c r="H1170" s="2" t="s">
        <v>34</v>
      </c>
      <c r="I1170" s="2" t="s">
        <v>2782</v>
      </c>
      <c r="J1170" s="3" t="str">
        <f>HYPERLINK("https://www.boe.es/gazeta/dias/1826/03/04/pdfs/GMD-1826-28.pdf#page=2","Abrir facsímil")</f>
        <v>Abrir facsímil</v>
      </c>
      <c r="K1170" s="3" t="s">
        <v>36</v>
      </c>
    </row>
    <row r="1171" spans="1:11" ht="42" customHeight="1">
      <c r="A1171" s="2" t="s">
        <v>2783</v>
      </c>
      <c r="B1171" s="2" t="s">
        <v>2783</v>
      </c>
      <c r="C1171" s="2" t="s">
        <v>17</v>
      </c>
      <c r="D1171" s="2" t="s">
        <v>18</v>
      </c>
      <c r="E1171" s="5">
        <v>-26674</v>
      </c>
      <c r="F1171" s="3" t="s">
        <v>219</v>
      </c>
      <c r="G1171" s="3" t="s">
        <v>2784</v>
      </c>
      <c r="H1171" s="2" t="s">
        <v>34</v>
      </c>
      <c r="I1171" s="2" t="s">
        <v>2785</v>
      </c>
      <c r="J1171" s="3" t="str">
        <f>HYPERLINK("https://www.boe.es/gazeta/dias/1826/12/19/pdfs/GMD-1826-152.pdf#page=3","Abrir facsímil")</f>
        <v>Abrir facsímil</v>
      </c>
      <c r="K1171" s="3" t="s">
        <v>36</v>
      </c>
    </row>
    <row r="1172" spans="1:11" ht="42" customHeight="1">
      <c r="A1172" s="2" t="s">
        <v>2786</v>
      </c>
      <c r="B1172" s="2" t="s">
        <v>2786</v>
      </c>
      <c r="C1172" s="2" t="s">
        <v>17</v>
      </c>
      <c r="D1172" s="2" t="s">
        <v>18</v>
      </c>
      <c r="E1172" s="5">
        <v>-26870</v>
      </c>
      <c r="F1172" s="3" t="s">
        <v>151</v>
      </c>
      <c r="G1172" s="3" t="s">
        <v>45</v>
      </c>
      <c r="H1172" s="2" t="s">
        <v>34</v>
      </c>
      <c r="I1172" s="2" t="s">
        <v>2787</v>
      </c>
      <c r="J1172" s="3" t="str">
        <f>HYPERLINK("https://www.boe.es/gazeta/dias/1826/06/06/pdfs/GMD-1826-68.pdf#page=1","Abrir facsímil")</f>
        <v>Abrir facsímil</v>
      </c>
      <c r="K1172" s="3" t="s">
        <v>36</v>
      </c>
    </row>
    <row r="1173" spans="1:11" ht="42" customHeight="1">
      <c r="A1173" s="2" t="s">
        <v>2788</v>
      </c>
      <c r="B1173" s="2" t="s">
        <v>2788</v>
      </c>
      <c r="C1173" s="2" t="s">
        <v>17</v>
      </c>
      <c r="D1173" s="2" t="s">
        <v>18</v>
      </c>
      <c r="E1173" s="5">
        <v>-26873</v>
      </c>
      <c r="F1173" s="3" t="s">
        <v>136</v>
      </c>
      <c r="G1173" s="3" t="s">
        <v>20</v>
      </c>
      <c r="H1173" s="2" t="s">
        <v>34</v>
      </c>
      <c r="I1173" s="2" t="s">
        <v>2789</v>
      </c>
      <c r="J1173" s="3" t="str">
        <f>HYPERLINK("https://www.boe.es/gazeta/dias/1826/06/03/pdfs/GMD-1826-67.pdf#page=3","Abrir facsímil")</f>
        <v>Abrir facsímil</v>
      </c>
      <c r="K1173" s="3" t="s">
        <v>36</v>
      </c>
    </row>
    <row r="1174" spans="1:11" ht="42" customHeight="1">
      <c r="A1174" s="2" t="s">
        <v>2788</v>
      </c>
      <c r="B1174" s="2" t="s">
        <v>2788</v>
      </c>
      <c r="C1174" s="2" t="s">
        <v>17</v>
      </c>
      <c r="D1174" s="2" t="s">
        <v>18</v>
      </c>
      <c r="E1174" s="5">
        <v>-26852</v>
      </c>
      <c r="F1174" s="3" t="s">
        <v>545</v>
      </c>
      <c r="G1174" s="3" t="s">
        <v>45</v>
      </c>
      <c r="H1174" s="2" t="s">
        <v>34</v>
      </c>
      <c r="I1174" s="2" t="s">
        <v>2790</v>
      </c>
      <c r="J1174" s="3" t="str">
        <f>HYPERLINK("https://www.boe.es/gazeta/dias/1826/06/24/pdfs/GMD-1826-76.pdf#page=1","Abrir facsímil")</f>
        <v>Abrir facsímil</v>
      </c>
      <c r="K1174" s="3" t="s">
        <v>36</v>
      </c>
    </row>
    <row r="1175" spans="1:11" ht="42" customHeight="1">
      <c r="A1175" s="2" t="s">
        <v>2788</v>
      </c>
      <c r="B1175" s="2" t="s">
        <v>2788</v>
      </c>
      <c r="C1175" s="2" t="s">
        <v>17</v>
      </c>
      <c r="D1175" s="2" t="s">
        <v>18</v>
      </c>
      <c r="E1175" s="5">
        <v>-26763</v>
      </c>
      <c r="F1175" s="3" t="s">
        <v>169</v>
      </c>
      <c r="G1175" s="3" t="s">
        <v>29</v>
      </c>
      <c r="H1175" s="2" t="s">
        <v>34</v>
      </c>
      <c r="I1175" s="2" t="s">
        <v>2791</v>
      </c>
      <c r="J1175" s="3" t="str">
        <f>HYPERLINK("https://www.boe.es/gazeta/dias/1826/09/21/pdfs/GMD-1826-114.pdf#page=4","Abrir facsímil")</f>
        <v>Abrir facsímil</v>
      </c>
      <c r="K1175" s="3" t="s">
        <v>36</v>
      </c>
    </row>
    <row r="1176" spans="1:11" ht="42" customHeight="1">
      <c r="A1176" s="2" t="s">
        <v>2788</v>
      </c>
      <c r="B1176" s="2" t="s">
        <v>2788</v>
      </c>
      <c r="C1176" s="2" t="s">
        <v>26</v>
      </c>
      <c r="D1176" s="2" t="s">
        <v>27</v>
      </c>
      <c r="E1176" s="5">
        <v>-26721</v>
      </c>
      <c r="F1176" s="3" t="s">
        <v>945</v>
      </c>
      <c r="G1176" s="3" t="s">
        <v>29</v>
      </c>
      <c r="H1176" s="2" t="s">
        <v>34</v>
      </c>
      <c r="I1176" s="2" t="s">
        <v>2792</v>
      </c>
      <c r="J1176" s="3" t="str">
        <f>HYPERLINK("https://www.boe.es/gazeta/dias/1826/11/02/pdfs/GMD-1826-132.pdf#page=4","Abrir facsímil")</f>
        <v>Abrir facsímil</v>
      </c>
      <c r="K1176" s="3" t="s">
        <v>36</v>
      </c>
    </row>
    <row r="1177" spans="1:11" ht="42" customHeight="1">
      <c r="A1177" s="2" t="s">
        <v>2788</v>
      </c>
      <c r="B1177" s="2" t="s">
        <v>2788</v>
      </c>
      <c r="C1177" s="2" t="s">
        <v>187</v>
      </c>
      <c r="D1177" s="2" t="s">
        <v>86</v>
      </c>
      <c r="E1177" s="5">
        <v>-26693</v>
      </c>
      <c r="F1177" s="3" t="s">
        <v>208</v>
      </c>
      <c r="G1177" s="3" t="s">
        <v>29</v>
      </c>
      <c r="H1177" s="2" t="s">
        <v>34</v>
      </c>
      <c r="I1177" s="2" t="s">
        <v>2793</v>
      </c>
      <c r="J1177" s="3" t="str">
        <f>HYPERLINK("https://www.boe.es/gazeta/dias/1826/11/30/pdfs/GMD-1826-144.pdf#page=4","Abrir facsímil")</f>
        <v>Abrir facsímil</v>
      </c>
      <c r="K1177" s="3" t="s">
        <v>36</v>
      </c>
    </row>
    <row r="1178" spans="1:11" ht="42" customHeight="1">
      <c r="A1178" s="2" t="s">
        <v>2794</v>
      </c>
      <c r="B1178" s="2" t="s">
        <v>2795</v>
      </c>
      <c r="C1178" s="2" t="s">
        <v>49</v>
      </c>
      <c r="D1178" s="2" t="s">
        <v>27</v>
      </c>
      <c r="E1178" s="5">
        <v>-26859</v>
      </c>
      <c r="F1178" s="3" t="s">
        <v>41</v>
      </c>
      <c r="G1178" s="3" t="s">
        <v>20</v>
      </c>
      <c r="H1178" s="2" t="s">
        <v>34</v>
      </c>
      <c r="I1178" s="2" t="s">
        <v>2796</v>
      </c>
      <c r="J1178" s="3" t="str">
        <f>HYPERLINK("https://www.boe.es/gazeta/dias/1826/06/17/pdfs/GMD-1826-73.pdf#page=3","Abrir facsímil")</f>
        <v>Abrir facsímil</v>
      </c>
      <c r="K1178" s="3" t="s">
        <v>36</v>
      </c>
    </row>
    <row r="1179" spans="1:11" ht="42" customHeight="1">
      <c r="A1179" s="2" t="s">
        <v>2797</v>
      </c>
      <c r="B1179" s="2" t="s">
        <v>2798</v>
      </c>
      <c r="C1179" s="2" t="s">
        <v>85</v>
      </c>
      <c r="D1179" s="2" t="s">
        <v>86</v>
      </c>
      <c r="E1179" s="5">
        <v>-26905</v>
      </c>
      <c r="F1179" s="3" t="s">
        <v>68</v>
      </c>
      <c r="G1179" s="3" t="s">
        <v>69</v>
      </c>
      <c r="H1179" s="2" t="s">
        <v>34</v>
      </c>
      <c r="I1179" s="2" t="s">
        <v>2799</v>
      </c>
      <c r="J1179" s="3" t="str">
        <f>HYPERLINK("https://www.boe.es/gazeta/dias/1826/05/02/pdfs/GMD-1826-53.pdf#page=4","Abrir facsímil")</f>
        <v>Abrir facsímil</v>
      </c>
      <c r="K1179" s="3" t="s">
        <v>36</v>
      </c>
    </row>
    <row r="1180" spans="1:11" ht="42" customHeight="1">
      <c r="A1180" s="2" t="s">
        <v>2797</v>
      </c>
      <c r="B1180" s="2" t="s">
        <v>2798</v>
      </c>
      <c r="C1180" s="2" t="s">
        <v>26</v>
      </c>
      <c r="D1180" s="2" t="s">
        <v>27</v>
      </c>
      <c r="E1180" s="5">
        <v>-26700</v>
      </c>
      <c r="F1180" s="3" t="s">
        <v>54</v>
      </c>
      <c r="G1180" s="3" t="s">
        <v>29</v>
      </c>
      <c r="H1180" s="2" t="s">
        <v>34</v>
      </c>
      <c r="I1180" s="2" t="s">
        <v>2800</v>
      </c>
      <c r="J1180" s="3" t="str">
        <f>HYPERLINK("https://www.boe.es/gazeta/dias/1826/11/23/pdfs/GMD-1826-141.pdf#page=4","Abrir facsímil")</f>
        <v>Abrir facsímil</v>
      </c>
      <c r="K1180" s="3" t="s">
        <v>36</v>
      </c>
    </row>
    <row r="1181" spans="1:11" ht="42" customHeight="1">
      <c r="A1181" s="2" t="s">
        <v>2801</v>
      </c>
      <c r="B1181" s="2" t="s">
        <v>2802</v>
      </c>
      <c r="C1181" s="2" t="s">
        <v>32</v>
      </c>
      <c r="D1181" s="2" t="s">
        <v>27</v>
      </c>
      <c r="E1181" s="5">
        <v>-26971</v>
      </c>
      <c r="F1181" s="3" t="s">
        <v>201</v>
      </c>
      <c r="G1181" s="3" t="s">
        <v>29</v>
      </c>
      <c r="H1181" s="2" t="s">
        <v>34</v>
      </c>
      <c r="I1181" s="2" t="s">
        <v>2803</v>
      </c>
      <c r="J1181" s="3" t="str">
        <f>HYPERLINK("https://www.boe.es/gazeta/dias/1826/02/25/pdfs/GMD-1826-24.pdf#page=4","Abrir facsímil")</f>
        <v>Abrir facsímil</v>
      </c>
      <c r="K1181" s="3" t="s">
        <v>36</v>
      </c>
    </row>
    <row r="1182" spans="1:11" ht="42" customHeight="1">
      <c r="A1182" s="2" t="s">
        <v>2804</v>
      </c>
      <c r="B1182" s="2" t="s">
        <v>2804</v>
      </c>
      <c r="C1182" s="2" t="s">
        <v>49</v>
      </c>
      <c r="D1182" s="2" t="s">
        <v>27</v>
      </c>
      <c r="E1182" s="5">
        <v>-26819</v>
      </c>
      <c r="F1182" s="3" t="s">
        <v>212</v>
      </c>
      <c r="G1182" s="3" t="s">
        <v>29</v>
      </c>
      <c r="H1182" s="2" t="s">
        <v>34</v>
      </c>
      <c r="I1182" s="2" t="s">
        <v>2805</v>
      </c>
      <c r="J1182" s="3" t="str">
        <f>HYPERLINK("https://www.boe.es/gazeta/dias/1826/07/27/pdfs/GMD-1826-90.pdf#page=4","Abrir facsímil")</f>
        <v>Abrir facsímil</v>
      </c>
      <c r="K1182" s="3" t="s">
        <v>36</v>
      </c>
    </row>
    <row r="1183" spans="1:11" ht="42" customHeight="1">
      <c r="A1183" s="2" t="s">
        <v>2806</v>
      </c>
      <c r="B1183" s="2" t="s">
        <v>2806</v>
      </c>
      <c r="C1183" s="2" t="s">
        <v>17</v>
      </c>
      <c r="D1183" s="2" t="s">
        <v>18</v>
      </c>
      <c r="E1183" s="5">
        <v>-26924</v>
      </c>
      <c r="F1183" s="3" t="s">
        <v>87</v>
      </c>
      <c r="G1183" s="3" t="s">
        <v>20</v>
      </c>
      <c r="H1183" s="2" t="s">
        <v>34</v>
      </c>
      <c r="I1183" s="2" t="s">
        <v>2807</v>
      </c>
      <c r="J1183" s="3" t="str">
        <f>HYPERLINK("https://www.boe.es/gazeta/dias/1826/04/13/pdfs/GMD-1826-45.pdf#page=3","Abrir facsímil")</f>
        <v>Abrir facsímil</v>
      </c>
      <c r="K1183" s="3" t="s">
        <v>36</v>
      </c>
    </row>
    <row r="1184" spans="1:11" ht="42" customHeight="1">
      <c r="A1184" s="2" t="s">
        <v>2808</v>
      </c>
      <c r="B1184" s="2" t="s">
        <v>2808</v>
      </c>
      <c r="C1184" s="2" t="s">
        <v>62</v>
      </c>
      <c r="D1184" s="2" t="s">
        <v>27</v>
      </c>
      <c r="E1184" s="5">
        <v>-26863</v>
      </c>
      <c r="F1184" s="3" t="s">
        <v>140</v>
      </c>
      <c r="G1184" s="3" t="s">
        <v>20</v>
      </c>
      <c r="H1184" s="2" t="s">
        <v>34</v>
      </c>
      <c r="I1184" s="2" t="s">
        <v>2809</v>
      </c>
      <c r="J1184" s="3" t="str">
        <f>HYPERLINK("https://www.boe.es/gazeta/dias/1826/06/13/pdfs/GMD-1826-71.pdf#page=3","Abrir facsímil")</f>
        <v>Abrir facsímil</v>
      </c>
      <c r="K1184" s="3" t="s">
        <v>36</v>
      </c>
    </row>
    <row r="1185" spans="1:11" ht="42" customHeight="1">
      <c r="A1185" s="2" t="s">
        <v>2810</v>
      </c>
      <c r="B1185" s="2" t="s">
        <v>2810</v>
      </c>
      <c r="C1185" s="2" t="s">
        <v>26</v>
      </c>
      <c r="D1185" s="2" t="s">
        <v>27</v>
      </c>
      <c r="E1185" s="5">
        <v>-27001</v>
      </c>
      <c r="F1185" s="3" t="s">
        <v>631</v>
      </c>
      <c r="G1185" s="3" t="s">
        <v>29</v>
      </c>
      <c r="H1185" s="2" t="s">
        <v>34</v>
      </c>
      <c r="I1185" s="2" t="s">
        <v>2811</v>
      </c>
      <c r="J1185" s="3" t="str">
        <f>HYPERLINK("https://www.boe.es/gazeta/dias/1826/01/26/pdfs/GMD-1826-11.pdf#page=4","Abrir facsímil")</f>
        <v>Abrir facsímil</v>
      </c>
      <c r="K1185" s="3" t="s">
        <v>36</v>
      </c>
    </row>
    <row r="1186" spans="1:11" ht="42" customHeight="1">
      <c r="A1186" s="2" t="s">
        <v>2812</v>
      </c>
      <c r="B1186" s="2" t="s">
        <v>2812</v>
      </c>
      <c r="C1186" s="2" t="s">
        <v>49</v>
      </c>
      <c r="D1186" s="2" t="s">
        <v>27</v>
      </c>
      <c r="E1186" s="5">
        <v>-26971</v>
      </c>
      <c r="F1186" s="3" t="s">
        <v>201</v>
      </c>
      <c r="G1186" s="3" t="s">
        <v>29</v>
      </c>
      <c r="H1186" s="2" t="s">
        <v>34</v>
      </c>
      <c r="I1186" s="2" t="s">
        <v>2813</v>
      </c>
      <c r="J1186" s="3" t="str">
        <f>HYPERLINK("https://www.boe.es/gazeta/dias/1826/02/25/pdfs/GMD-1826-24.pdf#page=4","Abrir facsímil")</f>
        <v>Abrir facsímil</v>
      </c>
      <c r="K1186" s="3" t="s">
        <v>36</v>
      </c>
    </row>
    <row r="1187" spans="1:11" ht="42" customHeight="1">
      <c r="A1187" s="2" t="s">
        <v>2814</v>
      </c>
      <c r="B1187" s="2" t="s">
        <v>2815</v>
      </c>
      <c r="C1187" s="2" t="s">
        <v>62</v>
      </c>
      <c r="D1187" s="2" t="s">
        <v>27</v>
      </c>
      <c r="E1187" s="5">
        <v>-26926</v>
      </c>
      <c r="F1187" s="3" t="s">
        <v>57</v>
      </c>
      <c r="G1187" s="3" t="s">
        <v>64</v>
      </c>
      <c r="H1187" s="2" t="s">
        <v>21</v>
      </c>
      <c r="I1187" s="2" t="s">
        <v>2816</v>
      </c>
      <c r="J1187" s="3" t="str">
        <f>HYPERLINK("https://www.boe.es/gazeta/dias/1826/04/11/pdfs/GMD-1826-44.pdf#page=2","Abrir facsímil")</f>
        <v>Abrir facsímil</v>
      </c>
      <c r="K1187" s="3" t="s">
        <v>23</v>
      </c>
    </row>
    <row r="1188" spans="1:11" ht="42" customHeight="1">
      <c r="A1188" s="2" t="s">
        <v>2817</v>
      </c>
      <c r="B1188" s="2" t="s">
        <v>2817</v>
      </c>
      <c r="C1188" s="2" t="s">
        <v>62</v>
      </c>
      <c r="D1188" s="2" t="s">
        <v>27</v>
      </c>
      <c r="E1188" s="5">
        <v>-26915</v>
      </c>
      <c r="F1188" s="3" t="s">
        <v>98</v>
      </c>
      <c r="G1188" s="3" t="s">
        <v>29</v>
      </c>
      <c r="H1188" s="2" t="s">
        <v>34</v>
      </c>
      <c r="I1188" s="2" t="s">
        <v>2818</v>
      </c>
      <c r="J1188" s="3" t="str">
        <f>HYPERLINK("https://www.boe.es/gazeta/dias/1826/04/22/pdfs/GMD-1826-49.pdf#page=4","Abrir facsímil")</f>
        <v>Abrir facsímil</v>
      </c>
      <c r="K1188" s="3" t="s">
        <v>36</v>
      </c>
    </row>
    <row r="1189" spans="1:11" ht="42" customHeight="1">
      <c r="A1189" s="2" t="s">
        <v>2819</v>
      </c>
      <c r="B1189" s="2" t="s">
        <v>2819</v>
      </c>
      <c r="C1189" s="2" t="s">
        <v>62</v>
      </c>
      <c r="D1189" s="2" t="s">
        <v>27</v>
      </c>
      <c r="E1189" s="5">
        <v>-26971</v>
      </c>
      <c r="F1189" s="3" t="s">
        <v>201</v>
      </c>
      <c r="G1189" s="3" t="s">
        <v>29</v>
      </c>
      <c r="H1189" s="2" t="s">
        <v>34</v>
      </c>
      <c r="I1189" s="2" t="s">
        <v>2820</v>
      </c>
      <c r="J1189" s="3" t="str">
        <f>HYPERLINK("https://www.boe.es/gazeta/dias/1826/02/25/pdfs/GMD-1826-24.pdf#page=4","Abrir facsímil")</f>
        <v>Abrir facsímil</v>
      </c>
      <c r="K1189" s="3" t="s">
        <v>36</v>
      </c>
    </row>
    <row r="1190" spans="1:11" ht="42" customHeight="1">
      <c r="A1190" s="2" t="s">
        <v>2821</v>
      </c>
      <c r="B1190" s="2" t="s">
        <v>2821</v>
      </c>
      <c r="C1190" s="2" t="s">
        <v>62</v>
      </c>
      <c r="D1190" s="2" t="s">
        <v>27</v>
      </c>
      <c r="E1190" s="5">
        <v>-26770</v>
      </c>
      <c r="F1190" s="3" t="s">
        <v>774</v>
      </c>
      <c r="G1190" s="3" t="s">
        <v>29</v>
      </c>
      <c r="H1190" s="2" t="s">
        <v>34</v>
      </c>
      <c r="I1190" s="2" t="s">
        <v>2822</v>
      </c>
      <c r="J1190" s="3" t="str">
        <f>HYPERLINK("https://www.boe.es/gazeta/dias/1826/09/14/pdfs/GMD-1826-111.pdf#page=4","Abrir facsímil")</f>
        <v>Abrir facsímil</v>
      </c>
      <c r="K1190" s="3" t="s">
        <v>36</v>
      </c>
    </row>
    <row r="1191" spans="1:11" ht="42" customHeight="1">
      <c r="A1191" s="2" t="s">
        <v>2821</v>
      </c>
      <c r="B1191" s="2" t="s">
        <v>2821</v>
      </c>
      <c r="C1191" s="2" t="s">
        <v>62</v>
      </c>
      <c r="D1191" s="2" t="s">
        <v>27</v>
      </c>
      <c r="E1191" s="5">
        <v>-26688</v>
      </c>
      <c r="F1191" s="3" t="s">
        <v>1178</v>
      </c>
      <c r="G1191" s="3" t="s">
        <v>29</v>
      </c>
      <c r="H1191" s="2" t="s">
        <v>34</v>
      </c>
      <c r="I1191" s="2" t="s">
        <v>2823</v>
      </c>
      <c r="J1191" s="3" t="str">
        <f>HYPERLINK("https://www.boe.es/gazeta/dias/1826/12/05/pdfs/GMD-1826-146.pdf#page=4","Abrir facsímil")</f>
        <v>Abrir facsímil</v>
      </c>
      <c r="K1191" s="3" t="s">
        <v>36</v>
      </c>
    </row>
    <row r="1192" spans="1:11" ht="42" customHeight="1">
      <c r="A1192" s="2" t="s">
        <v>2824</v>
      </c>
      <c r="B1192" s="2" t="s">
        <v>2824</v>
      </c>
      <c r="C1192" s="2" t="s">
        <v>17</v>
      </c>
      <c r="D1192" s="2" t="s">
        <v>18</v>
      </c>
      <c r="E1192" s="5">
        <v>-26898</v>
      </c>
      <c r="F1192" s="3" t="s">
        <v>1814</v>
      </c>
      <c r="G1192" s="3" t="s">
        <v>29</v>
      </c>
      <c r="H1192" s="2" t="s">
        <v>34</v>
      </c>
      <c r="I1192" s="2" t="s">
        <v>2825</v>
      </c>
      <c r="J1192" s="3" t="str">
        <f>HYPERLINK("https://www.boe.es/gazeta/dias/1826/05/09/pdfs/GMD-1826-56.pdf#page=4","Abrir facsímil")</f>
        <v>Abrir facsímil</v>
      </c>
      <c r="K1192" s="3" t="s">
        <v>36</v>
      </c>
    </row>
    <row r="1193" spans="1:11" ht="42" customHeight="1">
      <c r="A1193" s="2" t="s">
        <v>2826</v>
      </c>
      <c r="B1193" s="2" t="s">
        <v>2826</v>
      </c>
      <c r="C1193" s="2" t="s">
        <v>17</v>
      </c>
      <c r="D1193" s="2" t="s">
        <v>18</v>
      </c>
      <c r="E1193" s="5">
        <v>-27001</v>
      </c>
      <c r="F1193" s="3" t="s">
        <v>631</v>
      </c>
      <c r="G1193" s="3" t="s">
        <v>29</v>
      </c>
      <c r="H1193" s="2" t="s">
        <v>34</v>
      </c>
      <c r="I1193" s="2" t="s">
        <v>2827</v>
      </c>
      <c r="J1193" s="3" t="str">
        <f>HYPERLINK("https://www.boe.es/gazeta/dias/1826/01/26/pdfs/GMD-1826-11.pdf#page=4","Abrir facsímil")</f>
        <v>Abrir facsímil</v>
      </c>
      <c r="K1193" s="3" t="s">
        <v>36</v>
      </c>
    </row>
    <row r="1194" spans="1:11" ht="42" customHeight="1">
      <c r="A1194" s="2" t="s">
        <v>2826</v>
      </c>
      <c r="B1194" s="2" t="s">
        <v>2826</v>
      </c>
      <c r="C1194" s="2" t="s">
        <v>62</v>
      </c>
      <c r="D1194" s="2" t="s">
        <v>27</v>
      </c>
      <c r="E1194" s="5">
        <v>-26971</v>
      </c>
      <c r="F1194" s="3" t="s">
        <v>201</v>
      </c>
      <c r="G1194" s="3" t="s">
        <v>29</v>
      </c>
      <c r="H1194" s="2" t="s">
        <v>34</v>
      </c>
      <c r="I1194" s="2" t="s">
        <v>2828</v>
      </c>
      <c r="J1194" s="3" t="str">
        <f>HYPERLINK("https://www.boe.es/gazeta/dias/1826/02/25/pdfs/GMD-1826-24.pdf#page=4","Abrir facsímil")</f>
        <v>Abrir facsímil</v>
      </c>
      <c r="K1194" s="3" t="s">
        <v>36</v>
      </c>
    </row>
    <row r="1195" spans="1:11" ht="42" customHeight="1">
      <c r="A1195" s="2" t="s">
        <v>2826</v>
      </c>
      <c r="B1195" s="2" t="s">
        <v>2826</v>
      </c>
      <c r="C1195" s="2" t="s">
        <v>17</v>
      </c>
      <c r="D1195" s="2" t="s">
        <v>18</v>
      </c>
      <c r="E1195" s="5">
        <v>-26947</v>
      </c>
      <c r="F1195" s="3" t="s">
        <v>19</v>
      </c>
      <c r="G1195" s="3" t="s">
        <v>20</v>
      </c>
      <c r="H1195" s="2" t="s">
        <v>34</v>
      </c>
      <c r="I1195" s="2" t="s">
        <v>2829</v>
      </c>
      <c r="J1195" s="3" t="str">
        <f>HYPERLINK("https://www.boe.es/gazeta/dias/1826/03/21/pdfs/GMD-1826-35.pdf#page=3","Abrir facsímil")</f>
        <v>Abrir facsímil</v>
      </c>
      <c r="K1195" s="3" t="s">
        <v>36</v>
      </c>
    </row>
    <row r="1196" spans="1:11" ht="42" customHeight="1">
      <c r="A1196" s="2" t="s">
        <v>2826</v>
      </c>
      <c r="B1196" s="2" t="s">
        <v>2826</v>
      </c>
      <c r="C1196" s="2" t="s">
        <v>32</v>
      </c>
      <c r="D1196" s="2" t="s">
        <v>27</v>
      </c>
      <c r="E1196" s="5">
        <v>-26943</v>
      </c>
      <c r="F1196" s="3" t="s">
        <v>1015</v>
      </c>
      <c r="G1196" s="3" t="s">
        <v>20</v>
      </c>
      <c r="H1196" s="2" t="s">
        <v>34</v>
      </c>
      <c r="I1196" s="2" t="s">
        <v>2830</v>
      </c>
      <c r="J1196" s="3" t="str">
        <f>HYPERLINK("https://www.boe.es/gazeta/dias/1826/03/25/pdfs/GMD-1826-37.pdf#page=3","Abrir facsímil")</f>
        <v>Abrir facsímil</v>
      </c>
      <c r="K1196" s="3" t="s">
        <v>36</v>
      </c>
    </row>
    <row r="1197" spans="1:11" ht="42" customHeight="1">
      <c r="A1197" s="2" t="s">
        <v>2826</v>
      </c>
      <c r="B1197" s="2" t="s">
        <v>2826</v>
      </c>
      <c r="C1197" s="2" t="s">
        <v>17</v>
      </c>
      <c r="D1197" s="2" t="s">
        <v>18</v>
      </c>
      <c r="E1197" s="5">
        <v>-26931</v>
      </c>
      <c r="F1197" s="3" t="s">
        <v>215</v>
      </c>
      <c r="G1197" s="3" t="s">
        <v>45</v>
      </c>
      <c r="H1197" s="2" t="s">
        <v>34</v>
      </c>
      <c r="I1197" s="2" t="s">
        <v>2831</v>
      </c>
      <c r="J1197" s="3" t="str">
        <f>HYPERLINK("https://www.boe.es/gazeta/dias/1826/04/06/pdfs/GMD-1826-42.pdf#page=1","Abrir facsímil")</f>
        <v>Abrir facsímil</v>
      </c>
      <c r="K1197" s="3" t="s">
        <v>36</v>
      </c>
    </row>
    <row r="1198" spans="1:11" ht="42" customHeight="1">
      <c r="A1198" s="2" t="s">
        <v>2826</v>
      </c>
      <c r="B1198" s="2" t="s">
        <v>2826</v>
      </c>
      <c r="C1198" s="2" t="s">
        <v>49</v>
      </c>
      <c r="D1198" s="2" t="s">
        <v>27</v>
      </c>
      <c r="E1198" s="5">
        <v>-26922</v>
      </c>
      <c r="F1198" s="3" t="s">
        <v>352</v>
      </c>
      <c r="G1198" s="3" t="s">
        <v>29</v>
      </c>
      <c r="H1198" s="2" t="s">
        <v>34</v>
      </c>
      <c r="I1198" s="2" t="s">
        <v>2832</v>
      </c>
      <c r="J1198" s="3" t="str">
        <f>HYPERLINK("https://www.boe.es/gazeta/dias/1826/04/15/pdfs/GMD-1826-46.pdf#page=4","Abrir facsímil")</f>
        <v>Abrir facsímil</v>
      </c>
      <c r="K1198" s="3" t="s">
        <v>36</v>
      </c>
    </row>
    <row r="1199" spans="1:11" ht="42" customHeight="1">
      <c r="A1199" s="2" t="s">
        <v>2826</v>
      </c>
      <c r="B1199" s="2" t="s">
        <v>2826</v>
      </c>
      <c r="C1199" s="2" t="s">
        <v>49</v>
      </c>
      <c r="D1199" s="2" t="s">
        <v>27</v>
      </c>
      <c r="E1199" s="5">
        <v>-26910</v>
      </c>
      <c r="F1199" s="3" t="s">
        <v>95</v>
      </c>
      <c r="G1199" s="3" t="s">
        <v>20</v>
      </c>
      <c r="H1199" s="2" t="s">
        <v>34</v>
      </c>
      <c r="I1199" s="2" t="s">
        <v>2833</v>
      </c>
      <c r="J1199" s="3" t="str">
        <f>HYPERLINK("https://www.boe.es/gazeta/dias/1826/04/27/pdfs/GMD-1826-51.pdf#page=3","Abrir facsímil")</f>
        <v>Abrir facsímil</v>
      </c>
      <c r="K1199" s="3" t="s">
        <v>36</v>
      </c>
    </row>
    <row r="1200" spans="1:11" ht="42" customHeight="1">
      <c r="A1200" s="2" t="s">
        <v>2826</v>
      </c>
      <c r="B1200" s="2" t="s">
        <v>2826</v>
      </c>
      <c r="C1200" s="2" t="s">
        <v>49</v>
      </c>
      <c r="D1200" s="2" t="s">
        <v>27</v>
      </c>
      <c r="E1200" s="5">
        <v>-26905</v>
      </c>
      <c r="F1200" s="3" t="s">
        <v>68</v>
      </c>
      <c r="G1200" s="3" t="s">
        <v>64</v>
      </c>
      <c r="H1200" s="2" t="s">
        <v>34</v>
      </c>
      <c r="I1200" s="2" t="s">
        <v>2834</v>
      </c>
      <c r="J1200" s="3" t="str">
        <f>HYPERLINK("https://www.boe.es/gazeta/dias/1826/05/02/pdfs/GMD-1826-53.pdf#page=2","Abrir facsímil")</f>
        <v>Abrir facsímil</v>
      </c>
      <c r="K1200" s="3" t="s">
        <v>36</v>
      </c>
    </row>
    <row r="1201" spans="1:11" ht="42" customHeight="1">
      <c r="A1201" s="2" t="s">
        <v>2826</v>
      </c>
      <c r="B1201" s="2" t="s">
        <v>2826</v>
      </c>
      <c r="C1201" s="2" t="s">
        <v>85</v>
      </c>
      <c r="D1201" s="2" t="s">
        <v>86</v>
      </c>
      <c r="E1201" s="5">
        <v>-26898</v>
      </c>
      <c r="F1201" s="3" t="s">
        <v>1814</v>
      </c>
      <c r="G1201" s="3" t="s">
        <v>64</v>
      </c>
      <c r="H1201" s="2" t="s">
        <v>34</v>
      </c>
      <c r="I1201" s="2" t="s">
        <v>2835</v>
      </c>
      <c r="J1201" s="3" t="str">
        <f>HYPERLINK("https://www.boe.es/gazeta/dias/1826/05/09/pdfs/GMD-1826-56.pdf#page=2","Abrir facsímil")</f>
        <v>Abrir facsímil</v>
      </c>
      <c r="K1201" s="3" t="s">
        <v>36</v>
      </c>
    </row>
    <row r="1202" spans="1:11" ht="42" customHeight="1">
      <c r="A1202" s="2" t="s">
        <v>2826</v>
      </c>
      <c r="B1202" s="2" t="s">
        <v>2826</v>
      </c>
      <c r="C1202" s="2" t="s">
        <v>49</v>
      </c>
      <c r="D1202" s="2" t="s">
        <v>27</v>
      </c>
      <c r="E1202" s="5">
        <v>-26870</v>
      </c>
      <c r="F1202" s="3" t="s">
        <v>151</v>
      </c>
      <c r="G1202" s="3" t="s">
        <v>29</v>
      </c>
      <c r="H1202" s="2" t="s">
        <v>34</v>
      </c>
      <c r="I1202" s="2" t="s">
        <v>2836</v>
      </c>
      <c r="J1202" s="3" t="str">
        <f>HYPERLINK("https://www.boe.es/gazeta/dias/1826/06/06/pdfs/GMD-1826-68.pdf#page=4","Abrir facsímil")</f>
        <v>Abrir facsímil</v>
      </c>
      <c r="K1202" s="3" t="s">
        <v>36</v>
      </c>
    </row>
    <row r="1203" spans="1:11" ht="42" customHeight="1">
      <c r="A1203" s="2" t="s">
        <v>2826</v>
      </c>
      <c r="B1203" s="2" t="s">
        <v>2826</v>
      </c>
      <c r="C1203" s="2" t="s">
        <v>26</v>
      </c>
      <c r="D1203" s="2" t="s">
        <v>27</v>
      </c>
      <c r="E1203" s="5">
        <v>-26868</v>
      </c>
      <c r="F1203" s="3" t="s">
        <v>1305</v>
      </c>
      <c r="G1203" s="3" t="s">
        <v>29</v>
      </c>
      <c r="H1203" s="2" t="s">
        <v>34</v>
      </c>
      <c r="I1203" s="2" t="s">
        <v>2837</v>
      </c>
      <c r="J1203" s="3" t="str">
        <f>HYPERLINK("https://www.boe.es/gazeta/dias/1826/06/08/pdfs/GMD-1826-69.pdf#page=4","Abrir facsímil")</f>
        <v>Abrir facsímil</v>
      </c>
      <c r="K1203" s="3" t="s">
        <v>36</v>
      </c>
    </row>
    <row r="1204" spans="1:11" ht="42" customHeight="1">
      <c r="A1204" s="2" t="s">
        <v>2826</v>
      </c>
      <c r="B1204" s="2" t="s">
        <v>2826</v>
      </c>
      <c r="C1204" s="2" t="s">
        <v>32</v>
      </c>
      <c r="D1204" s="2" t="s">
        <v>27</v>
      </c>
      <c r="E1204" s="5">
        <v>-26859</v>
      </c>
      <c r="F1204" s="3" t="s">
        <v>41</v>
      </c>
      <c r="G1204" s="3" t="s">
        <v>29</v>
      </c>
      <c r="H1204" s="2" t="s">
        <v>34</v>
      </c>
      <c r="I1204" s="2" t="s">
        <v>2838</v>
      </c>
      <c r="J1204" s="3" t="str">
        <f>HYPERLINK("https://www.boe.es/gazeta/dias/1826/06/17/pdfs/GMD-1826-73.pdf#page=4","Abrir facsímil")</f>
        <v>Abrir facsímil</v>
      </c>
      <c r="K1204" s="3" t="s">
        <v>36</v>
      </c>
    </row>
    <row r="1205" spans="1:11" ht="42" customHeight="1">
      <c r="A1205" s="2" t="s">
        <v>2826</v>
      </c>
      <c r="B1205" s="2" t="s">
        <v>2826</v>
      </c>
      <c r="C1205" s="2" t="s">
        <v>17</v>
      </c>
      <c r="D1205" s="2" t="s">
        <v>18</v>
      </c>
      <c r="E1205" s="5">
        <v>-26807</v>
      </c>
      <c r="F1205" s="3" t="s">
        <v>965</v>
      </c>
      <c r="G1205" s="3" t="s">
        <v>29</v>
      </c>
      <c r="H1205" s="2" t="s">
        <v>34</v>
      </c>
      <c r="I1205" s="2" t="s">
        <v>2839</v>
      </c>
      <c r="J1205" s="3" t="str">
        <f>HYPERLINK("https://www.boe.es/gazeta/dias/1826/08/08/pdfs/GMD-1826-95.pdf#page=4","Abrir facsímil")</f>
        <v>Abrir facsímil</v>
      </c>
      <c r="K1205" s="3" t="s">
        <v>36</v>
      </c>
    </row>
    <row r="1206" spans="1:11" ht="42" customHeight="1">
      <c r="A1206" s="2" t="s">
        <v>2826</v>
      </c>
      <c r="B1206" s="2" t="s">
        <v>2826</v>
      </c>
      <c r="C1206" s="2" t="s">
        <v>32</v>
      </c>
      <c r="D1206" s="2" t="s">
        <v>27</v>
      </c>
      <c r="E1206" s="5">
        <v>-26793</v>
      </c>
      <c r="F1206" s="3" t="s">
        <v>28</v>
      </c>
      <c r="G1206" s="3" t="s">
        <v>20</v>
      </c>
      <c r="H1206" s="2" t="s">
        <v>34</v>
      </c>
      <c r="I1206" s="2" t="s">
        <v>2840</v>
      </c>
      <c r="J1206" s="3" t="str">
        <f>HYPERLINK("https://www.boe.es/gazeta/dias/1826/08/22/pdfs/GMD-1826-101.pdf#page=3","Abrir facsímil")</f>
        <v>Abrir facsímil</v>
      </c>
      <c r="K1206" s="3" t="s">
        <v>36</v>
      </c>
    </row>
    <row r="1207" spans="1:11" ht="42" customHeight="1">
      <c r="A1207" s="2" t="s">
        <v>2826</v>
      </c>
      <c r="B1207" s="2" t="s">
        <v>2826</v>
      </c>
      <c r="C1207" s="2" t="s">
        <v>62</v>
      </c>
      <c r="D1207" s="2" t="s">
        <v>27</v>
      </c>
      <c r="E1207" s="5">
        <v>-26763</v>
      </c>
      <c r="F1207" s="3" t="s">
        <v>169</v>
      </c>
      <c r="G1207" s="3" t="s">
        <v>20</v>
      </c>
      <c r="H1207" s="2" t="s">
        <v>34</v>
      </c>
      <c r="I1207" s="2" t="s">
        <v>2841</v>
      </c>
      <c r="J1207" s="3" t="str">
        <f>HYPERLINK("https://www.boe.es/gazeta/dias/1826/09/21/pdfs/GMD-1826-114.pdf#page=3","Abrir facsímil")</f>
        <v>Abrir facsímil</v>
      </c>
      <c r="K1207" s="3" t="s">
        <v>36</v>
      </c>
    </row>
    <row r="1208" spans="1:11" ht="42" customHeight="1">
      <c r="A1208" s="2" t="s">
        <v>2826</v>
      </c>
      <c r="B1208" s="2" t="s">
        <v>2826</v>
      </c>
      <c r="C1208" s="2" t="s">
        <v>17</v>
      </c>
      <c r="D1208" s="2" t="s">
        <v>18</v>
      </c>
      <c r="E1208" s="5">
        <v>-26737</v>
      </c>
      <c r="F1208" s="3" t="s">
        <v>1283</v>
      </c>
      <c r="G1208" s="3" t="s">
        <v>29</v>
      </c>
      <c r="H1208" s="2" t="s">
        <v>34</v>
      </c>
      <c r="I1208" s="2" t="s">
        <v>2842</v>
      </c>
      <c r="J1208" s="3" t="str">
        <f>HYPERLINK("https://www.boe.es/gazeta/dias/1826/10/17/pdfs/GMD-1826-125.pdf#page=4","Abrir facsímil")</f>
        <v>Abrir facsímil</v>
      </c>
      <c r="K1208" s="3" t="s">
        <v>36</v>
      </c>
    </row>
    <row r="1209" spans="1:11" ht="42" customHeight="1">
      <c r="A1209" s="2" t="s">
        <v>2826</v>
      </c>
      <c r="B1209" s="2" t="s">
        <v>2826</v>
      </c>
      <c r="C1209" s="2" t="s">
        <v>62</v>
      </c>
      <c r="D1209" s="2" t="s">
        <v>27</v>
      </c>
      <c r="E1209" s="5">
        <v>-26728</v>
      </c>
      <c r="F1209" s="3" t="s">
        <v>900</v>
      </c>
      <c r="G1209" s="3" t="s">
        <v>45</v>
      </c>
      <c r="H1209" s="2" t="s">
        <v>34</v>
      </c>
      <c r="I1209" s="2" t="s">
        <v>2843</v>
      </c>
      <c r="J1209" s="3" t="str">
        <f>HYPERLINK("https://www.boe.es/gazeta/dias/1826/10/26/pdfs/GMD-1826-129.pdf#page=1","Abrir facsímil")</f>
        <v>Abrir facsímil</v>
      </c>
      <c r="K1209" s="3" t="s">
        <v>36</v>
      </c>
    </row>
    <row r="1210" spans="1:11" ht="42" customHeight="1">
      <c r="A1210" s="2" t="s">
        <v>2826</v>
      </c>
      <c r="B1210" s="2" t="s">
        <v>2826</v>
      </c>
      <c r="C1210" s="2" t="s">
        <v>17</v>
      </c>
      <c r="D1210" s="2" t="s">
        <v>18</v>
      </c>
      <c r="E1210" s="5">
        <v>-26670</v>
      </c>
      <c r="F1210" s="3" t="s">
        <v>253</v>
      </c>
      <c r="G1210" s="3" t="s">
        <v>20</v>
      </c>
      <c r="H1210" s="2" t="s">
        <v>34</v>
      </c>
      <c r="I1210" s="2" t="s">
        <v>2844</v>
      </c>
      <c r="J1210" s="3" t="str">
        <f>HYPERLINK("https://www.boe.es/gazeta/dias/1826/12/23/pdfs/GMD-1826-154.pdf#page=3","Abrir facsímil")</f>
        <v>Abrir facsímil</v>
      </c>
      <c r="K1210" s="3" t="s">
        <v>36</v>
      </c>
    </row>
    <row r="1211" spans="1:11" ht="42" customHeight="1">
      <c r="A1211" s="2" t="s">
        <v>2845</v>
      </c>
      <c r="B1211" s="2" t="s">
        <v>2846</v>
      </c>
      <c r="C1211" s="2" t="s">
        <v>62</v>
      </c>
      <c r="D1211" s="2" t="s">
        <v>27</v>
      </c>
      <c r="E1211" s="5">
        <v>-26947</v>
      </c>
      <c r="F1211" s="3" t="s">
        <v>19</v>
      </c>
      <c r="G1211" s="3" t="s">
        <v>20</v>
      </c>
      <c r="H1211" s="2" t="s">
        <v>21</v>
      </c>
      <c r="I1211" s="2" t="s">
        <v>2847</v>
      </c>
      <c r="J1211" s="3" t="str">
        <f>HYPERLINK("https://www.boe.es/gazeta/dias/1826/03/21/pdfs/GMD-1826-35.pdf#page=3","Abrir facsímil")</f>
        <v>Abrir facsímil</v>
      </c>
      <c r="K1211" s="3" t="s">
        <v>23</v>
      </c>
    </row>
    <row r="1212" spans="1:11" ht="42" customHeight="1">
      <c r="A1212" s="2" t="s">
        <v>2848</v>
      </c>
      <c r="B1212" s="2" t="s">
        <v>2849</v>
      </c>
      <c r="C1212" s="2" t="s">
        <v>32</v>
      </c>
      <c r="D1212" s="2" t="s">
        <v>27</v>
      </c>
      <c r="E1212" s="5">
        <v>-26910</v>
      </c>
      <c r="F1212" s="3" t="s">
        <v>95</v>
      </c>
      <c r="G1212" s="3" t="s">
        <v>29</v>
      </c>
      <c r="H1212" s="2" t="s">
        <v>34</v>
      </c>
      <c r="I1212" s="2" t="s">
        <v>2850</v>
      </c>
      <c r="J1212" s="3" t="str">
        <f>HYPERLINK("https://www.boe.es/gazeta/dias/1826/04/27/pdfs/GMD-1826-51.pdf#page=4","Abrir facsímil")</f>
        <v>Abrir facsímil</v>
      </c>
      <c r="K1212" s="3" t="s">
        <v>36</v>
      </c>
    </row>
    <row r="1213" spans="1:11" ht="42" customHeight="1">
      <c r="A1213" s="2" t="s">
        <v>2851</v>
      </c>
      <c r="B1213" s="2" t="s">
        <v>2852</v>
      </c>
      <c r="C1213" s="2" t="s">
        <v>73</v>
      </c>
      <c r="D1213" s="2" t="s">
        <v>27</v>
      </c>
      <c r="E1213" s="5">
        <v>-26877</v>
      </c>
      <c r="F1213" s="3" t="s">
        <v>529</v>
      </c>
      <c r="G1213" s="3" t="s">
        <v>29</v>
      </c>
      <c r="H1213" s="2" t="s">
        <v>34</v>
      </c>
      <c r="I1213" s="2" t="s">
        <v>2853</v>
      </c>
      <c r="J1213" s="3" t="str">
        <f>HYPERLINK("https://www.boe.es/gazeta/dias/1826/05/30/pdfs/GMD-1826-65.pdf#page=4","Abrir facsímil")</f>
        <v>Abrir facsímil</v>
      </c>
      <c r="K1213" s="3" t="s">
        <v>36</v>
      </c>
    </row>
    <row r="1214" spans="1:11" ht="42" customHeight="1">
      <c r="A1214" s="2" t="s">
        <v>2854</v>
      </c>
      <c r="B1214" s="2" t="s">
        <v>2855</v>
      </c>
      <c r="C1214" s="2" t="s">
        <v>17</v>
      </c>
      <c r="D1214" s="2" t="s">
        <v>18</v>
      </c>
      <c r="E1214" s="5">
        <v>-26835</v>
      </c>
      <c r="F1214" s="3" t="s">
        <v>359</v>
      </c>
      <c r="G1214" s="3" t="s">
        <v>29</v>
      </c>
      <c r="H1214" s="2" t="s">
        <v>34</v>
      </c>
      <c r="I1214" s="2" t="s">
        <v>2856</v>
      </c>
      <c r="J1214" s="3" t="str">
        <f>HYPERLINK("https://www.boe.es/gazeta/dias/1826/07/11/pdfs/GMD-1826-83.pdf#page=4","Abrir facsímil")</f>
        <v>Abrir facsímil</v>
      </c>
      <c r="K1214" s="3" t="s">
        <v>36</v>
      </c>
    </row>
    <row r="1215" spans="1:11" ht="42" customHeight="1">
      <c r="A1215" s="2" t="s">
        <v>2857</v>
      </c>
      <c r="B1215" s="2" t="s">
        <v>2857</v>
      </c>
      <c r="C1215" s="2" t="s">
        <v>32</v>
      </c>
      <c r="D1215" s="2" t="s">
        <v>27</v>
      </c>
      <c r="E1215" s="5">
        <v>-26700</v>
      </c>
      <c r="F1215" s="3" t="s">
        <v>54</v>
      </c>
      <c r="G1215" s="3" t="s">
        <v>29</v>
      </c>
      <c r="H1215" s="2" t="s">
        <v>34</v>
      </c>
      <c r="I1215" s="2" t="s">
        <v>2858</v>
      </c>
      <c r="J1215" s="3" t="str">
        <f>HYPERLINK("https://www.boe.es/gazeta/dias/1826/11/23/pdfs/GMD-1826-141.pdf#page=4","Abrir facsímil")</f>
        <v>Abrir facsímil</v>
      </c>
      <c r="K1215" s="3" t="s">
        <v>36</v>
      </c>
    </row>
    <row r="1216" spans="1:11" ht="42" customHeight="1">
      <c r="A1216" s="2" t="s">
        <v>2859</v>
      </c>
      <c r="B1216" s="2" t="s">
        <v>2859</v>
      </c>
      <c r="C1216" s="2" t="s">
        <v>62</v>
      </c>
      <c r="D1216" s="2" t="s">
        <v>27</v>
      </c>
      <c r="E1216" s="5">
        <v>-26903</v>
      </c>
      <c r="F1216" s="3" t="s">
        <v>217</v>
      </c>
      <c r="G1216" s="3" t="s">
        <v>45</v>
      </c>
      <c r="H1216" s="2" t="s">
        <v>34</v>
      </c>
      <c r="I1216" s="2" t="s">
        <v>2860</v>
      </c>
      <c r="J1216" s="3" t="str">
        <f>HYPERLINK("https://www.boe.es/gazeta/dias/1826/05/04/pdfs/GMD-1826-54.pdf#page=1","Abrir facsímil")</f>
        <v>Abrir facsímil</v>
      </c>
      <c r="K1216" s="3" t="s">
        <v>36</v>
      </c>
    </row>
    <row r="1217" spans="1:11" ht="42" customHeight="1">
      <c r="A1217" s="2" t="s">
        <v>2859</v>
      </c>
      <c r="B1217" s="2" t="s">
        <v>2859</v>
      </c>
      <c r="C1217" s="2" t="s">
        <v>17</v>
      </c>
      <c r="D1217" s="2" t="s">
        <v>18</v>
      </c>
      <c r="E1217" s="5">
        <v>-26693</v>
      </c>
      <c r="F1217" s="3" t="s">
        <v>208</v>
      </c>
      <c r="G1217" s="3" t="s">
        <v>45</v>
      </c>
      <c r="H1217" s="2" t="s">
        <v>34</v>
      </c>
      <c r="I1217" s="2" t="s">
        <v>2861</v>
      </c>
      <c r="J1217" s="3" t="str">
        <f>HYPERLINK("https://www.boe.es/gazeta/dias/1826/11/30/pdfs/GMD-1826-144.pdf#page=1","Abrir facsímil")</f>
        <v>Abrir facsímil</v>
      </c>
      <c r="K1217" s="3" t="s">
        <v>36</v>
      </c>
    </row>
    <row r="1218" spans="1:11" ht="42" customHeight="1">
      <c r="A1218" s="2" t="s">
        <v>2862</v>
      </c>
      <c r="B1218" s="2" t="s">
        <v>2862</v>
      </c>
      <c r="C1218" s="2" t="s">
        <v>73</v>
      </c>
      <c r="D1218" s="2" t="s">
        <v>27</v>
      </c>
      <c r="E1218" s="5">
        <v>-27022</v>
      </c>
      <c r="F1218" s="3" t="s">
        <v>2430</v>
      </c>
      <c r="G1218" s="3" t="s">
        <v>45</v>
      </c>
      <c r="H1218" s="2" t="s">
        <v>34</v>
      </c>
      <c r="I1218" s="2" t="s">
        <v>2863</v>
      </c>
      <c r="J1218" s="3" t="str">
        <f>HYPERLINK("https://www.boe.es/gazeta/dias/1826/01/05/pdfs/GMD-1826-2.pdf#page=1","Abrir facsímil")</f>
        <v>Abrir facsímil</v>
      </c>
      <c r="K1218" s="3" t="s">
        <v>36</v>
      </c>
    </row>
    <row r="1219" spans="1:11" ht="42" customHeight="1">
      <c r="A1219" s="2" t="s">
        <v>2864</v>
      </c>
      <c r="B1219" s="2" t="s">
        <v>2864</v>
      </c>
      <c r="C1219" s="2" t="s">
        <v>85</v>
      </c>
      <c r="D1219" s="2" t="s">
        <v>86</v>
      </c>
      <c r="E1219" s="5">
        <v>-26740</v>
      </c>
      <c r="F1219" s="3" t="s">
        <v>383</v>
      </c>
      <c r="G1219" s="3" t="s">
        <v>29</v>
      </c>
      <c r="H1219" s="2" t="s">
        <v>34</v>
      </c>
      <c r="I1219" s="2" t="s">
        <v>2865</v>
      </c>
      <c r="J1219" s="3" t="str">
        <f>HYPERLINK("https://www.boe.es/gazeta/dias/1826/10/14/pdfs/GMD-1826-124.pdf#page=4","Abrir facsímil")</f>
        <v>Abrir facsímil</v>
      </c>
      <c r="K1219" s="3" t="s">
        <v>36</v>
      </c>
    </row>
    <row r="1220" spans="1:11" ht="42" customHeight="1">
      <c r="A1220" s="2" t="s">
        <v>2866</v>
      </c>
      <c r="B1220" s="2" t="s">
        <v>2866</v>
      </c>
      <c r="C1220" s="2" t="s">
        <v>62</v>
      </c>
      <c r="D1220" s="2" t="s">
        <v>27</v>
      </c>
      <c r="E1220" s="5">
        <v>-26905</v>
      </c>
      <c r="F1220" s="3" t="s">
        <v>68</v>
      </c>
      <c r="G1220" s="3" t="s">
        <v>20</v>
      </c>
      <c r="H1220" s="2" t="s">
        <v>34</v>
      </c>
      <c r="I1220" s="2" t="s">
        <v>2867</v>
      </c>
      <c r="J1220" s="3" t="str">
        <f>HYPERLINK("https://www.boe.es/gazeta/dias/1826/05/02/pdfs/GMD-1826-53.pdf#page=3","Abrir facsímil")</f>
        <v>Abrir facsímil</v>
      </c>
      <c r="K1220" s="3" t="s">
        <v>36</v>
      </c>
    </row>
    <row r="1221" spans="1:11" ht="42" customHeight="1">
      <c r="A1221" s="2" t="s">
        <v>2868</v>
      </c>
      <c r="B1221" s="2" t="s">
        <v>2869</v>
      </c>
      <c r="C1221" s="2" t="s">
        <v>62</v>
      </c>
      <c r="D1221" s="2" t="s">
        <v>27</v>
      </c>
      <c r="E1221" s="5">
        <v>-26796</v>
      </c>
      <c r="F1221" s="3" t="s">
        <v>125</v>
      </c>
      <c r="G1221" s="3" t="s">
        <v>29</v>
      </c>
      <c r="H1221" s="2" t="s">
        <v>34</v>
      </c>
      <c r="I1221" s="2" t="s">
        <v>2870</v>
      </c>
      <c r="J1221" s="3" t="str">
        <f>HYPERLINK("https://www.boe.es/gazeta/dias/1826/08/19/pdfs/GMD-1826-100.pdf#page=4","Abrir facsímil")</f>
        <v>Abrir facsímil</v>
      </c>
      <c r="K1221" s="3" t="s">
        <v>36</v>
      </c>
    </row>
    <row r="1222" spans="1:11" ht="42" customHeight="1">
      <c r="A1222" s="2" t="s">
        <v>2871</v>
      </c>
      <c r="B1222" s="2" t="s">
        <v>2871</v>
      </c>
      <c r="C1222" s="2" t="s">
        <v>17</v>
      </c>
      <c r="D1222" s="2" t="s">
        <v>18</v>
      </c>
      <c r="E1222" s="5">
        <v>-26793</v>
      </c>
      <c r="F1222" s="3" t="s">
        <v>28</v>
      </c>
      <c r="G1222" s="3" t="s">
        <v>1866</v>
      </c>
      <c r="H1222" s="2" t="s">
        <v>34</v>
      </c>
      <c r="I1222" s="2" t="s">
        <v>2872</v>
      </c>
      <c r="J1222" s="3" t="str">
        <f>HYPERLINK("https://www.boe.es/gazeta/dias/1826/08/22/pdfs/GMD-1826-101.pdf#page=2","Abrir facsímil")</f>
        <v>Abrir facsímil</v>
      </c>
      <c r="K1222" s="3" t="s">
        <v>36</v>
      </c>
    </row>
    <row r="1223" spans="1:11" ht="42" customHeight="1">
      <c r="A1223" s="2" t="s">
        <v>2873</v>
      </c>
      <c r="B1223" s="2" t="s">
        <v>2873</v>
      </c>
      <c r="C1223" s="2" t="s">
        <v>62</v>
      </c>
      <c r="D1223" s="2" t="s">
        <v>27</v>
      </c>
      <c r="E1223" s="5">
        <v>-26702</v>
      </c>
      <c r="F1223" s="3" t="s">
        <v>923</v>
      </c>
      <c r="G1223" s="3" t="s">
        <v>64</v>
      </c>
      <c r="H1223" s="2" t="s">
        <v>34</v>
      </c>
      <c r="I1223" s="2" t="s">
        <v>2874</v>
      </c>
      <c r="J1223" s="3" t="str">
        <f>HYPERLINK("https://www.boe.es/gazeta/dias/1826/11/21/pdfs/GMD-1826-140.pdf#page=2","Abrir facsímil")</f>
        <v>Abrir facsímil</v>
      </c>
      <c r="K1223" s="3" t="s">
        <v>36</v>
      </c>
    </row>
    <row r="1224" spans="1:11" ht="42" customHeight="1">
      <c r="A1224" s="2" t="s">
        <v>2875</v>
      </c>
      <c r="B1224" s="2" t="s">
        <v>2876</v>
      </c>
      <c r="C1224" s="2" t="s">
        <v>17</v>
      </c>
      <c r="D1224" s="2" t="s">
        <v>18</v>
      </c>
      <c r="E1224" s="5">
        <v>-26863</v>
      </c>
      <c r="F1224" s="3" t="s">
        <v>140</v>
      </c>
      <c r="G1224" s="3" t="s">
        <v>45</v>
      </c>
      <c r="H1224" s="2" t="s">
        <v>21</v>
      </c>
      <c r="I1224" s="2" t="s">
        <v>2877</v>
      </c>
      <c r="J1224" s="3" t="str">
        <f>HYPERLINK("https://www.boe.es/gazeta/dias/1826/06/13/pdfs/GMD-1826-71.pdf#page=1","Abrir facsímil")</f>
        <v>Abrir facsímil</v>
      </c>
      <c r="K1224" s="3" t="s">
        <v>23</v>
      </c>
    </row>
    <row r="1225" spans="1:11" ht="42" customHeight="1">
      <c r="A1225" s="2" t="s">
        <v>2878</v>
      </c>
      <c r="B1225" s="2" t="s">
        <v>2878</v>
      </c>
      <c r="C1225" s="2" t="s">
        <v>62</v>
      </c>
      <c r="D1225" s="2" t="s">
        <v>27</v>
      </c>
      <c r="E1225" s="5">
        <v>-26971</v>
      </c>
      <c r="F1225" s="3" t="s">
        <v>201</v>
      </c>
      <c r="G1225" s="3" t="s">
        <v>29</v>
      </c>
      <c r="H1225" s="2" t="s">
        <v>34</v>
      </c>
      <c r="I1225" s="2" t="s">
        <v>2879</v>
      </c>
      <c r="J1225" s="3" t="str">
        <f>HYPERLINK("https://www.boe.es/gazeta/dias/1826/02/25/pdfs/GMD-1826-24.pdf#page=4","Abrir facsímil")</f>
        <v>Abrir facsímil</v>
      </c>
      <c r="K1225" s="3" t="s">
        <v>36</v>
      </c>
    </row>
    <row r="1226" spans="1:11" ht="42" customHeight="1">
      <c r="A1226" s="2" t="s">
        <v>2880</v>
      </c>
      <c r="B1226" s="2" t="s">
        <v>2880</v>
      </c>
      <c r="C1226" s="2" t="s">
        <v>62</v>
      </c>
      <c r="D1226" s="2" t="s">
        <v>27</v>
      </c>
      <c r="E1226" s="5">
        <v>-26915</v>
      </c>
      <c r="F1226" s="3" t="s">
        <v>98</v>
      </c>
      <c r="G1226" s="3" t="s">
        <v>29</v>
      </c>
      <c r="H1226" s="2" t="s">
        <v>34</v>
      </c>
      <c r="I1226" s="2" t="s">
        <v>2881</v>
      </c>
      <c r="J1226" s="3" t="str">
        <f>HYPERLINK("https://www.boe.es/gazeta/dias/1826/04/22/pdfs/GMD-1826-49.pdf#page=4","Abrir facsímil")</f>
        <v>Abrir facsímil</v>
      </c>
      <c r="K1226" s="3" t="s">
        <v>36</v>
      </c>
    </row>
    <row r="1227" spans="1:11" ht="42" customHeight="1">
      <c r="A1227" s="2" t="s">
        <v>2882</v>
      </c>
      <c r="B1227" s="2" t="s">
        <v>2882</v>
      </c>
      <c r="C1227" s="2" t="s">
        <v>17</v>
      </c>
      <c r="D1227" s="2" t="s">
        <v>18</v>
      </c>
      <c r="E1227" s="5">
        <v>-26686</v>
      </c>
      <c r="F1227" s="3" t="s">
        <v>504</v>
      </c>
      <c r="G1227" s="3" t="s">
        <v>64</v>
      </c>
      <c r="H1227" s="2" t="s">
        <v>34</v>
      </c>
      <c r="I1227" s="2" t="s">
        <v>2883</v>
      </c>
      <c r="J1227" s="3" t="str">
        <f>HYPERLINK("https://www.boe.es/gazeta/dias/1826/12/07/pdfs/GMD-1826-147.pdf#page=2","Abrir facsímil")</f>
        <v>Abrir facsímil</v>
      </c>
      <c r="K1227" s="3" t="s">
        <v>36</v>
      </c>
    </row>
    <row r="1228" spans="1:11" ht="42" customHeight="1">
      <c r="A1228" s="2" t="s">
        <v>2884</v>
      </c>
      <c r="B1228" s="2" t="s">
        <v>2884</v>
      </c>
      <c r="C1228" s="2" t="s">
        <v>17</v>
      </c>
      <c r="D1228" s="2" t="s">
        <v>18</v>
      </c>
      <c r="E1228" s="5">
        <v>-26684</v>
      </c>
      <c r="F1228" s="3" t="s">
        <v>146</v>
      </c>
      <c r="G1228" s="3" t="s">
        <v>45</v>
      </c>
      <c r="H1228" s="2" t="s">
        <v>34</v>
      </c>
      <c r="I1228" s="2" t="s">
        <v>2885</v>
      </c>
      <c r="J1228" s="3" t="str">
        <f>HYPERLINK("https://www.boe.es/gazeta/dias/1826/12/09/pdfs/GMD-1826-148.pdf#page=1","Abrir facsímil")</f>
        <v>Abrir facsímil</v>
      </c>
      <c r="K1228" s="3" t="s">
        <v>36</v>
      </c>
    </row>
    <row r="1229" spans="1:11" ht="42" customHeight="1">
      <c r="A1229" s="2" t="s">
        <v>2886</v>
      </c>
      <c r="B1229" s="2" t="s">
        <v>2887</v>
      </c>
      <c r="C1229" s="2" t="s">
        <v>17</v>
      </c>
      <c r="D1229" s="2" t="s">
        <v>18</v>
      </c>
      <c r="E1229" s="5">
        <v>-26723</v>
      </c>
      <c r="F1229" s="3" t="s">
        <v>340</v>
      </c>
      <c r="G1229" s="3" t="s">
        <v>64</v>
      </c>
      <c r="H1229" s="2" t="s">
        <v>34</v>
      </c>
      <c r="I1229" s="2" t="s">
        <v>2888</v>
      </c>
      <c r="J1229" s="3" t="str">
        <f>HYPERLINK("https://www.boe.es/gazeta/dias/1826/10/31/pdfs/GMD-1826-131.pdf#page=2","Abrir facsímil")</f>
        <v>Abrir facsímil</v>
      </c>
      <c r="K1229" s="3" t="s">
        <v>36</v>
      </c>
    </row>
    <row r="1230" spans="1:11" ht="42" customHeight="1">
      <c r="A1230" s="2" t="s">
        <v>2889</v>
      </c>
      <c r="B1230" s="2" t="s">
        <v>2889</v>
      </c>
      <c r="C1230" s="2" t="s">
        <v>62</v>
      </c>
      <c r="D1230" s="2" t="s">
        <v>27</v>
      </c>
      <c r="E1230" s="5">
        <v>-26975</v>
      </c>
      <c r="F1230" s="3" t="s">
        <v>453</v>
      </c>
      <c r="G1230" s="3" t="s">
        <v>64</v>
      </c>
      <c r="H1230" s="2" t="s">
        <v>34</v>
      </c>
      <c r="I1230" s="2" t="s">
        <v>2890</v>
      </c>
      <c r="J1230" s="3" t="str">
        <f>HYPERLINK("https://www.boe.es/gazeta/dias/1826/02/21/pdfs/GMD-1826-22.pdf#page=2","Abrir facsímil")</f>
        <v>Abrir facsímil</v>
      </c>
      <c r="K1230" s="3" t="s">
        <v>36</v>
      </c>
    </row>
    <row r="1231" spans="1:11" ht="42" customHeight="1">
      <c r="A1231" s="2" t="s">
        <v>2891</v>
      </c>
      <c r="B1231" s="2" t="s">
        <v>2891</v>
      </c>
      <c r="C1231" s="2" t="s">
        <v>17</v>
      </c>
      <c r="D1231" s="2" t="s">
        <v>18</v>
      </c>
      <c r="E1231" s="5">
        <v>-26770</v>
      </c>
      <c r="F1231" s="3" t="s">
        <v>774</v>
      </c>
      <c r="G1231" s="3" t="s">
        <v>64</v>
      </c>
      <c r="H1231" s="2" t="s">
        <v>34</v>
      </c>
      <c r="I1231" s="2" t="s">
        <v>2892</v>
      </c>
      <c r="J1231" s="3" t="str">
        <f>HYPERLINK("https://www.boe.es/gazeta/dias/1826/09/14/pdfs/GMD-1826-111.pdf#page=2","Abrir facsímil")</f>
        <v>Abrir facsímil</v>
      </c>
      <c r="K1231" s="3" t="s">
        <v>36</v>
      </c>
    </row>
    <row r="1232" spans="1:11" ht="42" customHeight="1">
      <c r="A1232" s="2" t="s">
        <v>2893</v>
      </c>
      <c r="B1232" s="2" t="s">
        <v>2893</v>
      </c>
      <c r="C1232" s="2" t="s">
        <v>26</v>
      </c>
      <c r="D1232" s="2" t="s">
        <v>27</v>
      </c>
      <c r="E1232" s="5">
        <v>-26975</v>
      </c>
      <c r="F1232" s="3" t="s">
        <v>453</v>
      </c>
      <c r="G1232" s="3" t="s">
        <v>45</v>
      </c>
      <c r="H1232" s="2" t="s">
        <v>34</v>
      </c>
      <c r="I1232" s="2" t="s">
        <v>2894</v>
      </c>
      <c r="J1232" s="3" t="str">
        <f>HYPERLINK("https://www.boe.es/gazeta/dias/1826/02/21/pdfs/GMD-1826-22.pdf#page=1","Abrir facsímil")</f>
        <v>Abrir facsímil</v>
      </c>
      <c r="K1232" s="3" t="s">
        <v>36</v>
      </c>
    </row>
    <row r="1233" spans="1:11" ht="42" customHeight="1">
      <c r="A1233" s="2" t="s">
        <v>2893</v>
      </c>
      <c r="B1233" s="2" t="s">
        <v>2893</v>
      </c>
      <c r="C1233" s="2" t="s">
        <v>62</v>
      </c>
      <c r="D1233" s="2" t="s">
        <v>27</v>
      </c>
      <c r="E1233" s="5">
        <v>-26866</v>
      </c>
      <c r="F1233" s="3" t="s">
        <v>675</v>
      </c>
      <c r="G1233" s="3" t="s">
        <v>64</v>
      </c>
      <c r="H1233" s="2" t="s">
        <v>34</v>
      </c>
      <c r="I1233" s="2" t="s">
        <v>2895</v>
      </c>
      <c r="J1233" s="3" t="str">
        <f>HYPERLINK("https://www.boe.es/gazeta/dias/1826/06/10/pdfs/GMD-1826-70.pdf#page=2","Abrir facsímil")</f>
        <v>Abrir facsímil</v>
      </c>
      <c r="K1233" s="3" t="s">
        <v>36</v>
      </c>
    </row>
    <row r="1234" spans="1:11" ht="42" customHeight="1">
      <c r="A1234" s="2" t="s">
        <v>2893</v>
      </c>
      <c r="B1234" s="2" t="s">
        <v>2893</v>
      </c>
      <c r="C1234" s="2" t="s">
        <v>17</v>
      </c>
      <c r="D1234" s="2" t="s">
        <v>18</v>
      </c>
      <c r="E1234" s="5">
        <v>-26817</v>
      </c>
      <c r="F1234" s="3" t="s">
        <v>643</v>
      </c>
      <c r="G1234" s="3" t="s">
        <v>64</v>
      </c>
      <c r="H1234" s="2" t="s">
        <v>34</v>
      </c>
      <c r="I1234" s="2" t="s">
        <v>2896</v>
      </c>
      <c r="J1234" s="3" t="str">
        <f>HYPERLINK("https://www.boe.es/gazeta/dias/1826/07/29/pdfs/GMD-1826-91.pdf#page=2","Abrir facsímil")</f>
        <v>Abrir facsímil</v>
      </c>
      <c r="K1234" s="3" t="s">
        <v>36</v>
      </c>
    </row>
    <row r="1235" spans="1:11" ht="42" customHeight="1">
      <c r="A1235" s="2" t="s">
        <v>2897</v>
      </c>
      <c r="B1235" s="2" t="s">
        <v>2897</v>
      </c>
      <c r="C1235" s="2" t="s">
        <v>17</v>
      </c>
      <c r="D1235" s="2" t="s">
        <v>18</v>
      </c>
      <c r="E1235" s="5">
        <v>-26982</v>
      </c>
      <c r="F1235" s="3" t="s">
        <v>479</v>
      </c>
      <c r="G1235" s="3" t="s">
        <v>64</v>
      </c>
      <c r="H1235" s="2" t="s">
        <v>34</v>
      </c>
      <c r="I1235" s="2" t="s">
        <v>2898</v>
      </c>
      <c r="J1235" s="3" t="str">
        <f>HYPERLINK("https://www.boe.es/gazeta/dias/1826/02/14/pdfs/GMD-1826-19.pdf#page=2","Abrir facsímil")</f>
        <v>Abrir facsímil</v>
      </c>
      <c r="K1235" s="3" t="s">
        <v>36</v>
      </c>
    </row>
    <row r="1236" spans="1:11" ht="42" customHeight="1">
      <c r="A1236" s="2" t="s">
        <v>2899</v>
      </c>
      <c r="B1236" s="2" t="s">
        <v>2899</v>
      </c>
      <c r="C1236" s="2" t="s">
        <v>17</v>
      </c>
      <c r="D1236" s="2" t="s">
        <v>18</v>
      </c>
      <c r="E1236" s="5">
        <v>-26791</v>
      </c>
      <c r="F1236" s="3" t="s">
        <v>191</v>
      </c>
      <c r="G1236" s="3" t="s">
        <v>45</v>
      </c>
      <c r="H1236" s="2" t="s">
        <v>34</v>
      </c>
      <c r="I1236" s="2" t="s">
        <v>2900</v>
      </c>
      <c r="J1236" s="3" t="str">
        <f>HYPERLINK("https://www.boe.es/gazeta/dias/1826/08/24/pdfs/GMD-1826-102.pdf#page=1","Abrir facsímil")</f>
        <v>Abrir facsímil</v>
      </c>
      <c r="K1236" s="3" t="s">
        <v>36</v>
      </c>
    </row>
    <row r="1237" spans="1:11" ht="42" customHeight="1">
      <c r="A1237" s="2" t="s">
        <v>2899</v>
      </c>
      <c r="B1237" s="2" t="s">
        <v>2899</v>
      </c>
      <c r="C1237" s="2" t="s">
        <v>17</v>
      </c>
      <c r="D1237" s="2" t="s">
        <v>18</v>
      </c>
      <c r="E1237" s="5">
        <v>-26784</v>
      </c>
      <c r="F1237" s="3" t="s">
        <v>389</v>
      </c>
      <c r="G1237" s="3" t="s">
        <v>45</v>
      </c>
      <c r="H1237" s="2" t="s">
        <v>34</v>
      </c>
      <c r="I1237" s="2" t="s">
        <v>2901</v>
      </c>
      <c r="J1237" s="3" t="str">
        <f>HYPERLINK("https://www.boe.es/gazeta/dias/1826/08/31/pdfs/GMD-1826-105.pdf#page=1","Abrir facsímil")</f>
        <v>Abrir facsímil</v>
      </c>
      <c r="K1237" s="3" t="s">
        <v>36</v>
      </c>
    </row>
    <row r="1238" spans="1:11" ht="42" customHeight="1">
      <c r="A1238" s="2" t="s">
        <v>2899</v>
      </c>
      <c r="B1238" s="2" t="s">
        <v>2899</v>
      </c>
      <c r="C1238" s="2" t="s">
        <v>17</v>
      </c>
      <c r="D1238" s="2" t="s">
        <v>18</v>
      </c>
      <c r="E1238" s="5">
        <v>-26754</v>
      </c>
      <c r="F1238" s="3" t="s">
        <v>556</v>
      </c>
      <c r="G1238" s="3" t="s">
        <v>64</v>
      </c>
      <c r="H1238" s="2" t="s">
        <v>34</v>
      </c>
      <c r="I1238" s="2" t="s">
        <v>2902</v>
      </c>
      <c r="J1238" s="3" t="str">
        <f>HYPERLINK("https://www.boe.es/gazeta/dias/1826/09/30/pdfs/GMD-1826-118.pdf#page=2","Abrir facsímil")</f>
        <v>Abrir facsímil</v>
      </c>
      <c r="K1238" s="3" t="s">
        <v>36</v>
      </c>
    </row>
    <row r="1239" spans="1:11" ht="42" customHeight="1">
      <c r="A1239" s="2" t="s">
        <v>2903</v>
      </c>
      <c r="B1239" s="2" t="s">
        <v>2903</v>
      </c>
      <c r="C1239" s="2" t="s">
        <v>17</v>
      </c>
      <c r="D1239" s="2" t="s">
        <v>18</v>
      </c>
      <c r="E1239" s="5">
        <v>-26698</v>
      </c>
      <c r="F1239" s="3" t="s">
        <v>462</v>
      </c>
      <c r="G1239" s="3" t="s">
        <v>20</v>
      </c>
      <c r="H1239" s="2" t="s">
        <v>34</v>
      </c>
      <c r="I1239" s="2" t="s">
        <v>2904</v>
      </c>
      <c r="J1239" s="3" t="str">
        <f>HYPERLINK("https://www.boe.es/gazeta/dias/1826/11/25/pdfs/GMD-1826-142.pdf#page=3","Abrir facsímil")</f>
        <v>Abrir facsímil</v>
      </c>
      <c r="K1239" s="3" t="s">
        <v>36</v>
      </c>
    </row>
    <row r="1240" spans="1:11" ht="42" customHeight="1">
      <c r="A1240" s="2" t="s">
        <v>2905</v>
      </c>
      <c r="B1240" s="2" t="s">
        <v>2905</v>
      </c>
      <c r="C1240" s="2" t="s">
        <v>17</v>
      </c>
      <c r="D1240" s="2" t="s">
        <v>18</v>
      </c>
      <c r="E1240" s="5">
        <v>-26754</v>
      </c>
      <c r="F1240" s="3" t="s">
        <v>556</v>
      </c>
      <c r="G1240" s="3" t="s">
        <v>64</v>
      </c>
      <c r="H1240" s="2" t="s">
        <v>34</v>
      </c>
      <c r="I1240" s="2" t="s">
        <v>2906</v>
      </c>
      <c r="J1240" s="3" t="str">
        <f>HYPERLINK("https://www.boe.es/gazeta/dias/1826/09/30/pdfs/GMD-1826-118.pdf#page=2","Abrir facsímil")</f>
        <v>Abrir facsímil</v>
      </c>
      <c r="K1240" s="3" t="s">
        <v>36</v>
      </c>
    </row>
    <row r="1241" spans="1:11" ht="42" customHeight="1">
      <c r="A1241" s="2" t="s">
        <v>2907</v>
      </c>
      <c r="B1241" s="2" t="s">
        <v>2907</v>
      </c>
      <c r="C1241" s="2" t="s">
        <v>17</v>
      </c>
      <c r="D1241" s="2" t="s">
        <v>18</v>
      </c>
      <c r="E1241" s="5">
        <v>-26999</v>
      </c>
      <c r="F1241" s="3" t="s">
        <v>1544</v>
      </c>
      <c r="G1241" s="3" t="s">
        <v>2908</v>
      </c>
      <c r="H1241" s="2" t="s">
        <v>34</v>
      </c>
      <c r="I1241" s="2" t="s">
        <v>2909</v>
      </c>
      <c r="J1241" s="3" t="str">
        <f>HYPERLINK("https://www.boe.es/gazeta/dias/1826/01/28/pdfs/GMD-1826-12.pdf#page=3","Abrir facsímil")</f>
        <v>Abrir facsímil</v>
      </c>
      <c r="K1241" s="3" t="s">
        <v>36</v>
      </c>
    </row>
    <row r="1242" spans="1:11" ht="42" customHeight="1">
      <c r="A1242" s="2" t="s">
        <v>2910</v>
      </c>
      <c r="B1242" s="2" t="s">
        <v>2910</v>
      </c>
      <c r="C1242" s="2" t="s">
        <v>17</v>
      </c>
      <c r="D1242" s="2" t="s">
        <v>18</v>
      </c>
      <c r="E1242" s="5">
        <v>-26968</v>
      </c>
      <c r="F1242" s="3" t="s">
        <v>344</v>
      </c>
      <c r="G1242" s="3" t="s">
        <v>45</v>
      </c>
      <c r="H1242" s="2" t="s">
        <v>34</v>
      </c>
      <c r="I1242" s="2" t="s">
        <v>2911</v>
      </c>
      <c r="J1242" s="3" t="str">
        <f>HYPERLINK("https://www.boe.es/gazeta/dias/1826/02/28/pdfs/GMD-1826-26.pdf#page=1","Abrir facsímil")</f>
        <v>Abrir facsímil</v>
      </c>
      <c r="K1242" s="3" t="s">
        <v>36</v>
      </c>
    </row>
    <row r="1243" spans="1:11" ht="42" customHeight="1">
      <c r="A1243" s="2" t="s">
        <v>2912</v>
      </c>
      <c r="B1243" s="2" t="s">
        <v>2912</v>
      </c>
      <c r="C1243" s="2" t="s">
        <v>17</v>
      </c>
      <c r="D1243" s="2" t="s">
        <v>18</v>
      </c>
      <c r="E1243" s="5">
        <v>-26670</v>
      </c>
      <c r="F1243" s="3" t="s">
        <v>253</v>
      </c>
      <c r="G1243" s="3" t="s">
        <v>45</v>
      </c>
      <c r="H1243" s="2" t="s">
        <v>34</v>
      </c>
      <c r="I1243" s="2" t="s">
        <v>2913</v>
      </c>
      <c r="J1243" s="3" t="str">
        <f>HYPERLINK("https://www.boe.es/gazeta/dias/1826/12/23/pdfs/GMD-1826-154.pdf#page=1","Abrir facsímil")</f>
        <v>Abrir facsímil</v>
      </c>
      <c r="K1243" s="3" t="s">
        <v>36</v>
      </c>
    </row>
    <row r="1244" spans="1:11" ht="42" customHeight="1">
      <c r="A1244" s="2" t="s">
        <v>2914</v>
      </c>
      <c r="B1244" s="2" t="s">
        <v>2915</v>
      </c>
      <c r="C1244" s="2" t="s">
        <v>17</v>
      </c>
      <c r="D1244" s="2" t="s">
        <v>18</v>
      </c>
      <c r="E1244" s="5">
        <v>-26994</v>
      </c>
      <c r="F1244" s="3" t="s">
        <v>668</v>
      </c>
      <c r="G1244" s="3" t="s">
        <v>45</v>
      </c>
      <c r="H1244" s="2" t="s">
        <v>34</v>
      </c>
      <c r="I1244" s="2" t="s">
        <v>2916</v>
      </c>
      <c r="J1244" s="3" t="str">
        <f>HYPERLINK("https://www.boe.es/gazeta/dias/1826/02/02/pdfs/GMD-1826-14.pdf#page=1","Abrir facsímil")</f>
        <v>Abrir facsímil</v>
      </c>
      <c r="K1244" s="3" t="s">
        <v>36</v>
      </c>
    </row>
    <row r="1245" spans="1:11" ht="42" customHeight="1">
      <c r="A1245" s="2" t="s">
        <v>2917</v>
      </c>
      <c r="B1245" s="2" t="s">
        <v>2918</v>
      </c>
      <c r="C1245" s="2" t="s">
        <v>129</v>
      </c>
      <c r="D1245" s="2" t="s">
        <v>27</v>
      </c>
      <c r="E1245" s="5">
        <v>-26870</v>
      </c>
      <c r="F1245" s="3" t="s">
        <v>151</v>
      </c>
      <c r="G1245" s="3" t="s">
        <v>45</v>
      </c>
      <c r="H1245" s="2" t="s">
        <v>34</v>
      </c>
      <c r="I1245" s="2" t="s">
        <v>2919</v>
      </c>
      <c r="J1245" s="3" t="str">
        <f>HYPERLINK("https://www.boe.es/gazeta/dias/1826/06/06/pdfs/GMD-1826-68.pdf#page=1","Abrir facsímil")</f>
        <v>Abrir facsímil</v>
      </c>
      <c r="K1245" s="3" t="s">
        <v>36</v>
      </c>
    </row>
    <row r="1246" spans="1:11" ht="42" customHeight="1">
      <c r="A1246" s="2" t="s">
        <v>2920</v>
      </c>
      <c r="B1246" s="2" t="s">
        <v>2920</v>
      </c>
      <c r="C1246" s="2" t="s">
        <v>17</v>
      </c>
      <c r="D1246" s="2" t="s">
        <v>18</v>
      </c>
      <c r="E1246" s="5">
        <v>-26987</v>
      </c>
      <c r="F1246" s="3" t="s">
        <v>399</v>
      </c>
      <c r="G1246" s="3" t="s">
        <v>45</v>
      </c>
      <c r="H1246" s="2" t="s">
        <v>34</v>
      </c>
      <c r="I1246" s="2" t="s">
        <v>2921</v>
      </c>
      <c r="J1246" s="3" t="str">
        <f>HYPERLINK("https://www.boe.es/gazeta/dias/1826/02/09/pdfs/GMD-1826-17.pdf#page=1","Abrir facsímil")</f>
        <v>Abrir facsímil</v>
      </c>
      <c r="K1246" s="3" t="s">
        <v>36</v>
      </c>
    </row>
    <row r="1247" spans="1:11" ht="42" customHeight="1">
      <c r="A1247" s="2" t="s">
        <v>2922</v>
      </c>
      <c r="B1247" s="2" t="s">
        <v>2922</v>
      </c>
      <c r="C1247" s="2" t="s">
        <v>17</v>
      </c>
      <c r="D1247" s="2" t="s">
        <v>18</v>
      </c>
      <c r="E1247" s="5">
        <v>-27017</v>
      </c>
      <c r="F1247" s="3" t="s">
        <v>162</v>
      </c>
      <c r="G1247" s="3" t="s">
        <v>64</v>
      </c>
      <c r="H1247" s="2" t="s">
        <v>34</v>
      </c>
      <c r="I1247" s="2" t="s">
        <v>2923</v>
      </c>
      <c r="J1247" s="3" t="str">
        <f>HYPERLINK("https://www.boe.es/gazeta/dias/1826/01/10/pdfs/GMD-1826-4.pdf#page=2","Abrir facsímil")</f>
        <v>Abrir facsímil</v>
      </c>
      <c r="K1247" s="3" t="s">
        <v>36</v>
      </c>
    </row>
    <row r="1248" spans="1:11" ht="42" customHeight="1">
      <c r="A1248" s="2" t="s">
        <v>2924</v>
      </c>
      <c r="B1248" s="2" t="s">
        <v>2924</v>
      </c>
      <c r="C1248" s="2" t="s">
        <v>17</v>
      </c>
      <c r="D1248" s="2" t="s">
        <v>18</v>
      </c>
      <c r="E1248" s="5">
        <v>-26733</v>
      </c>
      <c r="F1248" s="3" t="s">
        <v>176</v>
      </c>
      <c r="G1248" s="3" t="s">
        <v>64</v>
      </c>
      <c r="H1248" s="2" t="s">
        <v>34</v>
      </c>
      <c r="I1248" s="2" t="s">
        <v>2925</v>
      </c>
      <c r="J1248" s="3" t="str">
        <f>HYPERLINK("https://www.boe.es/gazeta/dias/1826/10/21/pdfs/GMD-1826-127.pdf#page=2","Abrir facsímil")</f>
        <v>Abrir facsímil</v>
      </c>
      <c r="K1248" s="3" t="s">
        <v>36</v>
      </c>
    </row>
    <row r="1249" spans="1:11" ht="42" customHeight="1">
      <c r="A1249" s="2" t="s">
        <v>2926</v>
      </c>
      <c r="B1249" s="2" t="s">
        <v>2927</v>
      </c>
      <c r="C1249" s="2" t="s">
        <v>17</v>
      </c>
      <c r="D1249" s="2" t="s">
        <v>18</v>
      </c>
      <c r="E1249" s="5">
        <v>-26852</v>
      </c>
      <c r="F1249" s="3" t="s">
        <v>545</v>
      </c>
      <c r="G1249" s="3" t="s">
        <v>20</v>
      </c>
      <c r="H1249" s="2" t="s">
        <v>34</v>
      </c>
      <c r="I1249" s="2" t="s">
        <v>2928</v>
      </c>
      <c r="J1249" s="3" t="str">
        <f>HYPERLINK("https://www.boe.es/gazeta/dias/1826/06/24/pdfs/GMD-1826-76.pdf#page=3","Abrir facsímil")</f>
        <v>Abrir facsímil</v>
      </c>
      <c r="K1249" s="3" t="s">
        <v>36</v>
      </c>
    </row>
    <row r="1250" spans="1:11" ht="42" customHeight="1">
      <c r="A1250" s="2" t="s">
        <v>2929</v>
      </c>
      <c r="B1250" s="2" t="s">
        <v>2929</v>
      </c>
      <c r="C1250" s="2" t="s">
        <v>17</v>
      </c>
      <c r="D1250" s="2" t="s">
        <v>18</v>
      </c>
      <c r="E1250" s="5">
        <v>-26852</v>
      </c>
      <c r="F1250" s="3" t="s">
        <v>545</v>
      </c>
      <c r="G1250" s="3" t="s">
        <v>2025</v>
      </c>
      <c r="H1250" s="2" t="s">
        <v>34</v>
      </c>
      <c r="I1250" s="2" t="s">
        <v>2930</v>
      </c>
      <c r="J1250" s="3" t="str">
        <f>HYPERLINK("https://www.boe.es/gazeta/dias/1826/06/24/pdfs/GMD-1826-76.pdf#page=2","Abrir facsímil")</f>
        <v>Abrir facsímil</v>
      </c>
      <c r="K1250" s="3" t="s">
        <v>36</v>
      </c>
    </row>
    <row r="1251" spans="1:11" ht="42" customHeight="1">
      <c r="A1251" s="2" t="s">
        <v>2931</v>
      </c>
      <c r="B1251" s="2" t="s">
        <v>2931</v>
      </c>
      <c r="C1251" s="2" t="s">
        <v>17</v>
      </c>
      <c r="D1251" s="2" t="s">
        <v>18</v>
      </c>
      <c r="E1251" s="5">
        <v>-26936</v>
      </c>
      <c r="F1251" s="3" t="s">
        <v>602</v>
      </c>
      <c r="G1251" s="3" t="s">
        <v>29</v>
      </c>
      <c r="H1251" s="2" t="s">
        <v>34</v>
      </c>
      <c r="I1251" s="2" t="s">
        <v>2932</v>
      </c>
      <c r="J1251" s="3" t="str">
        <f>HYPERLINK("https://www.boe.es/gazeta/dias/1826/04/01/pdfs/GMD-1826-40.pdf#page=4","Abrir facsímil")</f>
        <v>Abrir facsímil</v>
      </c>
      <c r="K1251" s="3" t="s">
        <v>36</v>
      </c>
    </row>
    <row r="1252" spans="1:11" ht="42" customHeight="1">
      <c r="A1252" s="2" t="s">
        <v>2931</v>
      </c>
      <c r="B1252" s="2" t="s">
        <v>2931</v>
      </c>
      <c r="C1252" s="2" t="s">
        <v>17</v>
      </c>
      <c r="D1252" s="2" t="s">
        <v>18</v>
      </c>
      <c r="E1252" s="5">
        <v>-26786</v>
      </c>
      <c r="F1252" s="3" t="s">
        <v>370</v>
      </c>
      <c r="G1252" s="3" t="s">
        <v>64</v>
      </c>
      <c r="H1252" s="2" t="s">
        <v>34</v>
      </c>
      <c r="I1252" s="2" t="s">
        <v>2933</v>
      </c>
      <c r="J1252" s="3" t="str">
        <f>HYPERLINK("https://www.boe.es/gazeta/dias/1826/08/29/pdfs/GMD-1826-104.pdf#page=2","Abrir facsímil")</f>
        <v>Abrir facsímil</v>
      </c>
      <c r="K1252" s="3" t="s">
        <v>36</v>
      </c>
    </row>
    <row r="1253" spans="1:11" ht="42" customHeight="1">
      <c r="A1253" s="2" t="s">
        <v>2934</v>
      </c>
      <c r="B1253" s="2" t="s">
        <v>2934</v>
      </c>
      <c r="C1253" s="2" t="s">
        <v>62</v>
      </c>
      <c r="D1253" s="2" t="s">
        <v>27</v>
      </c>
      <c r="E1253" s="5">
        <v>-26744</v>
      </c>
      <c r="F1253" s="3" t="s">
        <v>1671</v>
      </c>
      <c r="G1253" s="3" t="s">
        <v>20</v>
      </c>
      <c r="H1253" s="2" t="s">
        <v>34</v>
      </c>
      <c r="I1253" s="2" t="s">
        <v>2935</v>
      </c>
      <c r="J1253" s="3" t="str">
        <f>HYPERLINK("https://www.boe.es/gazeta/dias/1826/10/10/pdfs/GMD-1826-122.pdf#page=3","Abrir facsímil")</f>
        <v>Abrir facsímil</v>
      </c>
      <c r="K1253" s="3" t="s">
        <v>36</v>
      </c>
    </row>
    <row r="1254" spans="1:11" ht="42" customHeight="1">
      <c r="A1254" s="2" t="s">
        <v>2936</v>
      </c>
      <c r="B1254" s="2" t="s">
        <v>2936</v>
      </c>
      <c r="C1254" s="2" t="s">
        <v>62</v>
      </c>
      <c r="D1254" s="2" t="s">
        <v>27</v>
      </c>
      <c r="E1254" s="5">
        <v>-26723</v>
      </c>
      <c r="F1254" s="3" t="s">
        <v>340</v>
      </c>
      <c r="G1254" s="3" t="s">
        <v>20</v>
      </c>
      <c r="H1254" s="2" t="s">
        <v>34</v>
      </c>
      <c r="I1254" s="2" t="s">
        <v>2937</v>
      </c>
      <c r="J1254" s="3" t="str">
        <f>HYPERLINK("https://www.boe.es/gazeta/dias/1826/10/31/pdfs/GMD-1826-131.pdf#page=3","Abrir facsímil")</f>
        <v>Abrir facsímil</v>
      </c>
      <c r="K1254" s="3" t="s">
        <v>36</v>
      </c>
    </row>
    <row r="1255" spans="1:11" ht="42" customHeight="1">
      <c r="A1255" s="2" t="s">
        <v>2938</v>
      </c>
      <c r="B1255" s="2" t="s">
        <v>2939</v>
      </c>
      <c r="C1255" s="2" t="s">
        <v>17</v>
      </c>
      <c r="D1255" s="2" t="s">
        <v>18</v>
      </c>
      <c r="E1255" s="5">
        <v>-26775</v>
      </c>
      <c r="F1255" s="3" t="s">
        <v>74</v>
      </c>
      <c r="G1255" s="3" t="s">
        <v>29</v>
      </c>
      <c r="H1255" s="2" t="s">
        <v>34</v>
      </c>
      <c r="I1255" s="2" t="s">
        <v>2940</v>
      </c>
      <c r="J1255" s="3" t="str">
        <f>HYPERLINK("https://www.boe.es/gazeta/dias/1826/09/09/pdfs/GMD-1826-109.pdf#page=4","Abrir facsímil")</f>
        <v>Abrir facsímil</v>
      </c>
      <c r="K1255" s="3" t="s">
        <v>36</v>
      </c>
    </row>
    <row r="1256" spans="1:11" ht="42" customHeight="1">
      <c r="A1256" s="2" t="s">
        <v>2941</v>
      </c>
      <c r="B1256" s="2" t="s">
        <v>2941</v>
      </c>
      <c r="C1256" s="2" t="s">
        <v>62</v>
      </c>
      <c r="D1256" s="2" t="s">
        <v>27</v>
      </c>
      <c r="E1256" s="5">
        <v>-26831</v>
      </c>
      <c r="F1256" s="3" t="s">
        <v>565</v>
      </c>
      <c r="G1256" s="3" t="s">
        <v>29</v>
      </c>
      <c r="H1256" s="2" t="s">
        <v>34</v>
      </c>
      <c r="I1256" s="2" t="s">
        <v>2942</v>
      </c>
      <c r="J1256" s="3" t="str">
        <f>HYPERLINK("https://www.boe.es/gazeta/dias/1826/07/15/pdfs/GMD-1826-85.pdf#page=4","Abrir facsímil")</f>
        <v>Abrir facsímil</v>
      </c>
      <c r="K1256" s="3" t="s">
        <v>36</v>
      </c>
    </row>
    <row r="1257" spans="1:11" ht="42" customHeight="1">
      <c r="A1257" s="2" t="s">
        <v>2943</v>
      </c>
      <c r="B1257" s="2" t="s">
        <v>2944</v>
      </c>
      <c r="C1257" s="2" t="s">
        <v>85</v>
      </c>
      <c r="D1257" s="2" t="s">
        <v>86</v>
      </c>
      <c r="E1257" s="5">
        <v>-26805</v>
      </c>
      <c r="F1257" s="3" t="s">
        <v>1061</v>
      </c>
      <c r="G1257" s="3" t="s">
        <v>29</v>
      </c>
      <c r="H1257" s="2" t="s">
        <v>34</v>
      </c>
      <c r="I1257" s="2" t="s">
        <v>2945</v>
      </c>
      <c r="J1257" s="3" t="str">
        <f>HYPERLINK("https://www.boe.es/gazeta/dias/1826/08/10/pdfs/GMD-1826-96.pdf#page=4","Abrir facsímil")</f>
        <v>Abrir facsímil</v>
      </c>
      <c r="K1257" s="3" t="s">
        <v>36</v>
      </c>
    </row>
    <row r="1258" spans="1:11" ht="42" customHeight="1">
      <c r="A1258" s="2" t="s">
        <v>2946</v>
      </c>
      <c r="B1258" s="2" t="s">
        <v>2946</v>
      </c>
      <c r="C1258" s="2" t="s">
        <v>85</v>
      </c>
      <c r="D1258" s="2" t="s">
        <v>86</v>
      </c>
      <c r="E1258" s="5">
        <v>-26768</v>
      </c>
      <c r="F1258" s="3" t="s">
        <v>627</v>
      </c>
      <c r="G1258" s="3" t="s">
        <v>64</v>
      </c>
      <c r="H1258" s="2" t="s">
        <v>34</v>
      </c>
      <c r="I1258" s="2" t="s">
        <v>2947</v>
      </c>
      <c r="J1258" s="3" t="str">
        <f>HYPERLINK("https://www.boe.es/gazeta/dias/1826/09/16/pdfs/GMD-1826-112.pdf#page=2","Abrir facsímil")</f>
        <v>Abrir facsímil</v>
      </c>
      <c r="K1258" s="3" t="s">
        <v>36</v>
      </c>
    </row>
    <row r="1259" spans="1:11" ht="42" customHeight="1">
      <c r="A1259" s="2" t="s">
        <v>2948</v>
      </c>
      <c r="B1259" s="2" t="s">
        <v>2948</v>
      </c>
      <c r="C1259" s="2" t="s">
        <v>62</v>
      </c>
      <c r="D1259" s="2" t="s">
        <v>27</v>
      </c>
      <c r="E1259" s="5">
        <v>-26733</v>
      </c>
      <c r="F1259" s="3" t="s">
        <v>176</v>
      </c>
      <c r="G1259" s="3" t="s">
        <v>20</v>
      </c>
      <c r="H1259" s="2" t="s">
        <v>34</v>
      </c>
      <c r="I1259" s="2" t="s">
        <v>2949</v>
      </c>
      <c r="J1259" s="3" t="str">
        <f>HYPERLINK("https://www.boe.es/gazeta/dias/1826/10/21/pdfs/GMD-1826-127.pdf#page=3","Abrir facsímil")</f>
        <v>Abrir facsímil</v>
      </c>
      <c r="K1259" s="3" t="s">
        <v>36</v>
      </c>
    </row>
    <row r="1260" spans="1:11" ht="42" customHeight="1">
      <c r="A1260" s="2" t="s">
        <v>2950</v>
      </c>
      <c r="B1260" s="2" t="s">
        <v>2950</v>
      </c>
      <c r="C1260" s="2" t="s">
        <v>17</v>
      </c>
      <c r="D1260" s="2" t="s">
        <v>18</v>
      </c>
      <c r="E1260" s="5">
        <v>-26793</v>
      </c>
      <c r="F1260" s="3" t="s">
        <v>28</v>
      </c>
      <c r="G1260" s="3" t="s">
        <v>1866</v>
      </c>
      <c r="H1260" s="2" t="s">
        <v>34</v>
      </c>
      <c r="I1260" s="2" t="s">
        <v>2951</v>
      </c>
      <c r="J1260" s="3" t="str">
        <f>HYPERLINK("https://www.boe.es/gazeta/dias/1826/08/22/pdfs/GMD-1826-101.pdf#page=2","Abrir facsímil")</f>
        <v>Abrir facsímil</v>
      </c>
      <c r="K1260" s="3" t="s">
        <v>36</v>
      </c>
    </row>
    <row r="1261" spans="1:11" ht="42" customHeight="1">
      <c r="A1261" s="2" t="s">
        <v>2952</v>
      </c>
      <c r="B1261" s="2" t="s">
        <v>2952</v>
      </c>
      <c r="C1261" s="2" t="s">
        <v>17</v>
      </c>
      <c r="D1261" s="2" t="s">
        <v>18</v>
      </c>
      <c r="E1261" s="5">
        <v>-26910</v>
      </c>
      <c r="F1261" s="3" t="s">
        <v>95</v>
      </c>
      <c r="G1261" s="3" t="s">
        <v>64</v>
      </c>
      <c r="H1261" s="2" t="s">
        <v>34</v>
      </c>
      <c r="I1261" s="2" t="s">
        <v>2953</v>
      </c>
      <c r="J1261" s="3" t="str">
        <f>HYPERLINK("https://www.boe.es/gazeta/dias/1826/04/27/pdfs/GMD-1826-51.pdf#page=2","Abrir facsímil")</f>
        <v>Abrir facsímil</v>
      </c>
      <c r="K1261" s="3" t="s">
        <v>36</v>
      </c>
    </row>
    <row r="1262" spans="1:11" ht="42" customHeight="1">
      <c r="A1262" s="2" t="s">
        <v>2952</v>
      </c>
      <c r="B1262" s="2" t="s">
        <v>2952</v>
      </c>
      <c r="C1262" s="2" t="s">
        <v>129</v>
      </c>
      <c r="D1262" s="2" t="s">
        <v>27</v>
      </c>
      <c r="E1262" s="5">
        <v>-26789</v>
      </c>
      <c r="F1262" s="3" t="s">
        <v>940</v>
      </c>
      <c r="G1262" s="3" t="s">
        <v>45</v>
      </c>
      <c r="H1262" s="2" t="s">
        <v>34</v>
      </c>
      <c r="I1262" s="2" t="s">
        <v>2954</v>
      </c>
      <c r="J1262" s="3" t="str">
        <f>HYPERLINK("https://www.boe.es/gazeta/dias/1826/08/26/pdfs/GMD-1826-103.pdf#page=1","Abrir facsímil")</f>
        <v>Abrir facsímil</v>
      </c>
      <c r="K1262" s="3" t="s">
        <v>36</v>
      </c>
    </row>
    <row r="1263" spans="1:11" ht="42" customHeight="1">
      <c r="A1263" s="2" t="s">
        <v>2955</v>
      </c>
      <c r="B1263" s="2" t="s">
        <v>2956</v>
      </c>
      <c r="C1263" s="2" t="s">
        <v>49</v>
      </c>
      <c r="D1263" s="2" t="s">
        <v>27</v>
      </c>
      <c r="E1263" s="5">
        <v>-26742</v>
      </c>
      <c r="F1263" s="3" t="s">
        <v>769</v>
      </c>
      <c r="G1263" s="3" t="s">
        <v>29</v>
      </c>
      <c r="H1263" s="2" t="s">
        <v>34</v>
      </c>
      <c r="I1263" s="2" t="s">
        <v>2957</v>
      </c>
      <c r="J1263" s="3" t="str">
        <f>HYPERLINK("https://www.boe.es/gazeta/dias/1826/10/12/pdfs/GMD-1826-123.pdf#page=4","Abrir facsímil")</f>
        <v>Abrir facsímil</v>
      </c>
      <c r="K1263" s="3" t="s">
        <v>36</v>
      </c>
    </row>
    <row r="1264" spans="1:11" ht="42" customHeight="1">
      <c r="A1264" s="2" t="s">
        <v>2958</v>
      </c>
      <c r="B1264" s="2" t="s">
        <v>2959</v>
      </c>
      <c r="C1264" s="2" t="s">
        <v>17</v>
      </c>
      <c r="D1264" s="2" t="s">
        <v>18</v>
      </c>
      <c r="E1264" s="5">
        <v>-26831</v>
      </c>
      <c r="F1264" s="3" t="s">
        <v>565</v>
      </c>
      <c r="G1264" s="3" t="s">
        <v>29</v>
      </c>
      <c r="H1264" s="2" t="s">
        <v>34</v>
      </c>
      <c r="I1264" s="2" t="s">
        <v>2960</v>
      </c>
      <c r="J1264" s="3" t="str">
        <f>HYPERLINK("https://www.boe.es/gazeta/dias/1826/07/15/pdfs/GMD-1826-85.pdf#page=4","Abrir facsímil")</f>
        <v>Abrir facsímil</v>
      </c>
      <c r="K1264" s="3" t="s">
        <v>36</v>
      </c>
    </row>
    <row r="1265" spans="1:11" ht="42" customHeight="1">
      <c r="A1265" s="2" t="s">
        <v>2961</v>
      </c>
      <c r="B1265" s="2" t="s">
        <v>2962</v>
      </c>
      <c r="C1265" s="2" t="s">
        <v>62</v>
      </c>
      <c r="D1265" s="2" t="s">
        <v>27</v>
      </c>
      <c r="E1265" s="5">
        <v>-26677</v>
      </c>
      <c r="F1265" s="3" t="s">
        <v>37</v>
      </c>
      <c r="G1265" s="3" t="s">
        <v>29</v>
      </c>
      <c r="H1265" s="2" t="s">
        <v>34</v>
      </c>
      <c r="I1265" s="2" t="s">
        <v>2963</v>
      </c>
      <c r="J1265" s="3" t="str">
        <f>HYPERLINK("https://www.boe.es/gazeta/dias/1826/12/16/pdfs/GMD-1826-151.pdf#page=4","Abrir facsímil")</f>
        <v>Abrir facsímil</v>
      </c>
      <c r="K1265" s="3" t="s">
        <v>36</v>
      </c>
    </row>
    <row r="1266" spans="1:11" ht="42" customHeight="1">
      <c r="A1266" s="2" t="s">
        <v>2964</v>
      </c>
      <c r="B1266" s="2" t="s">
        <v>2965</v>
      </c>
      <c r="C1266" s="2" t="s">
        <v>73</v>
      </c>
      <c r="D1266" s="2" t="s">
        <v>27</v>
      </c>
      <c r="E1266" s="5">
        <v>-26863</v>
      </c>
      <c r="F1266" s="3" t="s">
        <v>140</v>
      </c>
      <c r="G1266" s="3" t="s">
        <v>20</v>
      </c>
      <c r="H1266" s="2" t="s">
        <v>34</v>
      </c>
      <c r="I1266" s="2" t="s">
        <v>2966</v>
      </c>
      <c r="J1266" s="3" t="str">
        <f>HYPERLINK("https://www.boe.es/gazeta/dias/1826/06/13/pdfs/GMD-1826-71.pdf#page=3","Abrir facsímil")</f>
        <v>Abrir facsímil</v>
      </c>
      <c r="K1266" s="3" t="s">
        <v>36</v>
      </c>
    </row>
    <row r="1267" spans="1:11" ht="42" customHeight="1">
      <c r="A1267" s="2" t="s">
        <v>2967</v>
      </c>
      <c r="B1267" s="2" t="s">
        <v>2968</v>
      </c>
      <c r="C1267" s="2" t="s">
        <v>26</v>
      </c>
      <c r="D1267" s="2" t="s">
        <v>27</v>
      </c>
      <c r="E1267" s="5">
        <v>-27020</v>
      </c>
      <c r="F1267" s="3" t="s">
        <v>111</v>
      </c>
      <c r="G1267" s="3" t="s">
        <v>45</v>
      </c>
      <c r="H1267" s="2" t="s">
        <v>34</v>
      </c>
      <c r="I1267" s="2" t="s">
        <v>2969</v>
      </c>
      <c r="J1267" s="3" t="str">
        <f>HYPERLINK("https://www.boe.es/gazeta/dias/1826/01/07/pdfs/GMD-1826-3.pdf#page=1","Abrir facsímil")</f>
        <v>Abrir facsímil</v>
      </c>
      <c r="K1267" s="3" t="s">
        <v>36</v>
      </c>
    </row>
    <row r="1268" spans="1:11" ht="42" customHeight="1">
      <c r="A1268" s="2" t="s">
        <v>2970</v>
      </c>
      <c r="B1268" s="2" t="s">
        <v>2971</v>
      </c>
      <c r="C1268" s="2" t="s">
        <v>26</v>
      </c>
      <c r="D1268" s="2" t="s">
        <v>27</v>
      </c>
      <c r="E1268" s="5">
        <v>-26919</v>
      </c>
      <c r="F1268" s="3" t="s">
        <v>930</v>
      </c>
      <c r="G1268" s="3" t="s">
        <v>29</v>
      </c>
      <c r="H1268" s="2" t="s">
        <v>34</v>
      </c>
      <c r="I1268" s="2" t="s">
        <v>2972</v>
      </c>
      <c r="J1268" s="3" t="str">
        <f>HYPERLINK("https://www.boe.es/gazeta/dias/1826/04/18/pdfs/GMD-1826-47.pdf#page=4","Abrir facsímil")</f>
        <v>Abrir facsímil</v>
      </c>
      <c r="K1268" s="3" t="s">
        <v>36</v>
      </c>
    </row>
    <row r="1269" spans="1:11" ht="42" customHeight="1">
      <c r="A1269" s="2" t="s">
        <v>2973</v>
      </c>
      <c r="B1269" s="2" t="s">
        <v>2974</v>
      </c>
      <c r="C1269" s="2" t="s">
        <v>49</v>
      </c>
      <c r="D1269" s="2" t="s">
        <v>27</v>
      </c>
      <c r="E1269" s="5">
        <v>-26758</v>
      </c>
      <c r="F1269" s="3" t="s">
        <v>50</v>
      </c>
      <c r="G1269" s="3" t="s">
        <v>29</v>
      </c>
      <c r="H1269" s="2" t="s">
        <v>34</v>
      </c>
      <c r="I1269" s="2" t="s">
        <v>2975</v>
      </c>
      <c r="J1269" s="3" t="str">
        <f>HYPERLINK("https://www.boe.es/gazeta/dias/1826/09/26/pdfs/GMD-1826-116.pdf#page=4","Abrir facsímil")</f>
        <v>Abrir facsímil</v>
      </c>
      <c r="K1269" s="3" t="s">
        <v>36</v>
      </c>
    </row>
    <row r="1270" spans="1:11" ht="42" customHeight="1">
      <c r="A1270" s="2" t="s">
        <v>2976</v>
      </c>
      <c r="B1270" s="2" t="s">
        <v>2976</v>
      </c>
      <c r="C1270" s="2" t="s">
        <v>62</v>
      </c>
      <c r="D1270" s="2" t="s">
        <v>27</v>
      </c>
      <c r="E1270" s="5">
        <v>-26957</v>
      </c>
      <c r="F1270" s="3" t="s">
        <v>1270</v>
      </c>
      <c r="G1270" s="3" t="s">
        <v>20</v>
      </c>
      <c r="H1270" s="2" t="s">
        <v>34</v>
      </c>
      <c r="I1270" s="2" t="s">
        <v>2977</v>
      </c>
      <c r="J1270" s="3" t="str">
        <f>HYPERLINK("https://www.boe.es/gazeta/dias/1826/03/11/pdfs/GMD-1826-31.pdf#page=3","Abrir facsímil")</f>
        <v>Abrir facsímil</v>
      </c>
      <c r="K1270" s="3" t="s">
        <v>36</v>
      </c>
    </row>
    <row r="1271" spans="1:11" ht="42" customHeight="1">
      <c r="A1271" s="2" t="s">
        <v>2978</v>
      </c>
      <c r="B1271" s="2" t="s">
        <v>2979</v>
      </c>
      <c r="C1271" s="2" t="s">
        <v>62</v>
      </c>
      <c r="D1271" s="2" t="s">
        <v>27</v>
      </c>
      <c r="E1271" s="5">
        <v>-26677</v>
      </c>
      <c r="F1271" s="3" t="s">
        <v>37</v>
      </c>
      <c r="G1271" s="3" t="s">
        <v>29</v>
      </c>
      <c r="H1271" s="2" t="s">
        <v>34</v>
      </c>
      <c r="I1271" s="2" t="s">
        <v>2980</v>
      </c>
      <c r="J1271" s="3" t="str">
        <f>HYPERLINK("https://www.boe.es/gazeta/dias/1826/12/16/pdfs/GMD-1826-151.pdf#page=4","Abrir facsímil")</f>
        <v>Abrir facsímil</v>
      </c>
      <c r="K1271" s="3" t="s">
        <v>36</v>
      </c>
    </row>
    <row r="1272" spans="1:11" ht="42" customHeight="1">
      <c r="A1272" s="2" t="s">
        <v>2981</v>
      </c>
      <c r="B1272" s="2" t="s">
        <v>2982</v>
      </c>
      <c r="C1272" s="2" t="s">
        <v>17</v>
      </c>
      <c r="D1272" s="2" t="s">
        <v>18</v>
      </c>
      <c r="E1272" s="5">
        <v>-26677</v>
      </c>
      <c r="F1272" s="3" t="s">
        <v>37</v>
      </c>
      <c r="G1272" s="3" t="s">
        <v>64</v>
      </c>
      <c r="H1272" s="2" t="s">
        <v>34</v>
      </c>
      <c r="I1272" s="2" t="s">
        <v>2983</v>
      </c>
      <c r="J1272" s="3" t="str">
        <f>HYPERLINK("https://www.boe.es/gazeta/dias/1826/12/16/pdfs/GMD-1826-151.pdf#page=2","Abrir facsímil")</f>
        <v>Abrir facsímil</v>
      </c>
      <c r="K1272" s="3" t="s">
        <v>36</v>
      </c>
    </row>
    <row r="1273" spans="1:11" ht="42" customHeight="1">
      <c r="A1273" s="2" t="s">
        <v>2984</v>
      </c>
      <c r="B1273" s="2" t="s">
        <v>2984</v>
      </c>
      <c r="C1273" s="2" t="s">
        <v>17</v>
      </c>
      <c r="D1273" s="2" t="s">
        <v>18</v>
      </c>
      <c r="E1273" s="5">
        <v>-27022</v>
      </c>
      <c r="F1273" s="3" t="s">
        <v>2430</v>
      </c>
      <c r="G1273" s="3" t="s">
        <v>45</v>
      </c>
      <c r="H1273" s="2" t="s">
        <v>34</v>
      </c>
      <c r="I1273" s="2" t="s">
        <v>2985</v>
      </c>
      <c r="J1273" s="3" t="str">
        <f>HYPERLINK("https://www.boe.es/gazeta/dias/1826/01/05/pdfs/GMD-1826-2.pdf#page=1","Abrir facsímil")</f>
        <v>Abrir facsímil</v>
      </c>
      <c r="K1273" s="3" t="s">
        <v>36</v>
      </c>
    </row>
    <row r="1274" spans="1:11" ht="42" customHeight="1">
      <c r="A1274" s="2" t="s">
        <v>2986</v>
      </c>
      <c r="B1274" s="2" t="s">
        <v>2986</v>
      </c>
      <c r="C1274" s="2" t="s">
        <v>17</v>
      </c>
      <c r="D1274" s="2" t="s">
        <v>18</v>
      </c>
      <c r="E1274" s="5">
        <v>-26940</v>
      </c>
      <c r="F1274" s="3" t="s">
        <v>442</v>
      </c>
      <c r="G1274" s="3" t="s">
        <v>64</v>
      </c>
      <c r="H1274" s="2" t="s">
        <v>34</v>
      </c>
      <c r="I1274" s="2" t="s">
        <v>2987</v>
      </c>
      <c r="J1274" s="3" t="str">
        <f>HYPERLINK("https://www.boe.es/gazeta/dias/1826/03/28/pdfs/GMD-1826-38.pdf#page=2","Abrir facsímil")</f>
        <v>Abrir facsímil</v>
      </c>
      <c r="K1274" s="3" t="s">
        <v>36</v>
      </c>
    </row>
    <row r="1275" spans="1:11" ht="42" customHeight="1">
      <c r="A1275" s="2" t="s">
        <v>2988</v>
      </c>
      <c r="B1275" s="2" t="s">
        <v>2989</v>
      </c>
      <c r="C1275" s="2" t="s">
        <v>85</v>
      </c>
      <c r="D1275" s="2" t="s">
        <v>86</v>
      </c>
      <c r="E1275" s="5">
        <v>-26971</v>
      </c>
      <c r="F1275" s="3" t="s">
        <v>201</v>
      </c>
      <c r="G1275" s="3" t="s">
        <v>29</v>
      </c>
      <c r="H1275" s="2" t="s">
        <v>34</v>
      </c>
      <c r="I1275" s="2" t="s">
        <v>2990</v>
      </c>
      <c r="J1275" s="3" t="str">
        <f>HYPERLINK("https://www.boe.es/gazeta/dias/1826/02/25/pdfs/GMD-1826-24.pdf#page=4","Abrir facsímil")</f>
        <v>Abrir facsímil</v>
      </c>
      <c r="K1275" s="3" t="s">
        <v>36</v>
      </c>
    </row>
    <row r="1276" spans="1:11" ht="42" customHeight="1">
      <c r="A1276" s="2" t="s">
        <v>2991</v>
      </c>
      <c r="B1276" s="2" t="s">
        <v>2991</v>
      </c>
      <c r="C1276" s="2" t="s">
        <v>17</v>
      </c>
      <c r="D1276" s="2" t="s">
        <v>18</v>
      </c>
      <c r="E1276" s="5">
        <v>-26842</v>
      </c>
      <c r="F1276" s="3" t="s">
        <v>133</v>
      </c>
      <c r="G1276" s="3" t="s">
        <v>45</v>
      </c>
      <c r="H1276" s="2" t="s">
        <v>34</v>
      </c>
      <c r="I1276" s="2" t="s">
        <v>2992</v>
      </c>
      <c r="J1276" s="3" t="str">
        <f>HYPERLINK("https://www.boe.es/gazeta/dias/1826/07/04/pdfs/GMD-1826-80.pdf#page=1","Abrir facsímil")</f>
        <v>Abrir facsímil</v>
      </c>
      <c r="K1276" s="3" t="s">
        <v>36</v>
      </c>
    </row>
    <row r="1277" spans="1:11" ht="42" customHeight="1">
      <c r="A1277" s="2" t="s">
        <v>2993</v>
      </c>
      <c r="B1277" s="2" t="s">
        <v>2993</v>
      </c>
      <c r="C1277" s="2" t="s">
        <v>17</v>
      </c>
      <c r="D1277" s="2" t="s">
        <v>18</v>
      </c>
      <c r="E1277" s="5">
        <v>-26749</v>
      </c>
      <c r="F1277" s="3" t="s">
        <v>143</v>
      </c>
      <c r="G1277" s="3" t="s">
        <v>64</v>
      </c>
      <c r="H1277" s="2" t="s">
        <v>34</v>
      </c>
      <c r="I1277" s="2" t="s">
        <v>2994</v>
      </c>
      <c r="J1277" s="3" t="str">
        <f>HYPERLINK("https://www.boe.es/gazeta/dias/1826/10/05/pdfs/GMD-1826-120.pdf#page=2","Abrir facsímil")</f>
        <v>Abrir facsímil</v>
      </c>
      <c r="K1277" s="3" t="s">
        <v>36</v>
      </c>
    </row>
    <row r="1278" spans="1:11" ht="42" customHeight="1">
      <c r="A1278" s="2" t="s">
        <v>2995</v>
      </c>
      <c r="B1278" s="2" t="s">
        <v>2995</v>
      </c>
      <c r="C1278" s="2" t="s">
        <v>17</v>
      </c>
      <c r="D1278" s="2" t="s">
        <v>18</v>
      </c>
      <c r="E1278" s="5">
        <v>-26719</v>
      </c>
      <c r="F1278" s="3" t="s">
        <v>184</v>
      </c>
      <c r="G1278" s="3" t="s">
        <v>45</v>
      </c>
      <c r="H1278" s="2" t="s">
        <v>34</v>
      </c>
      <c r="I1278" s="2" t="s">
        <v>2996</v>
      </c>
      <c r="J1278" s="3" t="str">
        <f>HYPERLINK("https://www.boe.es/gazeta/dias/1826/11/04/pdfs/GMD-1826-133.pdf#page=1","Abrir facsímil")</f>
        <v>Abrir facsímil</v>
      </c>
      <c r="K1278" s="3" t="s">
        <v>36</v>
      </c>
    </row>
    <row r="1279" spans="1:11" ht="42" customHeight="1">
      <c r="A1279" s="2" t="s">
        <v>2997</v>
      </c>
      <c r="B1279" s="2" t="s">
        <v>2998</v>
      </c>
      <c r="C1279" s="2" t="s">
        <v>129</v>
      </c>
      <c r="D1279" s="2" t="s">
        <v>27</v>
      </c>
      <c r="E1279" s="5">
        <v>-26922</v>
      </c>
      <c r="F1279" s="3" t="s">
        <v>352</v>
      </c>
      <c r="G1279" s="3" t="s">
        <v>29</v>
      </c>
      <c r="H1279" s="2" t="s">
        <v>34</v>
      </c>
      <c r="I1279" s="2" t="s">
        <v>2999</v>
      </c>
      <c r="J1279" s="3" t="str">
        <f>HYPERLINK("https://www.boe.es/gazeta/dias/1826/04/15/pdfs/GMD-1826-46.pdf#page=4","Abrir facsímil")</f>
        <v>Abrir facsímil</v>
      </c>
      <c r="K1279" s="3" t="s">
        <v>36</v>
      </c>
    </row>
    <row r="1280" spans="1:11" ht="42" customHeight="1">
      <c r="A1280" s="2" t="s">
        <v>3000</v>
      </c>
      <c r="B1280" s="2" t="s">
        <v>3000</v>
      </c>
      <c r="C1280" s="2" t="s">
        <v>17</v>
      </c>
      <c r="D1280" s="2" t="s">
        <v>18</v>
      </c>
      <c r="E1280" s="5">
        <v>-26826</v>
      </c>
      <c r="F1280" s="3" t="s">
        <v>377</v>
      </c>
      <c r="G1280" s="3" t="s">
        <v>45</v>
      </c>
      <c r="H1280" s="2" t="s">
        <v>34</v>
      </c>
      <c r="I1280" s="2" t="s">
        <v>3001</v>
      </c>
      <c r="J1280" s="3" t="str">
        <f>HYPERLINK("https://www.boe.es/gazeta/dias/1826/07/20/pdfs/GMD-1826-87.pdf#page=1","Abrir facsímil")</f>
        <v>Abrir facsímil</v>
      </c>
      <c r="K1280" s="3" t="s">
        <v>36</v>
      </c>
    </row>
    <row r="1281" spans="1:11" ht="42" customHeight="1">
      <c r="A1281" s="2" t="s">
        <v>3000</v>
      </c>
      <c r="B1281" s="2" t="s">
        <v>3000</v>
      </c>
      <c r="C1281" s="2" t="s">
        <v>17</v>
      </c>
      <c r="D1281" s="2" t="s">
        <v>18</v>
      </c>
      <c r="E1281" s="5">
        <v>-26681</v>
      </c>
      <c r="F1281" s="3" t="s">
        <v>612</v>
      </c>
      <c r="G1281" s="3" t="s">
        <v>20</v>
      </c>
      <c r="H1281" s="2" t="s">
        <v>34</v>
      </c>
      <c r="I1281" s="2" t="s">
        <v>3002</v>
      </c>
      <c r="J1281" s="3" t="str">
        <f>HYPERLINK("https://www.boe.es/gazeta/dias/1826/12/12/pdfs/GMD-1826-149.pdf#page=3","Abrir facsímil")</f>
        <v>Abrir facsímil</v>
      </c>
      <c r="K1281" s="3" t="s">
        <v>36</v>
      </c>
    </row>
    <row r="1282" spans="1:11" ht="42" customHeight="1">
      <c r="A1282" s="2" t="s">
        <v>3003</v>
      </c>
      <c r="B1282" s="2" t="s">
        <v>3003</v>
      </c>
      <c r="C1282" s="2" t="s">
        <v>17</v>
      </c>
      <c r="D1282" s="2" t="s">
        <v>18</v>
      </c>
      <c r="E1282" s="5">
        <v>-26782</v>
      </c>
      <c r="F1282" s="3" t="s">
        <v>322</v>
      </c>
      <c r="G1282" s="3" t="s">
        <v>20</v>
      </c>
      <c r="H1282" s="2" t="s">
        <v>34</v>
      </c>
      <c r="I1282" s="2" t="s">
        <v>3004</v>
      </c>
      <c r="J1282" s="3" t="str">
        <f>HYPERLINK("https://www.boe.es/gazeta/dias/1826/09/02/pdfs/GMD-1826-106.pdf#page=3","Abrir facsímil")</f>
        <v>Abrir facsímil</v>
      </c>
      <c r="K1282" s="3" t="s">
        <v>36</v>
      </c>
    </row>
    <row r="1283" spans="1:11" ht="42" customHeight="1">
      <c r="A1283" s="2" t="s">
        <v>3005</v>
      </c>
      <c r="B1283" s="2" t="s">
        <v>3005</v>
      </c>
      <c r="C1283" s="2" t="s">
        <v>17</v>
      </c>
      <c r="D1283" s="2" t="s">
        <v>18</v>
      </c>
      <c r="E1283" s="5">
        <v>-26716</v>
      </c>
      <c r="F1283" s="3" t="s">
        <v>867</v>
      </c>
      <c r="G1283" s="3" t="s">
        <v>29</v>
      </c>
      <c r="H1283" s="2" t="s">
        <v>34</v>
      </c>
      <c r="I1283" s="2" t="s">
        <v>3006</v>
      </c>
      <c r="J1283" s="3" t="str">
        <f>HYPERLINK("https://www.boe.es/gazeta/dias/1826/11/07/pdfs/GMD-1826-134.pdf#page=4","Abrir facsímil")</f>
        <v>Abrir facsímil</v>
      </c>
      <c r="K1283" s="3" t="s">
        <v>36</v>
      </c>
    </row>
    <row r="1284" spans="1:11" ht="42" customHeight="1">
      <c r="A1284" s="2" t="s">
        <v>3007</v>
      </c>
      <c r="B1284" s="2" t="s">
        <v>3007</v>
      </c>
      <c r="C1284" s="2" t="s">
        <v>17</v>
      </c>
      <c r="D1284" s="2" t="s">
        <v>18</v>
      </c>
      <c r="E1284" s="5">
        <v>-26772</v>
      </c>
      <c r="F1284" s="3" t="s">
        <v>1327</v>
      </c>
      <c r="G1284" s="3" t="s">
        <v>20</v>
      </c>
      <c r="H1284" s="2" t="s">
        <v>34</v>
      </c>
      <c r="I1284" s="2" t="s">
        <v>3008</v>
      </c>
      <c r="J1284" s="3" t="str">
        <f>HYPERLINK("https://www.boe.es/gazeta/dias/1826/09/12/pdfs/GMD-1826-110.pdf#page=3","Abrir facsímil")</f>
        <v>Abrir facsímil</v>
      </c>
      <c r="K1284" s="3" t="s">
        <v>36</v>
      </c>
    </row>
    <row r="1285" spans="1:11" ht="42" customHeight="1">
      <c r="A1285" s="2" t="s">
        <v>3009</v>
      </c>
      <c r="B1285" s="2" t="s">
        <v>3010</v>
      </c>
      <c r="C1285" s="2" t="s">
        <v>17</v>
      </c>
      <c r="D1285" s="2" t="s">
        <v>18</v>
      </c>
      <c r="E1285" s="5">
        <v>-26686</v>
      </c>
      <c r="F1285" s="3" t="s">
        <v>504</v>
      </c>
      <c r="G1285" s="3" t="s">
        <v>20</v>
      </c>
      <c r="H1285" s="2" t="s">
        <v>34</v>
      </c>
      <c r="I1285" s="2" t="s">
        <v>3011</v>
      </c>
      <c r="J1285" s="3" t="str">
        <f>HYPERLINK("https://www.boe.es/gazeta/dias/1826/12/07/pdfs/GMD-1826-147.pdf#page=3","Abrir facsímil")</f>
        <v>Abrir facsímil</v>
      </c>
      <c r="K1285" s="3" t="s">
        <v>36</v>
      </c>
    </row>
    <row r="1286" spans="1:11" ht="42" customHeight="1">
      <c r="A1286" s="2" t="s">
        <v>3012</v>
      </c>
      <c r="B1286" s="2" t="s">
        <v>3013</v>
      </c>
      <c r="C1286" s="2" t="s">
        <v>17</v>
      </c>
      <c r="D1286" s="2" t="s">
        <v>18</v>
      </c>
      <c r="E1286" s="5">
        <v>-26859</v>
      </c>
      <c r="F1286" s="3" t="s">
        <v>41</v>
      </c>
      <c r="G1286" s="3" t="s">
        <v>20</v>
      </c>
      <c r="H1286" s="2" t="s">
        <v>34</v>
      </c>
      <c r="I1286" s="2" t="s">
        <v>3014</v>
      </c>
      <c r="J1286" s="3" t="str">
        <f>HYPERLINK("https://www.boe.es/gazeta/dias/1826/06/17/pdfs/GMD-1826-73.pdf#page=3","Abrir facsímil")</f>
        <v>Abrir facsímil</v>
      </c>
      <c r="K1286" s="3" t="s">
        <v>36</v>
      </c>
    </row>
    <row r="1287" spans="1:11" ht="42" customHeight="1">
      <c r="A1287" s="2" t="s">
        <v>3015</v>
      </c>
      <c r="B1287" s="2" t="s">
        <v>3016</v>
      </c>
      <c r="C1287" s="2" t="s">
        <v>49</v>
      </c>
      <c r="D1287" s="2" t="s">
        <v>27</v>
      </c>
      <c r="E1287" s="5">
        <v>-26714</v>
      </c>
      <c r="F1287" s="3" t="s">
        <v>525</v>
      </c>
      <c r="G1287" s="3" t="s">
        <v>29</v>
      </c>
      <c r="H1287" s="2" t="s">
        <v>34</v>
      </c>
      <c r="I1287" s="2" t="s">
        <v>3017</v>
      </c>
      <c r="J1287" s="3" t="str">
        <f>HYPERLINK("https://www.boe.es/gazeta/dias/1826/11/09/pdfs/GMD-1826-135.pdf#page=4","Abrir facsímil")</f>
        <v>Abrir facsímil</v>
      </c>
      <c r="K1287" s="3" t="s">
        <v>36</v>
      </c>
    </row>
    <row r="1288" spans="1:11" ht="42" customHeight="1">
      <c r="A1288" s="2" t="s">
        <v>3018</v>
      </c>
      <c r="B1288" s="2" t="s">
        <v>3019</v>
      </c>
      <c r="C1288" s="2" t="s">
        <v>62</v>
      </c>
      <c r="D1288" s="2" t="s">
        <v>27</v>
      </c>
      <c r="E1288" s="5">
        <v>-26747</v>
      </c>
      <c r="F1288" s="3" t="s">
        <v>738</v>
      </c>
      <c r="G1288" s="3" t="s">
        <v>739</v>
      </c>
      <c r="H1288" s="2" t="s">
        <v>34</v>
      </c>
      <c r="I1288" s="2" t="s">
        <v>3020</v>
      </c>
      <c r="J1288" s="3" t="str">
        <f>HYPERLINK("https://www.boe.es/gazeta/dias/1826/10/07/pdfs/GMD-1826-121.pdf#page=4","Abrir facsímil")</f>
        <v>Abrir facsímil</v>
      </c>
      <c r="K1288" s="3" t="s">
        <v>36</v>
      </c>
    </row>
    <row r="1289" spans="1:11" ht="42" customHeight="1">
      <c r="A1289" s="2" t="s">
        <v>3021</v>
      </c>
      <c r="B1289" s="2" t="s">
        <v>3021</v>
      </c>
      <c r="C1289" s="2" t="s">
        <v>62</v>
      </c>
      <c r="D1289" s="2" t="s">
        <v>27</v>
      </c>
      <c r="E1289" s="5">
        <v>-26917</v>
      </c>
      <c r="F1289" s="3" t="s">
        <v>308</v>
      </c>
      <c r="G1289" s="3" t="s">
        <v>29</v>
      </c>
      <c r="H1289" s="2" t="s">
        <v>34</v>
      </c>
      <c r="I1289" s="2" t="s">
        <v>3022</v>
      </c>
      <c r="J1289" s="3" t="str">
        <f>HYPERLINK("https://www.boe.es/gazeta/dias/1826/04/20/pdfs/GMD-1826-48.pdf#page=4","Abrir facsímil")</f>
        <v>Abrir facsímil</v>
      </c>
      <c r="K1289" s="3" t="s">
        <v>36</v>
      </c>
    </row>
    <row r="1290" spans="1:11" ht="42" customHeight="1">
      <c r="A1290" s="2" t="s">
        <v>3023</v>
      </c>
      <c r="B1290" s="2" t="s">
        <v>3023</v>
      </c>
      <c r="C1290" s="2" t="s">
        <v>85</v>
      </c>
      <c r="D1290" s="2" t="s">
        <v>86</v>
      </c>
      <c r="E1290" s="5">
        <v>-26905</v>
      </c>
      <c r="F1290" s="3" t="s">
        <v>68</v>
      </c>
      <c r="G1290" s="3" t="s">
        <v>20</v>
      </c>
      <c r="H1290" s="2" t="s">
        <v>34</v>
      </c>
      <c r="I1290" s="2" t="s">
        <v>3024</v>
      </c>
      <c r="J1290" s="3" t="str">
        <f>HYPERLINK("https://www.boe.es/gazeta/dias/1826/05/02/pdfs/GMD-1826-53.pdf#page=3","Abrir facsímil")</f>
        <v>Abrir facsímil</v>
      </c>
      <c r="K1290" s="3" t="s">
        <v>36</v>
      </c>
    </row>
    <row r="1291" spans="1:11" ht="42" customHeight="1">
      <c r="A1291" s="2" t="s">
        <v>3025</v>
      </c>
      <c r="B1291" s="2" t="s">
        <v>3026</v>
      </c>
      <c r="C1291" s="2" t="s">
        <v>85</v>
      </c>
      <c r="D1291" s="2" t="s">
        <v>86</v>
      </c>
      <c r="E1291" s="5">
        <v>-26891</v>
      </c>
      <c r="F1291" s="3" t="s">
        <v>78</v>
      </c>
      <c r="G1291" s="3" t="s">
        <v>29</v>
      </c>
      <c r="H1291" s="2" t="s">
        <v>34</v>
      </c>
      <c r="I1291" s="2" t="s">
        <v>3027</v>
      </c>
      <c r="J1291" s="3" t="str">
        <f>HYPERLINK("https://www.boe.es/gazeta/dias/1826/05/16/pdfs/GMD-1826-59.pdf#page=4","Abrir facsímil")</f>
        <v>Abrir facsímil</v>
      </c>
      <c r="K1291" s="3" t="s">
        <v>36</v>
      </c>
    </row>
    <row r="1292" spans="1:11" ht="42" customHeight="1">
      <c r="A1292" s="2" t="s">
        <v>3028</v>
      </c>
      <c r="B1292" s="2" t="s">
        <v>3029</v>
      </c>
      <c r="C1292" s="2" t="s">
        <v>73</v>
      </c>
      <c r="D1292" s="2" t="s">
        <v>27</v>
      </c>
      <c r="E1292" s="5">
        <v>-26905</v>
      </c>
      <c r="F1292" s="3" t="s">
        <v>68</v>
      </c>
      <c r="G1292" s="3" t="s">
        <v>20</v>
      </c>
      <c r="H1292" s="2" t="s">
        <v>21</v>
      </c>
      <c r="I1292" s="2" t="s">
        <v>3030</v>
      </c>
      <c r="J1292" s="3" t="str">
        <f>HYPERLINK("https://www.boe.es/gazeta/dias/1826/05/02/pdfs/GMD-1826-53.pdf#page=3","Abrir facsímil")</f>
        <v>Abrir facsímil</v>
      </c>
      <c r="K1292" s="3" t="s">
        <v>23</v>
      </c>
    </row>
    <row r="1293" spans="1:11" ht="42" customHeight="1">
      <c r="A1293" s="2" t="s">
        <v>3031</v>
      </c>
      <c r="B1293" s="2" t="s">
        <v>3032</v>
      </c>
      <c r="C1293" s="2" t="s">
        <v>129</v>
      </c>
      <c r="D1293" s="2" t="s">
        <v>27</v>
      </c>
      <c r="E1293" s="5">
        <v>-26922</v>
      </c>
      <c r="F1293" s="3" t="s">
        <v>352</v>
      </c>
      <c r="G1293" s="3" t="s">
        <v>64</v>
      </c>
      <c r="H1293" s="2" t="s">
        <v>21</v>
      </c>
      <c r="I1293" s="2" t="s">
        <v>3033</v>
      </c>
      <c r="J1293" s="3" t="str">
        <f>HYPERLINK("https://www.boe.es/gazeta/dias/1826/04/15/pdfs/GMD-1826-46.pdf#page=2","Abrir facsímil")</f>
        <v>Abrir facsímil</v>
      </c>
      <c r="K1293" s="3" t="s">
        <v>23</v>
      </c>
    </row>
    <row r="1294" spans="1:11" ht="42" customHeight="1">
      <c r="A1294" s="2" t="s">
        <v>3034</v>
      </c>
      <c r="B1294" s="2" t="s">
        <v>3035</v>
      </c>
      <c r="C1294" s="2" t="s">
        <v>49</v>
      </c>
      <c r="D1294" s="2" t="s">
        <v>27</v>
      </c>
      <c r="E1294" s="5">
        <v>-26873</v>
      </c>
      <c r="F1294" s="3" t="s">
        <v>136</v>
      </c>
      <c r="G1294" s="3" t="s">
        <v>20</v>
      </c>
      <c r="H1294" s="2" t="s">
        <v>21</v>
      </c>
      <c r="I1294" s="2" t="s">
        <v>3036</v>
      </c>
      <c r="J1294" s="3" t="str">
        <f>HYPERLINK("https://www.boe.es/gazeta/dias/1826/06/03/pdfs/GMD-1826-67.pdf#page=3","Abrir facsímil")</f>
        <v>Abrir facsímil</v>
      </c>
      <c r="K1294" s="3" t="s">
        <v>23</v>
      </c>
    </row>
    <row r="1295" spans="1:11" ht="42" customHeight="1">
      <c r="A1295" s="2" t="s">
        <v>3037</v>
      </c>
      <c r="B1295" s="2" t="s">
        <v>3037</v>
      </c>
      <c r="C1295" s="2" t="s">
        <v>17</v>
      </c>
      <c r="D1295" s="2" t="s">
        <v>18</v>
      </c>
      <c r="E1295" s="5">
        <v>-26695</v>
      </c>
      <c r="F1295" s="3" t="s">
        <v>446</v>
      </c>
      <c r="G1295" s="3" t="s">
        <v>64</v>
      </c>
      <c r="H1295" s="2" t="s">
        <v>34</v>
      </c>
      <c r="I1295" s="2" t="s">
        <v>3038</v>
      </c>
      <c r="J1295" s="3" t="str">
        <f>HYPERLINK("https://www.boe.es/gazeta/dias/1826/11/28/pdfs/GMD-1826-143.pdf#page=2","Abrir facsímil")</f>
        <v>Abrir facsímil</v>
      </c>
      <c r="K1295" s="3" t="s">
        <v>36</v>
      </c>
    </row>
    <row r="1296" spans="1:11" ht="42" customHeight="1">
      <c r="A1296" s="2" t="s">
        <v>3039</v>
      </c>
      <c r="B1296" s="2" t="s">
        <v>3039</v>
      </c>
      <c r="C1296" s="2" t="s">
        <v>17</v>
      </c>
      <c r="D1296" s="2" t="s">
        <v>18</v>
      </c>
      <c r="E1296" s="5">
        <v>-26681</v>
      </c>
      <c r="F1296" s="3" t="s">
        <v>612</v>
      </c>
      <c r="G1296" s="3" t="s">
        <v>20</v>
      </c>
      <c r="H1296" s="2" t="s">
        <v>34</v>
      </c>
      <c r="I1296" s="2" t="s">
        <v>3040</v>
      </c>
      <c r="J1296" s="3" t="str">
        <f>HYPERLINK("https://www.boe.es/gazeta/dias/1826/12/12/pdfs/GMD-1826-149.pdf#page=3","Abrir facsímil")</f>
        <v>Abrir facsímil</v>
      </c>
      <c r="K1296" s="3" t="s">
        <v>36</v>
      </c>
    </row>
    <row r="1297" spans="1:11" ht="42" customHeight="1">
      <c r="A1297" s="2" t="s">
        <v>3041</v>
      </c>
      <c r="B1297" s="2" t="s">
        <v>3041</v>
      </c>
      <c r="C1297" s="2" t="s">
        <v>17</v>
      </c>
      <c r="D1297" s="2" t="s">
        <v>18</v>
      </c>
      <c r="E1297" s="5">
        <v>-26712</v>
      </c>
      <c r="F1297" s="3" t="s">
        <v>424</v>
      </c>
      <c r="G1297" s="3" t="s">
        <v>20</v>
      </c>
      <c r="H1297" s="2" t="s">
        <v>34</v>
      </c>
      <c r="I1297" s="2" t="s">
        <v>3042</v>
      </c>
      <c r="J1297" s="3" t="str">
        <f>HYPERLINK("https://www.boe.es/gazeta/dias/1826/11/11/pdfs/GMD-1826-136.pdf#page=3","Abrir facsímil")</f>
        <v>Abrir facsímil</v>
      </c>
      <c r="K1297" s="3" t="s">
        <v>36</v>
      </c>
    </row>
    <row r="1298" spans="1:11" ht="42" customHeight="1">
      <c r="A1298" s="2" t="s">
        <v>3043</v>
      </c>
      <c r="B1298" s="2" t="s">
        <v>3043</v>
      </c>
      <c r="C1298" s="2" t="s">
        <v>85</v>
      </c>
      <c r="D1298" s="2" t="s">
        <v>86</v>
      </c>
      <c r="E1298" s="5">
        <v>-26884</v>
      </c>
      <c r="F1298" s="3" t="s">
        <v>285</v>
      </c>
      <c r="G1298" s="3" t="s">
        <v>29</v>
      </c>
      <c r="H1298" s="2" t="s">
        <v>34</v>
      </c>
      <c r="I1298" s="2" t="s">
        <v>3044</v>
      </c>
      <c r="J1298" s="3" t="str">
        <f>HYPERLINK("https://www.boe.es/gazeta/dias/1826/05/23/pdfs/GMD-1826-62.pdf#page=4","Abrir facsímil")</f>
        <v>Abrir facsímil</v>
      </c>
      <c r="K1298" s="3" t="s">
        <v>36</v>
      </c>
    </row>
    <row r="1299" spans="1:11" ht="42" customHeight="1">
      <c r="A1299" s="2" t="s">
        <v>3045</v>
      </c>
      <c r="B1299" s="2" t="s">
        <v>3045</v>
      </c>
      <c r="C1299" s="2" t="s">
        <v>17</v>
      </c>
      <c r="D1299" s="2" t="s">
        <v>18</v>
      </c>
      <c r="E1299" s="5">
        <v>-26905</v>
      </c>
      <c r="F1299" s="3" t="s">
        <v>68</v>
      </c>
      <c r="G1299" s="3" t="s">
        <v>45</v>
      </c>
      <c r="H1299" s="2" t="s">
        <v>34</v>
      </c>
      <c r="I1299" s="2" t="s">
        <v>3046</v>
      </c>
      <c r="J1299" s="3" t="str">
        <f>HYPERLINK("https://www.boe.es/gazeta/dias/1826/05/02/pdfs/GMD-1826-53.pdf#page=1","Abrir facsímil")</f>
        <v>Abrir facsímil</v>
      </c>
      <c r="K1299" s="3" t="s">
        <v>36</v>
      </c>
    </row>
    <row r="1300" spans="1:11" ht="42" customHeight="1">
      <c r="A1300" s="2" t="s">
        <v>3047</v>
      </c>
      <c r="B1300" s="2" t="s">
        <v>3048</v>
      </c>
      <c r="C1300" s="2" t="s">
        <v>17</v>
      </c>
      <c r="D1300" s="2" t="s">
        <v>18</v>
      </c>
      <c r="E1300" s="5">
        <v>-26912</v>
      </c>
      <c r="F1300" s="3" t="s">
        <v>1109</v>
      </c>
      <c r="G1300" s="3" t="s">
        <v>1185</v>
      </c>
      <c r="H1300" s="2" t="s">
        <v>34</v>
      </c>
      <c r="I1300" s="2" t="s">
        <v>3049</v>
      </c>
      <c r="J1300" s="3" t="str">
        <f>HYPERLINK("https://www.boe.es/gazeta/dias/1826/04/25/pdfs/GMD-1826-50.pdf#page=4","Abrir facsímil")</f>
        <v>Abrir facsímil</v>
      </c>
      <c r="K1300" s="3" t="s">
        <v>36</v>
      </c>
    </row>
    <row r="1301" spans="1:11" ht="42" customHeight="1">
      <c r="A1301" s="2" t="s">
        <v>3050</v>
      </c>
      <c r="B1301" s="2" t="s">
        <v>3050</v>
      </c>
      <c r="C1301" s="2" t="s">
        <v>187</v>
      </c>
      <c r="D1301" s="2" t="s">
        <v>86</v>
      </c>
      <c r="E1301" s="5">
        <v>-26961</v>
      </c>
      <c r="F1301" s="3" t="s">
        <v>1092</v>
      </c>
      <c r="G1301" s="3" t="s">
        <v>64</v>
      </c>
      <c r="H1301" s="2" t="s">
        <v>34</v>
      </c>
      <c r="I1301" s="2" t="s">
        <v>3051</v>
      </c>
      <c r="J1301" s="3" t="str">
        <f>HYPERLINK("https://www.boe.es/gazeta/dias/1826/03/07/pdfs/GMD-1826-29.pdf#page=2","Abrir facsímil")</f>
        <v>Abrir facsímil</v>
      </c>
      <c r="K1301" s="3" t="s">
        <v>36</v>
      </c>
    </row>
    <row r="1302" spans="1:11" ht="42" customHeight="1">
      <c r="A1302" s="2" t="s">
        <v>3052</v>
      </c>
      <c r="B1302" s="2" t="s">
        <v>3052</v>
      </c>
      <c r="C1302" s="2" t="s">
        <v>85</v>
      </c>
      <c r="D1302" s="2" t="s">
        <v>86</v>
      </c>
      <c r="E1302" s="5">
        <v>-26877</v>
      </c>
      <c r="F1302" s="3" t="s">
        <v>529</v>
      </c>
      <c r="G1302" s="3" t="s">
        <v>29</v>
      </c>
      <c r="H1302" s="2" t="s">
        <v>34</v>
      </c>
      <c r="I1302" s="2" t="s">
        <v>3053</v>
      </c>
      <c r="J1302" s="3" t="str">
        <f>HYPERLINK("https://www.boe.es/gazeta/dias/1826/05/30/pdfs/GMD-1826-65.pdf#page=4","Abrir facsímil")</f>
        <v>Abrir facsímil</v>
      </c>
      <c r="K1302" s="3" t="s">
        <v>36</v>
      </c>
    </row>
    <row r="1303" spans="1:11" ht="42" customHeight="1">
      <c r="A1303" s="2" t="s">
        <v>3054</v>
      </c>
      <c r="B1303" s="2" t="s">
        <v>3055</v>
      </c>
      <c r="C1303" s="2" t="s">
        <v>17</v>
      </c>
      <c r="D1303" s="2" t="s">
        <v>18</v>
      </c>
      <c r="E1303" s="5">
        <v>-26931</v>
      </c>
      <c r="F1303" s="3" t="s">
        <v>215</v>
      </c>
      <c r="G1303" s="3" t="s">
        <v>29</v>
      </c>
      <c r="H1303" s="2" t="s">
        <v>34</v>
      </c>
      <c r="I1303" s="2" t="s">
        <v>3056</v>
      </c>
      <c r="J1303" s="3" t="str">
        <f>HYPERLINK("https://www.boe.es/gazeta/dias/1826/04/06/pdfs/GMD-1826-42.pdf#page=4","Abrir facsímil")</f>
        <v>Abrir facsímil</v>
      </c>
      <c r="K1303" s="3" t="s">
        <v>36</v>
      </c>
    </row>
    <row r="1304" spans="1:11" ht="42" customHeight="1">
      <c r="A1304" s="2" t="s">
        <v>3057</v>
      </c>
      <c r="B1304" s="2" t="s">
        <v>3057</v>
      </c>
      <c r="C1304" s="2" t="s">
        <v>26</v>
      </c>
      <c r="D1304" s="2" t="s">
        <v>27</v>
      </c>
      <c r="E1304" s="5">
        <v>-26763</v>
      </c>
      <c r="F1304" s="3" t="s">
        <v>169</v>
      </c>
      <c r="G1304" s="3" t="s">
        <v>20</v>
      </c>
      <c r="H1304" s="2" t="s">
        <v>34</v>
      </c>
      <c r="I1304" s="2" t="s">
        <v>3058</v>
      </c>
      <c r="J1304" s="3" t="str">
        <f>HYPERLINK("https://www.boe.es/gazeta/dias/1826/09/21/pdfs/GMD-1826-114.pdf#page=3","Abrir facsímil")</f>
        <v>Abrir facsímil</v>
      </c>
      <c r="K1304" s="3" t="s">
        <v>36</v>
      </c>
    </row>
    <row r="1305" spans="1:11" ht="42" customHeight="1">
      <c r="A1305" s="2" t="s">
        <v>3059</v>
      </c>
      <c r="B1305" s="2" t="s">
        <v>3060</v>
      </c>
      <c r="C1305" s="2" t="s">
        <v>62</v>
      </c>
      <c r="D1305" s="2" t="s">
        <v>27</v>
      </c>
      <c r="E1305" s="5">
        <v>-26996</v>
      </c>
      <c r="F1305" s="3" t="s">
        <v>852</v>
      </c>
      <c r="G1305" s="3" t="s">
        <v>29</v>
      </c>
      <c r="H1305" s="2" t="s">
        <v>34</v>
      </c>
      <c r="I1305" s="2" t="s">
        <v>3061</v>
      </c>
      <c r="J1305" s="3" t="str">
        <f>HYPERLINK("https://www.boe.es/gazeta/dias/1826/01/31/pdfs/GMD-1826-13.pdf#page=4","Abrir facsímil")</f>
        <v>Abrir facsímil</v>
      </c>
      <c r="K1305" s="3" t="s">
        <v>36</v>
      </c>
    </row>
    <row r="1306" spans="1:11" ht="42" customHeight="1">
      <c r="A1306" s="2" t="s">
        <v>3062</v>
      </c>
      <c r="B1306" s="2" t="s">
        <v>3062</v>
      </c>
      <c r="C1306" s="2" t="s">
        <v>26</v>
      </c>
      <c r="D1306" s="2" t="s">
        <v>27</v>
      </c>
      <c r="E1306" s="5">
        <v>-27017</v>
      </c>
      <c r="F1306" s="3" t="s">
        <v>162</v>
      </c>
      <c r="G1306" s="3" t="s">
        <v>20</v>
      </c>
      <c r="H1306" s="2" t="s">
        <v>34</v>
      </c>
      <c r="I1306" s="2" t="s">
        <v>3063</v>
      </c>
      <c r="J1306" s="3" t="str">
        <f>HYPERLINK("https://www.boe.es/gazeta/dias/1826/01/10/pdfs/GMD-1826-4.pdf#page=3","Abrir facsímil")</f>
        <v>Abrir facsímil</v>
      </c>
      <c r="K1306" s="3" t="s">
        <v>36</v>
      </c>
    </row>
    <row r="1307" spans="1:11" ht="42" customHeight="1">
      <c r="A1307" s="2" t="s">
        <v>3062</v>
      </c>
      <c r="B1307" s="2" t="s">
        <v>3062</v>
      </c>
      <c r="C1307" s="2" t="s">
        <v>62</v>
      </c>
      <c r="D1307" s="2" t="s">
        <v>27</v>
      </c>
      <c r="E1307" s="5">
        <v>-27015</v>
      </c>
      <c r="F1307" s="3" t="s">
        <v>81</v>
      </c>
      <c r="G1307" s="3" t="s">
        <v>64</v>
      </c>
      <c r="H1307" s="2" t="s">
        <v>34</v>
      </c>
      <c r="I1307" s="2" t="s">
        <v>3064</v>
      </c>
      <c r="J1307" s="3" t="str">
        <f>HYPERLINK("https://www.boe.es/gazeta/dias/1826/01/12/pdfs/GMD-1826-5.pdf#page=2","Abrir facsímil")</f>
        <v>Abrir facsímil</v>
      </c>
      <c r="K1307" s="3" t="s">
        <v>36</v>
      </c>
    </row>
    <row r="1308" spans="1:11" ht="42" customHeight="1">
      <c r="A1308" s="2" t="s">
        <v>3062</v>
      </c>
      <c r="B1308" s="2" t="s">
        <v>3062</v>
      </c>
      <c r="C1308" s="2" t="s">
        <v>85</v>
      </c>
      <c r="D1308" s="2" t="s">
        <v>86</v>
      </c>
      <c r="E1308" s="5">
        <v>-26999</v>
      </c>
      <c r="F1308" s="3" t="s">
        <v>1544</v>
      </c>
      <c r="G1308" s="3" t="s">
        <v>64</v>
      </c>
      <c r="H1308" s="2" t="s">
        <v>34</v>
      </c>
      <c r="I1308" s="2" t="s">
        <v>3065</v>
      </c>
      <c r="J1308" s="3" t="str">
        <f>HYPERLINK("https://www.boe.es/gazeta/dias/1826/01/28/pdfs/GMD-1826-12.pdf#page=2","Abrir facsímil")</f>
        <v>Abrir facsímil</v>
      </c>
      <c r="K1308" s="3" t="s">
        <v>36</v>
      </c>
    </row>
    <row r="1309" spans="1:11" ht="42" customHeight="1">
      <c r="A1309" s="2" t="s">
        <v>3062</v>
      </c>
      <c r="B1309" s="2" t="s">
        <v>3062</v>
      </c>
      <c r="C1309" s="2" t="s">
        <v>129</v>
      </c>
      <c r="D1309" s="2" t="s">
        <v>27</v>
      </c>
      <c r="E1309" s="5">
        <v>-26987</v>
      </c>
      <c r="F1309" s="3" t="s">
        <v>399</v>
      </c>
      <c r="G1309" s="3" t="s">
        <v>64</v>
      </c>
      <c r="H1309" s="2" t="s">
        <v>34</v>
      </c>
      <c r="I1309" s="2" t="s">
        <v>3066</v>
      </c>
      <c r="J1309" s="3" t="str">
        <f>HYPERLINK("https://www.boe.es/gazeta/dias/1826/02/09/pdfs/GMD-1826-17.pdf#page=2","Abrir facsímil")</f>
        <v>Abrir facsímil</v>
      </c>
      <c r="K1309" s="3" t="s">
        <v>36</v>
      </c>
    </row>
    <row r="1310" spans="1:11" ht="42" customHeight="1">
      <c r="A1310" s="2" t="s">
        <v>3062</v>
      </c>
      <c r="B1310" s="2" t="s">
        <v>3062</v>
      </c>
      <c r="C1310" s="2" t="s">
        <v>62</v>
      </c>
      <c r="D1310" s="2" t="s">
        <v>27</v>
      </c>
      <c r="E1310" s="5">
        <v>-26975</v>
      </c>
      <c r="F1310" s="3" t="s">
        <v>453</v>
      </c>
      <c r="G1310" s="3" t="s">
        <v>64</v>
      </c>
      <c r="H1310" s="2" t="s">
        <v>34</v>
      </c>
      <c r="I1310" s="2" t="s">
        <v>3067</v>
      </c>
      <c r="J1310" s="3" t="str">
        <f>HYPERLINK("https://www.boe.es/gazeta/dias/1826/02/21/pdfs/GMD-1826-22.pdf#page=2","Abrir facsímil")</f>
        <v>Abrir facsímil</v>
      </c>
      <c r="K1310" s="3" t="s">
        <v>36</v>
      </c>
    </row>
    <row r="1311" spans="1:11" ht="42" customHeight="1">
      <c r="A1311" s="2" t="s">
        <v>3062</v>
      </c>
      <c r="B1311" s="2" t="s">
        <v>3062</v>
      </c>
      <c r="C1311" s="2" t="s">
        <v>26</v>
      </c>
      <c r="D1311" s="2" t="s">
        <v>27</v>
      </c>
      <c r="E1311" s="5">
        <v>-26971</v>
      </c>
      <c r="F1311" s="3" t="s">
        <v>201</v>
      </c>
      <c r="G1311" s="3" t="s">
        <v>64</v>
      </c>
      <c r="H1311" s="2" t="s">
        <v>34</v>
      </c>
      <c r="I1311" s="2" t="s">
        <v>3068</v>
      </c>
      <c r="J1311" s="3" t="str">
        <f>HYPERLINK("https://www.boe.es/gazeta/dias/1826/02/25/pdfs/GMD-1826-24.pdf#page=2","Abrir facsímil")</f>
        <v>Abrir facsímil</v>
      </c>
      <c r="K1311" s="3" t="s">
        <v>36</v>
      </c>
    </row>
    <row r="1312" spans="1:11" ht="42" customHeight="1">
      <c r="A1312" s="2" t="s">
        <v>3062</v>
      </c>
      <c r="B1312" s="2" t="s">
        <v>3062</v>
      </c>
      <c r="C1312" s="2" t="s">
        <v>32</v>
      </c>
      <c r="D1312" s="2" t="s">
        <v>27</v>
      </c>
      <c r="E1312" s="5">
        <v>-26961</v>
      </c>
      <c r="F1312" s="3" t="s">
        <v>1092</v>
      </c>
      <c r="G1312" s="3" t="s">
        <v>64</v>
      </c>
      <c r="H1312" s="2" t="s">
        <v>34</v>
      </c>
      <c r="I1312" s="2" t="s">
        <v>3069</v>
      </c>
      <c r="J1312" s="3" t="str">
        <f>HYPERLINK("https://www.boe.es/gazeta/dias/1826/03/07/pdfs/GMD-1826-29.pdf#page=2","Abrir facsímil")</f>
        <v>Abrir facsímil</v>
      </c>
      <c r="K1312" s="3" t="s">
        <v>36</v>
      </c>
    </row>
    <row r="1313" spans="1:11" ht="42" customHeight="1">
      <c r="A1313" s="2" t="s">
        <v>3062</v>
      </c>
      <c r="B1313" s="2" t="s">
        <v>3062</v>
      </c>
      <c r="C1313" s="2" t="s">
        <v>129</v>
      </c>
      <c r="D1313" s="2" t="s">
        <v>27</v>
      </c>
      <c r="E1313" s="5">
        <v>-26959</v>
      </c>
      <c r="F1313" s="3" t="s">
        <v>595</v>
      </c>
      <c r="G1313" s="3" t="s">
        <v>45</v>
      </c>
      <c r="H1313" s="2" t="s">
        <v>34</v>
      </c>
      <c r="I1313" s="2" t="s">
        <v>3070</v>
      </c>
      <c r="J1313" s="3" t="str">
        <f>HYPERLINK("https://www.boe.es/gazeta/dias/1826/03/09/pdfs/GMD-1826-30.pdf#page=1","Abrir facsímil")</f>
        <v>Abrir facsímil</v>
      </c>
      <c r="K1313" s="3" t="s">
        <v>36</v>
      </c>
    </row>
    <row r="1314" spans="1:11" ht="42" customHeight="1">
      <c r="A1314" s="2" t="s">
        <v>3062</v>
      </c>
      <c r="B1314" s="2" t="s">
        <v>3062</v>
      </c>
      <c r="C1314" s="2" t="s">
        <v>129</v>
      </c>
      <c r="D1314" s="2" t="s">
        <v>27</v>
      </c>
      <c r="E1314" s="5">
        <v>-26952</v>
      </c>
      <c r="F1314" s="3" t="s">
        <v>713</v>
      </c>
      <c r="G1314" s="3" t="s">
        <v>45</v>
      </c>
      <c r="H1314" s="2" t="s">
        <v>34</v>
      </c>
      <c r="I1314" s="2" t="s">
        <v>3071</v>
      </c>
      <c r="J1314" s="3" t="str">
        <f>HYPERLINK("https://www.boe.es/gazeta/dias/1826/03/16/pdfs/GMD-1826-33.pdf#page=1","Abrir facsímil")</f>
        <v>Abrir facsímil</v>
      </c>
      <c r="K1314" s="3" t="s">
        <v>36</v>
      </c>
    </row>
    <row r="1315" spans="1:11" ht="42" customHeight="1">
      <c r="A1315" s="2" t="s">
        <v>3062</v>
      </c>
      <c r="B1315" s="2" t="s">
        <v>3062</v>
      </c>
      <c r="C1315" s="2" t="s">
        <v>17</v>
      </c>
      <c r="D1315" s="2" t="s">
        <v>18</v>
      </c>
      <c r="E1315" s="5">
        <v>-26863</v>
      </c>
      <c r="F1315" s="3" t="s">
        <v>140</v>
      </c>
      <c r="G1315" s="3" t="s">
        <v>64</v>
      </c>
      <c r="H1315" s="2" t="s">
        <v>34</v>
      </c>
      <c r="I1315" s="2" t="s">
        <v>3072</v>
      </c>
      <c r="J1315" s="3" t="str">
        <f>HYPERLINK("https://www.boe.es/gazeta/dias/1826/06/13/pdfs/GMD-1826-71.pdf#page=2","Abrir facsímil")</f>
        <v>Abrir facsímil</v>
      </c>
      <c r="K1315" s="3" t="s">
        <v>36</v>
      </c>
    </row>
    <row r="1316" spans="1:11" ht="42" customHeight="1">
      <c r="A1316" s="2" t="s">
        <v>3062</v>
      </c>
      <c r="B1316" s="2" t="s">
        <v>3062</v>
      </c>
      <c r="C1316" s="2" t="s">
        <v>73</v>
      </c>
      <c r="D1316" s="2" t="s">
        <v>27</v>
      </c>
      <c r="E1316" s="5">
        <v>-26803</v>
      </c>
      <c r="F1316" s="3" t="s">
        <v>811</v>
      </c>
      <c r="G1316" s="3" t="s">
        <v>20</v>
      </c>
      <c r="H1316" s="2" t="s">
        <v>34</v>
      </c>
      <c r="I1316" s="2" t="s">
        <v>3073</v>
      </c>
      <c r="J1316" s="3" t="str">
        <f>HYPERLINK("https://www.boe.es/gazeta/dias/1826/08/12/pdfs/GMD-1826-97.pdf#page=3","Abrir facsímil")</f>
        <v>Abrir facsímil</v>
      </c>
      <c r="K1316" s="3" t="s">
        <v>36</v>
      </c>
    </row>
    <row r="1317" spans="1:11" ht="42" customHeight="1">
      <c r="A1317" s="2" t="s">
        <v>3062</v>
      </c>
      <c r="B1317" s="2" t="s">
        <v>3062</v>
      </c>
      <c r="C1317" s="2" t="s">
        <v>129</v>
      </c>
      <c r="D1317" s="2" t="s">
        <v>27</v>
      </c>
      <c r="E1317" s="5">
        <v>-26796</v>
      </c>
      <c r="F1317" s="3" t="s">
        <v>125</v>
      </c>
      <c r="G1317" s="3" t="s">
        <v>64</v>
      </c>
      <c r="H1317" s="2" t="s">
        <v>34</v>
      </c>
      <c r="I1317" s="2" t="s">
        <v>3074</v>
      </c>
      <c r="J1317" s="3" t="str">
        <f>HYPERLINK("https://www.boe.es/gazeta/dias/1826/08/19/pdfs/GMD-1826-100.pdf#page=2","Abrir facsímil")</f>
        <v>Abrir facsímil</v>
      </c>
      <c r="K1317" s="3" t="s">
        <v>36</v>
      </c>
    </row>
    <row r="1318" spans="1:11" ht="42" customHeight="1">
      <c r="A1318" s="2" t="s">
        <v>3062</v>
      </c>
      <c r="B1318" s="2" t="s">
        <v>3062</v>
      </c>
      <c r="C1318" s="2" t="s">
        <v>17</v>
      </c>
      <c r="D1318" s="2" t="s">
        <v>18</v>
      </c>
      <c r="E1318" s="5">
        <v>-26695</v>
      </c>
      <c r="F1318" s="3" t="s">
        <v>446</v>
      </c>
      <c r="G1318" s="3" t="s">
        <v>64</v>
      </c>
      <c r="H1318" s="2" t="s">
        <v>34</v>
      </c>
      <c r="I1318" s="2" t="s">
        <v>3075</v>
      </c>
      <c r="J1318" s="3" t="str">
        <f>HYPERLINK("https://www.boe.es/gazeta/dias/1826/11/28/pdfs/GMD-1826-143.pdf#page=2","Abrir facsímil")</f>
        <v>Abrir facsímil</v>
      </c>
      <c r="K1318" s="3" t="s">
        <v>36</v>
      </c>
    </row>
    <row r="1319" spans="1:11" ht="42" customHeight="1">
      <c r="A1319" s="2" t="s">
        <v>3076</v>
      </c>
      <c r="B1319" s="2" t="s">
        <v>3077</v>
      </c>
      <c r="C1319" s="2" t="s">
        <v>17</v>
      </c>
      <c r="D1319" s="2" t="s">
        <v>18</v>
      </c>
      <c r="E1319" s="5">
        <v>-26940</v>
      </c>
      <c r="F1319" s="3" t="s">
        <v>442</v>
      </c>
      <c r="G1319" s="3" t="s">
        <v>20</v>
      </c>
      <c r="H1319" s="2" t="s">
        <v>34</v>
      </c>
      <c r="I1319" s="2" t="s">
        <v>3078</v>
      </c>
      <c r="J1319" s="3" t="str">
        <f>HYPERLINK("https://www.boe.es/gazeta/dias/1826/03/28/pdfs/GMD-1826-38.pdf#page=3","Abrir facsímil")</f>
        <v>Abrir facsímil</v>
      </c>
      <c r="K1319" s="3" t="s">
        <v>36</v>
      </c>
    </row>
    <row r="1320" spans="1:11" ht="42" customHeight="1">
      <c r="A1320" s="2" t="s">
        <v>3079</v>
      </c>
      <c r="B1320" s="2" t="s">
        <v>3080</v>
      </c>
      <c r="C1320" s="2" t="s">
        <v>17</v>
      </c>
      <c r="D1320" s="2" t="s">
        <v>18</v>
      </c>
      <c r="E1320" s="5">
        <v>-27001</v>
      </c>
      <c r="F1320" s="3" t="s">
        <v>631</v>
      </c>
      <c r="G1320" s="3" t="s">
        <v>29</v>
      </c>
      <c r="H1320" s="2" t="s">
        <v>34</v>
      </c>
      <c r="I1320" s="2" t="s">
        <v>3081</v>
      </c>
      <c r="J1320" s="3" t="str">
        <f>HYPERLINK("https://www.boe.es/gazeta/dias/1826/01/26/pdfs/GMD-1826-11.pdf#page=4","Abrir facsímil")</f>
        <v>Abrir facsímil</v>
      </c>
      <c r="K1320" s="3" t="s">
        <v>36</v>
      </c>
    </row>
    <row r="1321" spans="1:11" ht="42" customHeight="1">
      <c r="A1321" s="2" t="s">
        <v>3082</v>
      </c>
      <c r="B1321" s="2" t="s">
        <v>3083</v>
      </c>
      <c r="C1321" s="2" t="s">
        <v>17</v>
      </c>
      <c r="D1321" s="2" t="s">
        <v>18</v>
      </c>
      <c r="E1321" s="5">
        <v>-26882</v>
      </c>
      <c r="F1321" s="3" t="s">
        <v>102</v>
      </c>
      <c r="G1321" s="3" t="s">
        <v>29</v>
      </c>
      <c r="H1321" s="2" t="s">
        <v>34</v>
      </c>
      <c r="I1321" s="2" t="s">
        <v>3084</v>
      </c>
      <c r="J1321" s="3" t="str">
        <f>HYPERLINK("https://www.boe.es/gazeta/dias/1826/05/25/pdfs/GMD-1826-63.pdf#page=4","Abrir facsímil")</f>
        <v>Abrir facsímil</v>
      </c>
      <c r="K1321" s="3" t="s">
        <v>36</v>
      </c>
    </row>
    <row r="1322" spans="1:11" ht="42" customHeight="1">
      <c r="A1322" s="2" t="s">
        <v>3085</v>
      </c>
      <c r="B1322" s="2" t="s">
        <v>3086</v>
      </c>
      <c r="C1322" s="2" t="s">
        <v>62</v>
      </c>
      <c r="D1322" s="2" t="s">
        <v>27</v>
      </c>
      <c r="E1322" s="5">
        <v>-26800</v>
      </c>
      <c r="F1322" s="3" t="s">
        <v>417</v>
      </c>
      <c r="G1322" s="3" t="s">
        <v>29</v>
      </c>
      <c r="H1322" s="2" t="s">
        <v>34</v>
      </c>
      <c r="I1322" s="2" t="s">
        <v>3087</v>
      </c>
      <c r="J1322" s="3" t="str">
        <f>HYPERLINK("https://www.boe.es/gazeta/dias/1826/08/15/pdfs/GMD-1826-98.pdf#page=4","Abrir facsímil")</f>
        <v>Abrir facsímil</v>
      </c>
      <c r="K1322" s="3" t="s">
        <v>36</v>
      </c>
    </row>
    <row r="1323" spans="1:11" ht="42" customHeight="1">
      <c r="A1323" s="2" t="s">
        <v>3088</v>
      </c>
      <c r="B1323" s="2" t="s">
        <v>3089</v>
      </c>
      <c r="C1323" s="2" t="s">
        <v>49</v>
      </c>
      <c r="D1323" s="2" t="s">
        <v>27</v>
      </c>
      <c r="E1323" s="5">
        <v>-26882</v>
      </c>
      <c r="F1323" s="3" t="s">
        <v>102</v>
      </c>
      <c r="G1323" s="3" t="s">
        <v>29</v>
      </c>
      <c r="H1323" s="2" t="s">
        <v>34</v>
      </c>
      <c r="I1323" s="2" t="s">
        <v>3090</v>
      </c>
      <c r="J1323" s="3" t="str">
        <f>HYPERLINK("https://www.boe.es/gazeta/dias/1826/05/25/pdfs/GMD-1826-63.pdf#page=4","Abrir facsímil")</f>
        <v>Abrir facsímil</v>
      </c>
      <c r="K1323" s="3" t="s">
        <v>36</v>
      </c>
    </row>
    <row r="1324" spans="1:11" ht="42" customHeight="1">
      <c r="A1324" s="2" t="s">
        <v>3091</v>
      </c>
      <c r="B1324" s="2" t="s">
        <v>3092</v>
      </c>
      <c r="C1324" s="2" t="s">
        <v>17</v>
      </c>
      <c r="D1324" s="2" t="s">
        <v>18</v>
      </c>
      <c r="E1324" s="5">
        <v>-26784</v>
      </c>
      <c r="F1324" s="3" t="s">
        <v>389</v>
      </c>
      <c r="G1324" s="3" t="s">
        <v>20</v>
      </c>
      <c r="H1324" s="2" t="s">
        <v>34</v>
      </c>
      <c r="I1324" s="2" t="s">
        <v>3093</v>
      </c>
      <c r="J1324" s="3" t="str">
        <f>HYPERLINK("https://www.boe.es/gazeta/dias/1826/08/31/pdfs/GMD-1826-105.pdf#page=3","Abrir facsímil")</f>
        <v>Abrir facsímil</v>
      </c>
      <c r="K1324" s="3" t="s">
        <v>36</v>
      </c>
    </row>
    <row r="1325" spans="1:11" ht="42" customHeight="1">
      <c r="A1325" s="2" t="s">
        <v>3094</v>
      </c>
      <c r="B1325" s="2" t="s">
        <v>3095</v>
      </c>
      <c r="C1325" s="2" t="s">
        <v>26</v>
      </c>
      <c r="D1325" s="2" t="s">
        <v>27</v>
      </c>
      <c r="E1325" s="5">
        <v>-26950</v>
      </c>
      <c r="F1325" s="3" t="s">
        <v>616</v>
      </c>
      <c r="G1325" s="3" t="s">
        <v>29</v>
      </c>
      <c r="H1325" s="2" t="s">
        <v>34</v>
      </c>
      <c r="I1325" s="2" t="s">
        <v>3096</v>
      </c>
      <c r="J1325" s="3" t="str">
        <f>HYPERLINK("https://www.boe.es/gazeta/dias/1826/03/18/pdfs/GMD-1826-34.pdf#page=4","Abrir facsímil")</f>
        <v>Abrir facsímil</v>
      </c>
      <c r="K1325" s="3" t="s">
        <v>36</v>
      </c>
    </row>
    <row r="1326" spans="1:11" ht="42" customHeight="1">
      <c r="A1326" s="2" t="s">
        <v>3097</v>
      </c>
      <c r="B1326" s="2" t="s">
        <v>3098</v>
      </c>
      <c r="C1326" s="2" t="s">
        <v>85</v>
      </c>
      <c r="D1326" s="2" t="s">
        <v>86</v>
      </c>
      <c r="E1326" s="5">
        <v>-26751</v>
      </c>
      <c r="F1326" s="3" t="s">
        <v>262</v>
      </c>
      <c r="G1326" s="3" t="s">
        <v>29</v>
      </c>
      <c r="H1326" s="2" t="s">
        <v>34</v>
      </c>
      <c r="I1326" s="2" t="s">
        <v>3099</v>
      </c>
      <c r="J1326" s="3" t="str">
        <f>HYPERLINK("https://www.boe.es/gazeta/dias/1826/10/03/pdfs/GMD-1826-119.pdf#page=4","Abrir facsímil")</f>
        <v>Abrir facsímil</v>
      </c>
      <c r="K1326" s="3" t="s">
        <v>36</v>
      </c>
    </row>
    <row r="1327" spans="1:11" ht="42" customHeight="1">
      <c r="A1327" s="2" t="s">
        <v>3100</v>
      </c>
      <c r="B1327" s="2" t="s">
        <v>3101</v>
      </c>
      <c r="C1327" s="2" t="s">
        <v>17</v>
      </c>
      <c r="D1327" s="2" t="s">
        <v>18</v>
      </c>
      <c r="E1327" s="5">
        <v>-26943</v>
      </c>
      <c r="F1327" s="3" t="s">
        <v>1015</v>
      </c>
      <c r="G1327" s="3" t="s">
        <v>29</v>
      </c>
      <c r="H1327" s="2" t="s">
        <v>34</v>
      </c>
      <c r="I1327" s="2" t="s">
        <v>3102</v>
      </c>
      <c r="J1327" s="3" t="str">
        <f>HYPERLINK("https://www.boe.es/gazeta/dias/1826/03/25/pdfs/GMD-1826-37.pdf#page=4","Abrir facsímil")</f>
        <v>Abrir facsímil</v>
      </c>
      <c r="K1327" s="3" t="s">
        <v>36</v>
      </c>
    </row>
    <row r="1328" spans="1:11" ht="42" customHeight="1">
      <c r="A1328" s="2" t="s">
        <v>3103</v>
      </c>
      <c r="B1328" s="2" t="s">
        <v>3104</v>
      </c>
      <c r="C1328" s="2" t="s">
        <v>85</v>
      </c>
      <c r="D1328" s="2" t="s">
        <v>86</v>
      </c>
      <c r="E1328" s="5">
        <v>-27017</v>
      </c>
      <c r="F1328" s="3" t="s">
        <v>162</v>
      </c>
      <c r="G1328" s="3" t="s">
        <v>45</v>
      </c>
      <c r="H1328" s="2" t="s">
        <v>21</v>
      </c>
      <c r="I1328" s="2" t="s">
        <v>3105</v>
      </c>
      <c r="J1328" s="3" t="str">
        <f>HYPERLINK("https://www.boe.es/gazeta/dias/1826/01/10/pdfs/GMD-1826-4.pdf#page=1","Abrir facsímil")</f>
        <v>Abrir facsímil</v>
      </c>
      <c r="K1328" s="3" t="s">
        <v>23</v>
      </c>
    </row>
    <row r="1329" spans="1:11" ht="42" customHeight="1">
      <c r="A1329" s="2" t="s">
        <v>3106</v>
      </c>
      <c r="B1329" s="2" t="s">
        <v>3107</v>
      </c>
      <c r="C1329" s="2" t="s">
        <v>85</v>
      </c>
      <c r="D1329" s="2" t="s">
        <v>86</v>
      </c>
      <c r="E1329" s="5">
        <v>-26663</v>
      </c>
      <c r="F1329" s="3" t="s">
        <v>374</v>
      </c>
      <c r="G1329" s="3" t="s">
        <v>29</v>
      </c>
      <c r="H1329" s="2" t="s">
        <v>34</v>
      </c>
      <c r="I1329" s="2" t="s">
        <v>3108</v>
      </c>
      <c r="J1329" s="3" t="str">
        <f>HYPERLINK("https://www.boe.es/gazeta/dias/1826/12/30/pdfs/GMD-1826-157.pdf#page=4","Abrir facsímil")</f>
        <v>Abrir facsímil</v>
      </c>
      <c r="K1329" s="3" t="s">
        <v>36</v>
      </c>
    </row>
    <row r="1330" spans="1:11" ht="42" customHeight="1">
      <c r="A1330" s="2" t="s">
        <v>3109</v>
      </c>
      <c r="B1330" s="2" t="s">
        <v>3110</v>
      </c>
      <c r="C1330" s="2" t="s">
        <v>17</v>
      </c>
      <c r="D1330" s="2" t="s">
        <v>18</v>
      </c>
      <c r="E1330" s="5">
        <v>-26943</v>
      </c>
      <c r="F1330" s="3" t="s">
        <v>1015</v>
      </c>
      <c r="G1330" s="3" t="s">
        <v>29</v>
      </c>
      <c r="H1330" s="2" t="s">
        <v>34</v>
      </c>
      <c r="I1330" s="2" t="s">
        <v>3111</v>
      </c>
      <c r="J1330" s="3" t="str">
        <f>HYPERLINK("https://www.boe.es/gazeta/dias/1826/03/25/pdfs/GMD-1826-37.pdf#page=4","Abrir facsímil")</f>
        <v>Abrir facsímil</v>
      </c>
      <c r="K1330" s="3" t="s">
        <v>36</v>
      </c>
    </row>
    <row r="1331" spans="1:11" ht="42" customHeight="1">
      <c r="A1331" s="2" t="s">
        <v>3112</v>
      </c>
      <c r="B1331" s="2" t="s">
        <v>3112</v>
      </c>
      <c r="C1331" s="2" t="s">
        <v>73</v>
      </c>
      <c r="D1331" s="2" t="s">
        <v>27</v>
      </c>
      <c r="E1331" s="5">
        <v>-26854</v>
      </c>
      <c r="F1331" s="3" t="s">
        <v>905</v>
      </c>
      <c r="G1331" s="3" t="s">
        <v>45</v>
      </c>
      <c r="H1331" s="2" t="s">
        <v>34</v>
      </c>
      <c r="I1331" s="2" t="s">
        <v>3113</v>
      </c>
      <c r="J1331" s="3" t="str">
        <f>HYPERLINK("https://www.boe.es/gazeta/dias/1826/06/22/pdfs/GMD-1826-75.pdf#page=1","Abrir facsímil")</f>
        <v>Abrir facsímil</v>
      </c>
      <c r="K1331" s="3" t="s">
        <v>36</v>
      </c>
    </row>
    <row r="1332" spans="1:11" ht="42" customHeight="1">
      <c r="A1332" s="2" t="s">
        <v>3112</v>
      </c>
      <c r="B1332" s="2" t="s">
        <v>3112</v>
      </c>
      <c r="C1332" s="2" t="s">
        <v>17</v>
      </c>
      <c r="D1332" s="2" t="s">
        <v>18</v>
      </c>
      <c r="E1332" s="5">
        <v>-26777</v>
      </c>
      <c r="F1332" s="3" t="s">
        <v>413</v>
      </c>
      <c r="G1332" s="3" t="s">
        <v>20</v>
      </c>
      <c r="H1332" s="2" t="s">
        <v>34</v>
      </c>
      <c r="I1332" s="2" t="s">
        <v>3114</v>
      </c>
      <c r="J1332" s="3" t="str">
        <f>HYPERLINK("https://www.boe.es/gazeta/dias/1826/09/07/pdfs/GMD-1826-108.pdf#page=3","Abrir facsímil")</f>
        <v>Abrir facsímil</v>
      </c>
      <c r="K1332" s="3" t="s">
        <v>36</v>
      </c>
    </row>
    <row r="1333" spans="1:11" ht="42" customHeight="1">
      <c r="A1333" s="2" t="s">
        <v>3112</v>
      </c>
      <c r="B1333" s="2" t="s">
        <v>3112</v>
      </c>
      <c r="C1333" s="2" t="s">
        <v>73</v>
      </c>
      <c r="D1333" s="2" t="s">
        <v>27</v>
      </c>
      <c r="E1333" s="5">
        <v>-26728</v>
      </c>
      <c r="F1333" s="3" t="s">
        <v>900</v>
      </c>
      <c r="G1333" s="3" t="s">
        <v>45</v>
      </c>
      <c r="H1333" s="2" t="s">
        <v>34</v>
      </c>
      <c r="I1333" s="2" t="s">
        <v>3115</v>
      </c>
      <c r="J1333" s="3" t="str">
        <f>HYPERLINK("https://www.boe.es/gazeta/dias/1826/10/26/pdfs/GMD-1826-129.pdf#page=1","Abrir facsímil")</f>
        <v>Abrir facsímil</v>
      </c>
      <c r="K1333" s="3" t="s">
        <v>36</v>
      </c>
    </row>
    <row r="1334" spans="1:11" ht="42" customHeight="1">
      <c r="A1334" s="2" t="s">
        <v>3116</v>
      </c>
      <c r="B1334" s="2" t="s">
        <v>3116</v>
      </c>
      <c r="C1334" s="2" t="s">
        <v>62</v>
      </c>
      <c r="D1334" s="2" t="s">
        <v>27</v>
      </c>
      <c r="E1334" s="5">
        <v>-26821</v>
      </c>
      <c r="F1334" s="3" t="s">
        <v>1257</v>
      </c>
      <c r="G1334" s="3" t="s">
        <v>29</v>
      </c>
      <c r="H1334" s="2" t="s">
        <v>34</v>
      </c>
      <c r="I1334" s="2" t="s">
        <v>3117</v>
      </c>
      <c r="J1334" s="3" t="str">
        <f>HYPERLINK("https://www.boe.es/gazeta/dias/1826/07/25/pdfs/GMD-1826-89.pdf#page=4","Abrir facsímil")</f>
        <v>Abrir facsímil</v>
      </c>
      <c r="K1334" s="3" t="s">
        <v>36</v>
      </c>
    </row>
    <row r="1335" spans="1:11" ht="42" customHeight="1">
      <c r="A1335" s="2" t="s">
        <v>3118</v>
      </c>
      <c r="B1335" s="2" t="s">
        <v>3119</v>
      </c>
      <c r="C1335" s="2" t="s">
        <v>17</v>
      </c>
      <c r="D1335" s="2" t="s">
        <v>18</v>
      </c>
      <c r="E1335" s="5">
        <v>-27001</v>
      </c>
      <c r="F1335" s="3" t="s">
        <v>631</v>
      </c>
      <c r="G1335" s="3" t="s">
        <v>29</v>
      </c>
      <c r="H1335" s="2" t="s">
        <v>34</v>
      </c>
      <c r="I1335" s="2" t="s">
        <v>3120</v>
      </c>
      <c r="J1335" s="3" t="str">
        <f>HYPERLINK("https://www.boe.es/gazeta/dias/1826/01/26/pdfs/GMD-1826-11.pdf#page=4","Abrir facsímil")</f>
        <v>Abrir facsímil</v>
      </c>
      <c r="K1335" s="3" t="s">
        <v>36</v>
      </c>
    </row>
    <row r="1336" spans="1:11" ht="42" customHeight="1">
      <c r="A1336" s="2" t="s">
        <v>3121</v>
      </c>
      <c r="B1336" s="2" t="s">
        <v>3122</v>
      </c>
      <c r="C1336" s="2" t="s">
        <v>17</v>
      </c>
      <c r="D1336" s="2" t="s">
        <v>18</v>
      </c>
      <c r="E1336" s="5">
        <v>-26819</v>
      </c>
      <c r="F1336" s="3" t="s">
        <v>212</v>
      </c>
      <c r="G1336" s="3" t="s">
        <v>29</v>
      </c>
      <c r="H1336" s="2" t="s">
        <v>34</v>
      </c>
      <c r="I1336" s="2" t="s">
        <v>3123</v>
      </c>
      <c r="J1336" s="3" t="str">
        <f>HYPERLINK("https://www.boe.es/gazeta/dias/1826/07/27/pdfs/GMD-1826-90.pdf#page=4","Abrir facsímil")</f>
        <v>Abrir facsímil</v>
      </c>
      <c r="K1336" s="3" t="s">
        <v>36</v>
      </c>
    </row>
    <row r="1337" spans="1:11" ht="42" customHeight="1">
      <c r="A1337" s="2" t="s">
        <v>3124</v>
      </c>
      <c r="B1337" s="2" t="s">
        <v>3125</v>
      </c>
      <c r="C1337" s="2" t="s">
        <v>49</v>
      </c>
      <c r="D1337" s="2" t="s">
        <v>27</v>
      </c>
      <c r="E1337" s="5">
        <v>-26807</v>
      </c>
      <c r="F1337" s="3" t="s">
        <v>965</v>
      </c>
      <c r="G1337" s="3" t="s">
        <v>29</v>
      </c>
      <c r="H1337" s="2" t="s">
        <v>34</v>
      </c>
      <c r="I1337" s="2" t="s">
        <v>3126</v>
      </c>
      <c r="J1337" s="3" t="str">
        <f>HYPERLINK("https://www.boe.es/gazeta/dias/1826/08/08/pdfs/GMD-1826-95.pdf#page=4","Abrir facsímil")</f>
        <v>Abrir facsímil</v>
      </c>
      <c r="K1337" s="3" t="s">
        <v>36</v>
      </c>
    </row>
    <row r="1338" spans="1:11" ht="42" customHeight="1">
      <c r="A1338" s="2" t="s">
        <v>3127</v>
      </c>
      <c r="B1338" s="2" t="s">
        <v>3128</v>
      </c>
      <c r="C1338" s="2" t="s">
        <v>17</v>
      </c>
      <c r="D1338" s="2" t="s">
        <v>18</v>
      </c>
      <c r="E1338" s="5">
        <v>-26987</v>
      </c>
      <c r="F1338" s="3" t="s">
        <v>399</v>
      </c>
      <c r="G1338" s="3" t="s">
        <v>29</v>
      </c>
      <c r="H1338" s="2" t="s">
        <v>34</v>
      </c>
      <c r="I1338" s="2" t="s">
        <v>3129</v>
      </c>
      <c r="J1338" s="3" t="str">
        <f>HYPERLINK("https://www.boe.es/gazeta/dias/1826/02/09/pdfs/GMD-1826-17.pdf#page=4","Abrir facsímil")</f>
        <v>Abrir facsímil</v>
      </c>
      <c r="K1338" s="3" t="s">
        <v>36</v>
      </c>
    </row>
    <row r="1339" spans="1:11" ht="42" customHeight="1">
      <c r="A1339" s="2" t="s">
        <v>3130</v>
      </c>
      <c r="B1339" s="2" t="s">
        <v>3131</v>
      </c>
      <c r="C1339" s="2" t="s">
        <v>26</v>
      </c>
      <c r="D1339" s="2" t="s">
        <v>27</v>
      </c>
      <c r="E1339" s="5">
        <v>-26700</v>
      </c>
      <c r="F1339" s="3" t="s">
        <v>54</v>
      </c>
      <c r="G1339" s="3" t="s">
        <v>29</v>
      </c>
      <c r="H1339" s="2" t="s">
        <v>34</v>
      </c>
      <c r="I1339" s="2" t="s">
        <v>3132</v>
      </c>
      <c r="J1339" s="3" t="str">
        <f>HYPERLINK("https://www.boe.es/gazeta/dias/1826/11/23/pdfs/GMD-1826-141.pdf#page=4","Abrir facsímil")</f>
        <v>Abrir facsímil</v>
      </c>
      <c r="K1339" s="3" t="s">
        <v>36</v>
      </c>
    </row>
    <row r="1340" spans="1:11" ht="42" customHeight="1">
      <c r="A1340" s="2" t="s">
        <v>3133</v>
      </c>
      <c r="B1340" s="2" t="s">
        <v>3134</v>
      </c>
      <c r="C1340" s="2" t="s">
        <v>17</v>
      </c>
      <c r="D1340" s="2" t="s">
        <v>18</v>
      </c>
      <c r="E1340" s="5">
        <v>-26796</v>
      </c>
      <c r="F1340" s="3" t="s">
        <v>125</v>
      </c>
      <c r="G1340" s="3" t="s">
        <v>29</v>
      </c>
      <c r="H1340" s="2" t="s">
        <v>34</v>
      </c>
      <c r="I1340" s="2" t="s">
        <v>3135</v>
      </c>
      <c r="J1340" s="3" t="str">
        <f>HYPERLINK("https://www.boe.es/gazeta/dias/1826/08/19/pdfs/GMD-1826-100.pdf#page=4","Abrir facsímil")</f>
        <v>Abrir facsímil</v>
      </c>
      <c r="K1340" s="3" t="s">
        <v>36</v>
      </c>
    </row>
    <row r="1341" spans="1:11" ht="42" customHeight="1">
      <c r="A1341" s="2" t="s">
        <v>3136</v>
      </c>
      <c r="B1341" s="2" t="s">
        <v>3137</v>
      </c>
      <c r="C1341" s="2" t="s">
        <v>32</v>
      </c>
      <c r="D1341" s="2" t="s">
        <v>27</v>
      </c>
      <c r="E1341" s="5">
        <v>-26789</v>
      </c>
      <c r="F1341" s="3" t="s">
        <v>940</v>
      </c>
      <c r="G1341" s="3" t="s">
        <v>29</v>
      </c>
      <c r="H1341" s="2" t="s">
        <v>34</v>
      </c>
      <c r="I1341" s="2" t="s">
        <v>3138</v>
      </c>
      <c r="J1341" s="3" t="str">
        <f>HYPERLINK("https://www.boe.es/gazeta/dias/1826/08/26/pdfs/GMD-1826-103.pdf#page=4","Abrir facsímil")</f>
        <v>Abrir facsímil</v>
      </c>
      <c r="K1341" s="3" t="s">
        <v>36</v>
      </c>
    </row>
    <row r="1342" spans="1:11" ht="42" customHeight="1">
      <c r="A1342" s="2" t="s">
        <v>3139</v>
      </c>
      <c r="B1342" s="2" t="s">
        <v>3140</v>
      </c>
      <c r="C1342" s="2" t="s">
        <v>17</v>
      </c>
      <c r="D1342" s="2" t="s">
        <v>18</v>
      </c>
      <c r="E1342" s="5">
        <v>-26863</v>
      </c>
      <c r="F1342" s="3" t="s">
        <v>140</v>
      </c>
      <c r="G1342" s="3" t="s">
        <v>20</v>
      </c>
      <c r="H1342" s="2" t="s">
        <v>34</v>
      </c>
      <c r="I1342" s="2" t="s">
        <v>3141</v>
      </c>
      <c r="J1342" s="3" t="str">
        <f>HYPERLINK("https://www.boe.es/gazeta/dias/1826/06/13/pdfs/GMD-1826-71.pdf#page=3","Abrir facsímil")</f>
        <v>Abrir facsímil</v>
      </c>
      <c r="K1342" s="3" t="s">
        <v>36</v>
      </c>
    </row>
    <row r="1343" spans="1:11" ht="42" customHeight="1">
      <c r="A1343" s="2" t="s">
        <v>3142</v>
      </c>
      <c r="B1343" s="2" t="s">
        <v>3143</v>
      </c>
      <c r="C1343" s="2" t="s">
        <v>62</v>
      </c>
      <c r="D1343" s="2" t="s">
        <v>27</v>
      </c>
      <c r="E1343" s="5">
        <v>-27024</v>
      </c>
      <c r="F1343" s="3" t="s">
        <v>1055</v>
      </c>
      <c r="G1343" s="3" t="s">
        <v>20</v>
      </c>
      <c r="H1343" s="2" t="s">
        <v>34</v>
      </c>
      <c r="I1343" s="2" t="s">
        <v>3144</v>
      </c>
      <c r="J1343" s="3" t="str">
        <f>HYPERLINK("https://www.boe.es/gazeta/dias/1826/01/03/pdfs/GMD-1826-1.pdf#page=3","Abrir facsímil")</f>
        <v>Abrir facsímil</v>
      </c>
      <c r="K1343" s="3" t="s">
        <v>36</v>
      </c>
    </row>
    <row r="1344" spans="1:11" ht="42" customHeight="1">
      <c r="A1344" s="2" t="s">
        <v>3145</v>
      </c>
      <c r="B1344" s="2" t="s">
        <v>3146</v>
      </c>
      <c r="C1344" s="2" t="s">
        <v>73</v>
      </c>
      <c r="D1344" s="2" t="s">
        <v>27</v>
      </c>
      <c r="E1344" s="5">
        <v>-26845</v>
      </c>
      <c r="F1344" s="3" t="s">
        <v>515</v>
      </c>
      <c r="G1344" s="3" t="s">
        <v>29</v>
      </c>
      <c r="H1344" s="2" t="s">
        <v>34</v>
      </c>
      <c r="I1344" s="2" t="s">
        <v>3147</v>
      </c>
      <c r="J1344" s="3" t="str">
        <f>HYPERLINK("https://www.boe.es/gazeta/dias/1826/07/01/pdfs/GMD-1826-79.pdf#page=4","Abrir facsímil")</f>
        <v>Abrir facsímil</v>
      </c>
      <c r="K1344" s="3" t="s">
        <v>36</v>
      </c>
    </row>
    <row r="1345" spans="1:11" ht="42" customHeight="1">
      <c r="A1345" s="2" t="s">
        <v>3148</v>
      </c>
      <c r="B1345" s="2" t="s">
        <v>3149</v>
      </c>
      <c r="C1345" s="2" t="s">
        <v>26</v>
      </c>
      <c r="D1345" s="2" t="s">
        <v>27</v>
      </c>
      <c r="E1345" s="5">
        <v>-26824</v>
      </c>
      <c r="F1345" s="3" t="s">
        <v>274</v>
      </c>
      <c r="G1345" s="3" t="s">
        <v>29</v>
      </c>
      <c r="H1345" s="2" t="s">
        <v>34</v>
      </c>
      <c r="I1345" s="2" t="s">
        <v>3150</v>
      </c>
      <c r="J1345" s="3" t="str">
        <f>HYPERLINK("https://www.boe.es/gazeta/dias/1826/07/22/pdfs/GMD-1826-88.pdf#page=4","Abrir facsímil")</f>
        <v>Abrir facsímil</v>
      </c>
      <c r="K1345" s="3" t="s">
        <v>36</v>
      </c>
    </row>
    <row r="1346" spans="1:11" ht="42" customHeight="1">
      <c r="A1346" s="2" t="s">
        <v>3151</v>
      </c>
      <c r="B1346" s="2" t="s">
        <v>3152</v>
      </c>
      <c r="C1346" s="2" t="s">
        <v>49</v>
      </c>
      <c r="D1346" s="2" t="s">
        <v>27</v>
      </c>
      <c r="E1346" s="5">
        <v>-26805</v>
      </c>
      <c r="F1346" s="3" t="s">
        <v>1061</v>
      </c>
      <c r="G1346" s="3" t="s">
        <v>29</v>
      </c>
      <c r="H1346" s="2" t="s">
        <v>34</v>
      </c>
      <c r="I1346" s="2" t="s">
        <v>3153</v>
      </c>
      <c r="J1346" s="3" t="str">
        <f>HYPERLINK("https://www.boe.es/gazeta/dias/1826/08/10/pdfs/GMD-1826-96.pdf#page=4","Abrir facsímil")</f>
        <v>Abrir facsímil</v>
      </c>
      <c r="K1346" s="3" t="s">
        <v>36</v>
      </c>
    </row>
    <row r="1347" spans="1:11" ht="42" customHeight="1">
      <c r="A1347" s="2" t="s">
        <v>3154</v>
      </c>
      <c r="B1347" s="2" t="s">
        <v>3155</v>
      </c>
      <c r="C1347" s="2" t="s">
        <v>32</v>
      </c>
      <c r="D1347" s="2" t="s">
        <v>27</v>
      </c>
      <c r="E1347" s="5">
        <v>-26950</v>
      </c>
      <c r="F1347" s="3" t="s">
        <v>616</v>
      </c>
      <c r="G1347" s="3" t="s">
        <v>29</v>
      </c>
      <c r="H1347" s="2" t="s">
        <v>34</v>
      </c>
      <c r="I1347" s="2" t="s">
        <v>3156</v>
      </c>
      <c r="J1347" s="3" t="str">
        <f>HYPERLINK("https://www.boe.es/gazeta/dias/1826/03/18/pdfs/GMD-1826-34.pdf#page=4","Abrir facsímil")</f>
        <v>Abrir facsímil</v>
      </c>
      <c r="K1347" s="3" t="s">
        <v>36</v>
      </c>
    </row>
    <row r="1348" spans="1:11" ht="42" customHeight="1">
      <c r="A1348" s="2" t="s">
        <v>3157</v>
      </c>
      <c r="B1348" s="2" t="s">
        <v>3157</v>
      </c>
      <c r="C1348" s="2" t="s">
        <v>17</v>
      </c>
      <c r="D1348" s="2" t="s">
        <v>18</v>
      </c>
      <c r="E1348" s="5">
        <v>-26702</v>
      </c>
      <c r="F1348" s="3" t="s">
        <v>923</v>
      </c>
      <c r="G1348" s="3" t="s">
        <v>64</v>
      </c>
      <c r="H1348" s="2" t="s">
        <v>34</v>
      </c>
      <c r="I1348" s="2" t="s">
        <v>3158</v>
      </c>
      <c r="J1348" s="3" t="str">
        <f>HYPERLINK("https://www.boe.es/gazeta/dias/1826/11/21/pdfs/GMD-1826-140.pdf#page=2","Abrir facsímil")</f>
        <v>Abrir facsímil</v>
      </c>
      <c r="K1348" s="3" t="s">
        <v>36</v>
      </c>
    </row>
    <row r="1349" spans="1:11" ht="42" customHeight="1">
      <c r="A1349" s="2" t="s">
        <v>3159</v>
      </c>
      <c r="B1349" s="2" t="s">
        <v>3160</v>
      </c>
      <c r="C1349" s="2" t="s">
        <v>85</v>
      </c>
      <c r="D1349" s="2" t="s">
        <v>86</v>
      </c>
      <c r="E1349" s="5">
        <v>-26842</v>
      </c>
      <c r="F1349" s="3" t="s">
        <v>133</v>
      </c>
      <c r="G1349" s="3" t="s">
        <v>64</v>
      </c>
      <c r="H1349" s="2" t="s">
        <v>34</v>
      </c>
      <c r="I1349" s="2" t="s">
        <v>3161</v>
      </c>
      <c r="J1349" s="3" t="str">
        <f>HYPERLINK("https://www.boe.es/gazeta/dias/1826/07/04/pdfs/GMD-1826-80.pdf#page=2","Abrir facsímil")</f>
        <v>Abrir facsímil</v>
      </c>
      <c r="K1349" s="3" t="s">
        <v>36</v>
      </c>
    </row>
    <row r="1350" spans="1:11" ht="42" customHeight="1">
      <c r="A1350" s="2" t="s">
        <v>3162</v>
      </c>
      <c r="B1350" s="2" t="s">
        <v>3163</v>
      </c>
      <c r="C1350" s="2" t="s">
        <v>62</v>
      </c>
      <c r="D1350" s="2" t="s">
        <v>27</v>
      </c>
      <c r="E1350" s="5">
        <v>-26826</v>
      </c>
      <c r="F1350" s="3" t="s">
        <v>377</v>
      </c>
      <c r="G1350" s="3" t="s">
        <v>20</v>
      </c>
      <c r="H1350" s="2" t="s">
        <v>34</v>
      </c>
      <c r="I1350" s="2" t="s">
        <v>3164</v>
      </c>
      <c r="J1350" s="3" t="str">
        <f>HYPERLINK("https://www.boe.es/gazeta/dias/1826/07/20/pdfs/GMD-1826-87.pdf#page=3","Abrir facsímil")</f>
        <v>Abrir facsímil</v>
      </c>
      <c r="K1350" s="3" t="s">
        <v>36</v>
      </c>
    </row>
    <row r="1351" spans="1:11" ht="42" customHeight="1">
      <c r="A1351" s="2" t="s">
        <v>3165</v>
      </c>
      <c r="B1351" s="2" t="s">
        <v>3166</v>
      </c>
      <c r="C1351" s="2" t="s">
        <v>17</v>
      </c>
      <c r="D1351" s="2" t="s">
        <v>18</v>
      </c>
      <c r="E1351" s="5">
        <v>-26786</v>
      </c>
      <c r="F1351" s="3" t="s">
        <v>370</v>
      </c>
      <c r="G1351" s="3" t="s">
        <v>29</v>
      </c>
      <c r="H1351" s="2" t="s">
        <v>34</v>
      </c>
      <c r="I1351" s="2" t="s">
        <v>3167</v>
      </c>
      <c r="J1351" s="3" t="str">
        <f>HYPERLINK("https://www.boe.es/gazeta/dias/1826/08/29/pdfs/GMD-1826-104.pdf#page=4","Abrir facsímil")</f>
        <v>Abrir facsímil</v>
      </c>
      <c r="K1351" s="3" t="s">
        <v>36</v>
      </c>
    </row>
    <row r="1352" spans="1:11" ht="42" customHeight="1">
      <c r="A1352" s="2" t="s">
        <v>3168</v>
      </c>
      <c r="B1352" s="2" t="s">
        <v>3168</v>
      </c>
      <c r="C1352" s="2" t="s">
        <v>17</v>
      </c>
      <c r="D1352" s="2" t="s">
        <v>18</v>
      </c>
      <c r="E1352" s="5">
        <v>-26777</v>
      </c>
      <c r="F1352" s="3" t="s">
        <v>413</v>
      </c>
      <c r="G1352" s="3" t="s">
        <v>29</v>
      </c>
      <c r="H1352" s="2" t="s">
        <v>34</v>
      </c>
      <c r="I1352" s="2" t="s">
        <v>3169</v>
      </c>
      <c r="J1352" s="3" t="str">
        <f>HYPERLINK("https://www.boe.es/gazeta/dias/1826/09/07/pdfs/GMD-1826-108.pdf#page=4","Abrir facsímil")</f>
        <v>Abrir facsímil</v>
      </c>
      <c r="K1352" s="3" t="s">
        <v>36</v>
      </c>
    </row>
    <row r="1353" spans="1:11" ht="42" customHeight="1">
      <c r="A1353" s="2" t="s">
        <v>3170</v>
      </c>
      <c r="B1353" s="2" t="s">
        <v>3170</v>
      </c>
      <c r="C1353" s="2" t="s">
        <v>17</v>
      </c>
      <c r="D1353" s="2" t="s">
        <v>18</v>
      </c>
      <c r="E1353" s="5">
        <v>-26761</v>
      </c>
      <c r="F1353" s="3" t="s">
        <v>223</v>
      </c>
      <c r="G1353" s="3" t="s">
        <v>20</v>
      </c>
      <c r="H1353" s="2" t="s">
        <v>34</v>
      </c>
      <c r="I1353" s="2" t="s">
        <v>3171</v>
      </c>
      <c r="J1353" s="3" t="str">
        <f>HYPERLINK("https://www.boe.es/gazeta/dias/1826/09/23/pdfs/GMD-1826-115.pdf#page=3","Abrir facsímil")</f>
        <v>Abrir facsímil</v>
      </c>
      <c r="K1353" s="3" t="s">
        <v>36</v>
      </c>
    </row>
    <row r="1354" spans="1:11" ht="42" customHeight="1">
      <c r="A1354" s="2" t="s">
        <v>3172</v>
      </c>
      <c r="B1354" s="2" t="s">
        <v>3173</v>
      </c>
      <c r="C1354" s="2" t="s">
        <v>85</v>
      </c>
      <c r="D1354" s="2" t="s">
        <v>86</v>
      </c>
      <c r="E1354" s="5">
        <v>-26733</v>
      </c>
      <c r="F1354" s="3" t="s">
        <v>176</v>
      </c>
      <c r="G1354" s="3" t="s">
        <v>20</v>
      </c>
      <c r="H1354" s="2" t="s">
        <v>34</v>
      </c>
      <c r="I1354" s="2" t="s">
        <v>3174</v>
      </c>
      <c r="J1354" s="3" t="str">
        <f>HYPERLINK("https://www.boe.es/gazeta/dias/1826/10/21/pdfs/GMD-1826-127.pdf#page=3","Abrir facsímil")</f>
        <v>Abrir facsímil</v>
      </c>
      <c r="K1354" s="3" t="s">
        <v>36</v>
      </c>
    </row>
    <row r="1355" spans="1:11" ht="42" customHeight="1">
      <c r="A1355" s="2" t="s">
        <v>3175</v>
      </c>
      <c r="B1355" s="2" t="s">
        <v>3175</v>
      </c>
      <c r="C1355" s="2" t="s">
        <v>85</v>
      </c>
      <c r="D1355" s="2" t="s">
        <v>86</v>
      </c>
      <c r="E1355" s="5">
        <v>-26945</v>
      </c>
      <c r="F1355" s="3" t="s">
        <v>696</v>
      </c>
      <c r="G1355" s="3" t="s">
        <v>3176</v>
      </c>
      <c r="H1355" s="2" t="s">
        <v>34</v>
      </c>
      <c r="I1355" s="2" t="s">
        <v>3177</v>
      </c>
      <c r="J1355" s="3" t="str">
        <f>HYPERLINK("https://www.boe.es/gazeta/dias/1826/03/23/pdfs/GMD-1826-36.pdf#page=2","Abrir facsímil")</f>
        <v>Abrir facsímil</v>
      </c>
      <c r="K1355" s="3" t="s">
        <v>36</v>
      </c>
    </row>
    <row r="1356" spans="1:11" ht="42" customHeight="1">
      <c r="A1356" s="2" t="s">
        <v>3178</v>
      </c>
      <c r="B1356" s="2" t="s">
        <v>3179</v>
      </c>
      <c r="C1356" s="2" t="s">
        <v>17</v>
      </c>
      <c r="D1356" s="2" t="s">
        <v>18</v>
      </c>
      <c r="E1356" s="5">
        <v>-26954</v>
      </c>
      <c r="F1356" s="3" t="s">
        <v>1096</v>
      </c>
      <c r="G1356" s="3" t="s">
        <v>1097</v>
      </c>
      <c r="H1356" s="2" t="s">
        <v>21</v>
      </c>
      <c r="I1356" s="2" t="s">
        <v>3180</v>
      </c>
      <c r="J1356" s="3" t="str">
        <f>HYPERLINK("https://www.boe.es/gazeta/dias/1826/03/14/pdfs/GMD-1826-32.pdf#page=4","Abrir facsímil")</f>
        <v>Abrir facsímil</v>
      </c>
      <c r="K1356" s="3" t="s">
        <v>23</v>
      </c>
    </row>
    <row r="1357" spans="1:11" ht="42" customHeight="1">
      <c r="A1357" s="2" t="s">
        <v>3181</v>
      </c>
      <c r="B1357" s="2" t="s">
        <v>3182</v>
      </c>
      <c r="C1357" s="2" t="s">
        <v>62</v>
      </c>
      <c r="D1357" s="2" t="s">
        <v>27</v>
      </c>
      <c r="E1357" s="5">
        <v>-26971</v>
      </c>
      <c r="F1357" s="3" t="s">
        <v>201</v>
      </c>
      <c r="G1357" s="3" t="s">
        <v>29</v>
      </c>
      <c r="H1357" s="2" t="s">
        <v>34</v>
      </c>
      <c r="I1357" s="2" t="s">
        <v>3183</v>
      </c>
      <c r="J1357" s="3" t="str">
        <f>HYPERLINK("https://www.boe.es/gazeta/dias/1826/02/25/pdfs/GMD-1826-24.pdf#page=4","Abrir facsímil")</f>
        <v>Abrir facsímil</v>
      </c>
      <c r="K1357" s="3" t="s">
        <v>36</v>
      </c>
    </row>
    <row r="1358" spans="1:11" ht="42" customHeight="1">
      <c r="A1358" s="2" t="s">
        <v>3184</v>
      </c>
      <c r="B1358" s="2" t="s">
        <v>3184</v>
      </c>
      <c r="C1358" s="2" t="s">
        <v>17</v>
      </c>
      <c r="D1358" s="2" t="s">
        <v>18</v>
      </c>
      <c r="E1358" s="5">
        <v>-26812</v>
      </c>
      <c r="F1358" s="3" t="s">
        <v>33</v>
      </c>
      <c r="G1358" s="3" t="s">
        <v>29</v>
      </c>
      <c r="H1358" s="2" t="s">
        <v>34</v>
      </c>
      <c r="I1358" s="2" t="s">
        <v>3185</v>
      </c>
      <c r="J1358" s="3" t="str">
        <f>HYPERLINK("https://www.boe.es/gazeta/dias/1826/08/03/pdfs/GMD-1826-93.pdf#page=4","Abrir facsímil")</f>
        <v>Abrir facsímil</v>
      </c>
      <c r="K1358" s="3" t="s">
        <v>36</v>
      </c>
    </row>
    <row r="1359" spans="1:11" ht="42" customHeight="1">
      <c r="A1359" s="2" t="s">
        <v>3184</v>
      </c>
      <c r="B1359" s="2" t="s">
        <v>3184</v>
      </c>
      <c r="C1359" s="2" t="s">
        <v>17</v>
      </c>
      <c r="D1359" s="2" t="s">
        <v>18</v>
      </c>
      <c r="E1359" s="5">
        <v>-26681</v>
      </c>
      <c r="F1359" s="3" t="s">
        <v>612</v>
      </c>
      <c r="G1359" s="3" t="s">
        <v>29</v>
      </c>
      <c r="H1359" s="2" t="s">
        <v>34</v>
      </c>
      <c r="I1359" s="2" t="s">
        <v>3186</v>
      </c>
      <c r="J1359" s="3" t="str">
        <f>HYPERLINK("https://www.boe.es/gazeta/dias/1826/12/12/pdfs/GMD-1826-149.pdf#page=4","Abrir facsímil")</f>
        <v>Abrir facsímil</v>
      </c>
      <c r="K1359" s="3" t="s">
        <v>36</v>
      </c>
    </row>
    <row r="1360" spans="1:11" ht="42" customHeight="1">
      <c r="A1360" s="2" t="s">
        <v>3184</v>
      </c>
      <c r="B1360" s="2" t="s">
        <v>3184</v>
      </c>
      <c r="C1360" s="2" t="s">
        <v>32</v>
      </c>
      <c r="D1360" s="2" t="s">
        <v>27</v>
      </c>
      <c r="E1360" s="5">
        <v>-26674</v>
      </c>
      <c r="F1360" s="3" t="s">
        <v>219</v>
      </c>
      <c r="G1360" s="3" t="s">
        <v>45</v>
      </c>
      <c r="H1360" s="2" t="s">
        <v>34</v>
      </c>
      <c r="I1360" s="2" t="s">
        <v>3187</v>
      </c>
      <c r="J1360" s="3" t="str">
        <f>HYPERLINK("https://www.boe.es/gazeta/dias/1826/12/19/pdfs/GMD-1826-152.pdf#page=1","Abrir facsímil")</f>
        <v>Abrir facsímil</v>
      </c>
      <c r="K1360" s="3" t="s">
        <v>36</v>
      </c>
    </row>
    <row r="1361" spans="1:11" ht="42" customHeight="1">
      <c r="A1361" s="2" t="s">
        <v>3188</v>
      </c>
      <c r="B1361" s="2" t="s">
        <v>3188</v>
      </c>
      <c r="C1361" s="2" t="s">
        <v>17</v>
      </c>
      <c r="D1361" s="2" t="s">
        <v>18</v>
      </c>
      <c r="E1361" s="5">
        <v>-26817</v>
      </c>
      <c r="F1361" s="3" t="s">
        <v>643</v>
      </c>
      <c r="G1361" s="3" t="s">
        <v>29</v>
      </c>
      <c r="H1361" s="2" t="s">
        <v>34</v>
      </c>
      <c r="I1361" s="2" t="s">
        <v>3189</v>
      </c>
      <c r="J1361" s="3" t="str">
        <f>HYPERLINK("https://www.boe.es/gazeta/dias/1826/07/29/pdfs/GMD-1826-91.pdf#page=4","Abrir facsímil")</f>
        <v>Abrir facsímil</v>
      </c>
      <c r="K1361" s="3" t="s">
        <v>36</v>
      </c>
    </row>
    <row r="1362" spans="1:11" ht="42" customHeight="1">
      <c r="A1362" s="2" t="s">
        <v>3190</v>
      </c>
      <c r="B1362" s="2" t="s">
        <v>3191</v>
      </c>
      <c r="C1362" s="2" t="s">
        <v>49</v>
      </c>
      <c r="D1362" s="2" t="s">
        <v>27</v>
      </c>
      <c r="E1362" s="5">
        <v>-27020</v>
      </c>
      <c r="F1362" s="3" t="s">
        <v>111</v>
      </c>
      <c r="G1362" s="3" t="s">
        <v>20</v>
      </c>
      <c r="H1362" s="2" t="s">
        <v>34</v>
      </c>
      <c r="I1362" s="2" t="s">
        <v>3192</v>
      </c>
      <c r="J1362" s="3" t="str">
        <f>HYPERLINK("https://www.boe.es/gazeta/dias/1826/01/07/pdfs/GMD-1826-3.pdf#page=3","Abrir facsímil")</f>
        <v>Abrir facsímil</v>
      </c>
      <c r="K1362" s="3" t="s">
        <v>36</v>
      </c>
    </row>
    <row r="1363" spans="1:11" ht="42" customHeight="1">
      <c r="A1363" s="2" t="s">
        <v>3193</v>
      </c>
      <c r="B1363" s="2" t="s">
        <v>3194</v>
      </c>
      <c r="C1363" s="2" t="s">
        <v>62</v>
      </c>
      <c r="D1363" s="2" t="s">
        <v>27</v>
      </c>
      <c r="E1363" s="5">
        <v>-26929</v>
      </c>
      <c r="F1363" s="3" t="s">
        <v>1102</v>
      </c>
      <c r="G1363" s="3" t="s">
        <v>29</v>
      </c>
      <c r="H1363" s="2" t="s">
        <v>34</v>
      </c>
      <c r="I1363" s="2" t="s">
        <v>3195</v>
      </c>
      <c r="J1363" s="3" t="str">
        <f>HYPERLINK("https://www.boe.es/gazeta/dias/1826/04/08/pdfs/GMD-1826-43.pdf#page=4","Abrir facsímil")</f>
        <v>Abrir facsímil</v>
      </c>
      <c r="K1363" s="3" t="s">
        <v>36</v>
      </c>
    </row>
    <row r="1364" spans="1:11" ht="42" customHeight="1">
      <c r="A1364" s="2" t="s">
        <v>3196</v>
      </c>
      <c r="B1364" s="2" t="s">
        <v>3196</v>
      </c>
      <c r="C1364" s="2" t="s">
        <v>26</v>
      </c>
      <c r="D1364" s="2" t="s">
        <v>27</v>
      </c>
      <c r="E1364" s="5">
        <v>-26917</v>
      </c>
      <c r="F1364" s="3" t="s">
        <v>308</v>
      </c>
      <c r="G1364" s="3" t="s">
        <v>29</v>
      </c>
      <c r="H1364" s="2" t="s">
        <v>34</v>
      </c>
      <c r="I1364" s="2" t="s">
        <v>3197</v>
      </c>
      <c r="J1364" s="3" t="str">
        <f>HYPERLINK("https://www.boe.es/gazeta/dias/1826/04/20/pdfs/GMD-1826-48.pdf#page=4","Abrir facsímil")</f>
        <v>Abrir facsímil</v>
      </c>
      <c r="K1364" s="3" t="s">
        <v>36</v>
      </c>
    </row>
    <row r="1365" spans="1:11" ht="42" customHeight="1">
      <c r="A1365" s="2" t="s">
        <v>3198</v>
      </c>
      <c r="B1365" s="2" t="s">
        <v>3198</v>
      </c>
      <c r="C1365" s="2" t="s">
        <v>129</v>
      </c>
      <c r="D1365" s="2" t="s">
        <v>27</v>
      </c>
      <c r="E1365" s="5">
        <v>-26985</v>
      </c>
      <c r="F1365" s="3" t="s">
        <v>355</v>
      </c>
      <c r="G1365" s="3" t="s">
        <v>20</v>
      </c>
      <c r="H1365" s="2" t="s">
        <v>34</v>
      </c>
      <c r="I1365" s="2" t="s">
        <v>3199</v>
      </c>
      <c r="J1365" s="3" t="str">
        <f>HYPERLINK("https://www.boe.es/gazeta/dias/1826/02/11/pdfs/GMD-1826-18.pdf#page=3","Abrir facsímil")</f>
        <v>Abrir facsímil</v>
      </c>
      <c r="K1365" s="3" t="s">
        <v>36</v>
      </c>
    </row>
    <row r="1366" spans="1:11" ht="42" customHeight="1">
      <c r="A1366" s="2" t="s">
        <v>3200</v>
      </c>
      <c r="B1366" s="2" t="s">
        <v>3201</v>
      </c>
      <c r="C1366" s="2" t="s">
        <v>62</v>
      </c>
      <c r="D1366" s="2" t="s">
        <v>27</v>
      </c>
      <c r="E1366" s="5">
        <v>-26679</v>
      </c>
      <c r="F1366" s="3" t="s">
        <v>583</v>
      </c>
      <c r="G1366" s="3" t="s">
        <v>29</v>
      </c>
      <c r="H1366" s="2" t="s">
        <v>34</v>
      </c>
      <c r="I1366" s="2" t="s">
        <v>3202</v>
      </c>
      <c r="J1366" s="3" t="str">
        <f>HYPERLINK("https://www.boe.es/gazeta/dias/1826/12/14/pdfs/GMD-1826-150.pdf#page=4","Abrir facsímil")</f>
        <v>Abrir facsímil</v>
      </c>
      <c r="K1366" s="3" t="s">
        <v>36</v>
      </c>
    </row>
    <row r="1367" spans="1:11" ht="42" customHeight="1">
      <c r="A1367" s="2" t="s">
        <v>3203</v>
      </c>
      <c r="B1367" s="2" t="s">
        <v>3204</v>
      </c>
      <c r="C1367" s="2" t="s">
        <v>62</v>
      </c>
      <c r="D1367" s="2" t="s">
        <v>27</v>
      </c>
      <c r="E1367" s="5">
        <v>-26905</v>
      </c>
      <c r="F1367" s="3" t="s">
        <v>68</v>
      </c>
      <c r="G1367" s="3" t="s">
        <v>20</v>
      </c>
      <c r="H1367" s="2" t="s">
        <v>21</v>
      </c>
      <c r="I1367" s="2" t="s">
        <v>3205</v>
      </c>
      <c r="J1367" s="3" t="str">
        <f>HYPERLINK("https://www.boe.es/gazeta/dias/1826/05/02/pdfs/GMD-1826-53.pdf#page=3","Abrir facsímil")</f>
        <v>Abrir facsímil</v>
      </c>
      <c r="K1367" s="3" t="s">
        <v>23</v>
      </c>
    </row>
    <row r="1368" spans="1:11" ht="42" customHeight="1">
      <c r="A1368" s="2" t="s">
        <v>3206</v>
      </c>
      <c r="B1368" s="2" t="s">
        <v>3207</v>
      </c>
      <c r="C1368" s="2" t="s">
        <v>26</v>
      </c>
      <c r="D1368" s="2" t="s">
        <v>27</v>
      </c>
      <c r="E1368" s="5">
        <v>-26868</v>
      </c>
      <c r="F1368" s="3" t="s">
        <v>1305</v>
      </c>
      <c r="G1368" s="3" t="s">
        <v>29</v>
      </c>
      <c r="H1368" s="2" t="s">
        <v>21</v>
      </c>
      <c r="I1368" s="2" t="s">
        <v>3208</v>
      </c>
      <c r="J1368" s="3" t="str">
        <f>HYPERLINK("https://www.boe.es/gazeta/dias/1826/06/08/pdfs/GMD-1826-69.pdf#page=4","Abrir facsímil")</f>
        <v>Abrir facsímil</v>
      </c>
      <c r="K1368" s="3" t="s">
        <v>23</v>
      </c>
    </row>
    <row r="1369" spans="1:11" ht="42" customHeight="1">
      <c r="A1369" s="2" t="s">
        <v>3209</v>
      </c>
      <c r="B1369" s="2" t="s">
        <v>3210</v>
      </c>
      <c r="C1369" s="2" t="s">
        <v>62</v>
      </c>
      <c r="D1369" s="2" t="s">
        <v>27</v>
      </c>
      <c r="E1369" s="5">
        <v>-26924</v>
      </c>
      <c r="F1369" s="3" t="s">
        <v>87</v>
      </c>
      <c r="G1369" s="3" t="s">
        <v>88</v>
      </c>
      <c r="H1369" s="2" t="s">
        <v>21</v>
      </c>
      <c r="I1369" s="2" t="s">
        <v>3211</v>
      </c>
      <c r="J1369" s="3" t="str">
        <f>HYPERLINK("https://www.boe.es/gazeta/dias/1826/04/13/pdfs/GMD-1826-45.pdf#page=4","Abrir facsímil")</f>
        <v>Abrir facsímil</v>
      </c>
      <c r="K1369" s="3" t="s">
        <v>23</v>
      </c>
    </row>
    <row r="1370" spans="1:11" ht="42" customHeight="1">
      <c r="A1370" s="2" t="s">
        <v>3212</v>
      </c>
      <c r="B1370" s="2" t="s">
        <v>3212</v>
      </c>
      <c r="C1370" s="2" t="s">
        <v>62</v>
      </c>
      <c r="D1370" s="2" t="s">
        <v>27</v>
      </c>
      <c r="E1370" s="5">
        <v>-26835</v>
      </c>
      <c r="F1370" s="3" t="s">
        <v>359</v>
      </c>
      <c r="G1370" s="3" t="s">
        <v>20</v>
      </c>
      <c r="H1370" s="2" t="s">
        <v>34</v>
      </c>
      <c r="I1370" s="2" t="s">
        <v>3213</v>
      </c>
      <c r="J1370" s="3" t="str">
        <f>HYPERLINK("https://www.boe.es/gazeta/dias/1826/07/11/pdfs/GMD-1826-83.pdf#page=3","Abrir facsímil")</f>
        <v>Abrir facsímil</v>
      </c>
      <c r="K1370" s="3" t="s">
        <v>36</v>
      </c>
    </row>
    <row r="1371" spans="1:11" ht="42" customHeight="1">
      <c r="A1371" s="2" t="s">
        <v>3214</v>
      </c>
      <c r="B1371" s="2" t="s">
        <v>3215</v>
      </c>
      <c r="C1371" s="2" t="s">
        <v>26</v>
      </c>
      <c r="D1371" s="2" t="s">
        <v>27</v>
      </c>
      <c r="E1371" s="5">
        <v>-27020</v>
      </c>
      <c r="F1371" s="3" t="s">
        <v>111</v>
      </c>
      <c r="G1371" s="3" t="s">
        <v>29</v>
      </c>
      <c r="H1371" s="2" t="s">
        <v>34</v>
      </c>
      <c r="I1371" s="2" t="s">
        <v>3216</v>
      </c>
      <c r="J1371" s="3" t="str">
        <f>HYPERLINK("https://www.boe.es/gazeta/dias/1826/01/07/pdfs/GMD-1826-3.pdf#page=4","Abrir facsímil")</f>
        <v>Abrir facsímil</v>
      </c>
      <c r="K1371" s="3" t="s">
        <v>36</v>
      </c>
    </row>
    <row r="1372" spans="1:11" ht="42" customHeight="1">
      <c r="A1372" s="2" t="s">
        <v>3217</v>
      </c>
      <c r="B1372" s="2" t="s">
        <v>3218</v>
      </c>
      <c r="C1372" s="2" t="s">
        <v>85</v>
      </c>
      <c r="D1372" s="2" t="s">
        <v>86</v>
      </c>
      <c r="E1372" s="5">
        <v>-26859</v>
      </c>
      <c r="F1372" s="3" t="s">
        <v>41</v>
      </c>
      <c r="G1372" s="3" t="s">
        <v>20</v>
      </c>
      <c r="H1372" s="2" t="s">
        <v>34</v>
      </c>
      <c r="I1372" s="2" t="s">
        <v>3219</v>
      </c>
      <c r="J1372" s="3" t="str">
        <f>HYPERLINK("https://www.boe.es/gazeta/dias/1826/06/17/pdfs/GMD-1826-73.pdf#page=3","Abrir facsímil")</f>
        <v>Abrir facsímil</v>
      </c>
      <c r="K1372" s="3" t="s">
        <v>36</v>
      </c>
    </row>
    <row r="1373" spans="1:11" ht="42" customHeight="1">
      <c r="A1373" s="2" t="s">
        <v>3220</v>
      </c>
      <c r="B1373" s="2" t="s">
        <v>3221</v>
      </c>
      <c r="C1373" s="2" t="s">
        <v>17</v>
      </c>
      <c r="D1373" s="2" t="s">
        <v>18</v>
      </c>
      <c r="E1373" s="5">
        <v>-26882</v>
      </c>
      <c r="F1373" s="3" t="s">
        <v>102</v>
      </c>
      <c r="G1373" s="3" t="s">
        <v>29</v>
      </c>
      <c r="H1373" s="2" t="s">
        <v>34</v>
      </c>
      <c r="I1373" s="2" t="s">
        <v>3222</v>
      </c>
      <c r="J1373" s="3" t="str">
        <f>HYPERLINK("https://www.boe.es/gazeta/dias/1826/05/25/pdfs/GMD-1826-63.pdf#page=4","Abrir facsímil")</f>
        <v>Abrir facsímil</v>
      </c>
      <c r="K1373" s="3" t="s">
        <v>36</v>
      </c>
    </row>
    <row r="1374" spans="1:11" ht="42" customHeight="1">
      <c r="A1374" s="2" t="s">
        <v>3223</v>
      </c>
      <c r="B1374" s="2" t="s">
        <v>3223</v>
      </c>
      <c r="C1374" s="2" t="s">
        <v>17</v>
      </c>
      <c r="D1374" s="2" t="s">
        <v>18</v>
      </c>
      <c r="E1374" s="5">
        <v>-26723</v>
      </c>
      <c r="F1374" s="3" t="s">
        <v>340</v>
      </c>
      <c r="G1374" s="3" t="s">
        <v>45</v>
      </c>
      <c r="H1374" s="2" t="s">
        <v>34</v>
      </c>
      <c r="I1374" s="2" t="s">
        <v>3224</v>
      </c>
      <c r="J1374" s="3" t="str">
        <f>HYPERLINK("https://www.boe.es/gazeta/dias/1826/10/31/pdfs/GMD-1826-131.pdf#page=1","Abrir facsímil")</f>
        <v>Abrir facsímil</v>
      </c>
      <c r="K1374" s="3" t="s">
        <v>36</v>
      </c>
    </row>
    <row r="1375" spans="1:11" ht="42" customHeight="1">
      <c r="A1375" s="2" t="s">
        <v>3225</v>
      </c>
      <c r="B1375" s="2" t="s">
        <v>3225</v>
      </c>
      <c r="C1375" s="2" t="s">
        <v>17</v>
      </c>
      <c r="D1375" s="2" t="s">
        <v>18</v>
      </c>
      <c r="E1375" s="5">
        <v>-26688</v>
      </c>
      <c r="F1375" s="3" t="s">
        <v>1178</v>
      </c>
      <c r="G1375" s="3" t="s">
        <v>45</v>
      </c>
      <c r="H1375" s="2" t="s">
        <v>34</v>
      </c>
      <c r="I1375" s="2" t="s">
        <v>3226</v>
      </c>
      <c r="J1375" s="3" t="str">
        <f>HYPERLINK("https://www.boe.es/gazeta/dias/1826/12/05/pdfs/GMD-1826-146.pdf#page=1","Abrir facsímil")</f>
        <v>Abrir facsímil</v>
      </c>
      <c r="K1375" s="3" t="s">
        <v>36</v>
      </c>
    </row>
    <row r="1376" spans="1:11" ht="42" customHeight="1">
      <c r="A1376" s="2" t="s">
        <v>3227</v>
      </c>
      <c r="B1376" s="2" t="s">
        <v>3228</v>
      </c>
      <c r="C1376" s="2" t="s">
        <v>17</v>
      </c>
      <c r="D1376" s="2" t="s">
        <v>18</v>
      </c>
      <c r="E1376" s="5">
        <v>-26726</v>
      </c>
      <c r="F1376" s="3" t="s">
        <v>318</v>
      </c>
      <c r="G1376" s="3" t="s">
        <v>45</v>
      </c>
      <c r="H1376" s="2" t="s">
        <v>34</v>
      </c>
      <c r="I1376" s="2" t="s">
        <v>3229</v>
      </c>
      <c r="J1376" s="3" t="str">
        <f>HYPERLINK("https://www.boe.es/gazeta/dias/1826/10/28/pdfs/GMD-1826-130.pdf#page=1","Abrir facsímil")</f>
        <v>Abrir facsímil</v>
      </c>
      <c r="K1376" s="3" t="s">
        <v>36</v>
      </c>
    </row>
    <row r="1377" spans="1:11" ht="42" customHeight="1">
      <c r="A1377" s="2" t="s">
        <v>3230</v>
      </c>
      <c r="B1377" s="2" t="s">
        <v>3231</v>
      </c>
      <c r="C1377" s="2" t="s">
        <v>49</v>
      </c>
      <c r="D1377" s="2" t="s">
        <v>27</v>
      </c>
      <c r="E1377" s="5">
        <v>-26719</v>
      </c>
      <c r="F1377" s="3" t="s">
        <v>184</v>
      </c>
      <c r="G1377" s="3" t="s">
        <v>29</v>
      </c>
      <c r="H1377" s="2" t="s">
        <v>34</v>
      </c>
      <c r="I1377" s="2" t="s">
        <v>3232</v>
      </c>
      <c r="J1377" s="3" t="str">
        <f>HYPERLINK("https://www.boe.es/gazeta/dias/1826/11/04/pdfs/GMD-1826-133.pdf#page=4","Abrir facsímil")</f>
        <v>Abrir facsímil</v>
      </c>
      <c r="K1377" s="3" t="s">
        <v>36</v>
      </c>
    </row>
    <row r="1378" spans="1:11" ht="42" customHeight="1">
      <c r="A1378" s="2" t="s">
        <v>3233</v>
      </c>
      <c r="B1378" s="2" t="s">
        <v>3234</v>
      </c>
      <c r="C1378" s="2" t="s">
        <v>62</v>
      </c>
      <c r="D1378" s="2" t="s">
        <v>27</v>
      </c>
      <c r="E1378" s="5">
        <v>-26933</v>
      </c>
      <c r="F1378" s="3" t="s">
        <v>63</v>
      </c>
      <c r="G1378" s="3" t="s">
        <v>1389</v>
      </c>
      <c r="H1378" s="2" t="s">
        <v>34</v>
      </c>
      <c r="I1378" s="2" t="s">
        <v>3235</v>
      </c>
      <c r="J1378" s="3" t="str">
        <f>HYPERLINK("https://www.boe.es/gazeta/dias/1826/04/04/pdfs/GMD-1826-41.pdf#page=3","Abrir facsímil")</f>
        <v>Abrir facsímil</v>
      </c>
      <c r="K1378" s="3" t="s">
        <v>36</v>
      </c>
    </row>
    <row r="1379" spans="1:11" ht="42" customHeight="1">
      <c r="A1379" s="2" t="s">
        <v>3236</v>
      </c>
      <c r="B1379" s="2" t="s">
        <v>3237</v>
      </c>
      <c r="C1379" s="2" t="s">
        <v>62</v>
      </c>
      <c r="D1379" s="2" t="s">
        <v>27</v>
      </c>
      <c r="E1379" s="5">
        <v>-26828</v>
      </c>
      <c r="F1379" s="3" t="s">
        <v>586</v>
      </c>
      <c r="G1379" s="3" t="s">
        <v>29</v>
      </c>
      <c r="H1379" s="2" t="s">
        <v>34</v>
      </c>
      <c r="I1379" s="2" t="s">
        <v>3238</v>
      </c>
      <c r="J1379" s="3" t="str">
        <f>HYPERLINK("https://www.boe.es/gazeta/dias/1826/07/18/pdfs/GMD-1826-86.pdf#page=4","Abrir facsímil")</f>
        <v>Abrir facsímil</v>
      </c>
      <c r="K1379" s="3" t="s">
        <v>36</v>
      </c>
    </row>
    <row r="1380" spans="1:11" ht="42" customHeight="1">
      <c r="A1380" s="2" t="s">
        <v>3239</v>
      </c>
      <c r="B1380" s="2" t="s">
        <v>3240</v>
      </c>
      <c r="C1380" s="2" t="s">
        <v>85</v>
      </c>
      <c r="D1380" s="2" t="s">
        <v>86</v>
      </c>
      <c r="E1380" s="5">
        <v>-26712</v>
      </c>
      <c r="F1380" s="3" t="s">
        <v>424</v>
      </c>
      <c r="G1380" s="3" t="s">
        <v>29</v>
      </c>
      <c r="H1380" s="2" t="s">
        <v>34</v>
      </c>
      <c r="I1380" s="2" t="s">
        <v>3241</v>
      </c>
      <c r="J1380" s="3" t="str">
        <f>HYPERLINK("https://www.boe.es/gazeta/dias/1826/11/11/pdfs/GMD-1826-136.pdf#page=4","Abrir facsímil")</f>
        <v>Abrir facsímil</v>
      </c>
      <c r="K1380" s="3" t="s">
        <v>36</v>
      </c>
    </row>
    <row r="1381" spans="1:11" ht="42" customHeight="1">
      <c r="A1381" s="2" t="s">
        <v>3242</v>
      </c>
      <c r="B1381" s="2" t="s">
        <v>3243</v>
      </c>
      <c r="C1381" s="2" t="s">
        <v>62</v>
      </c>
      <c r="D1381" s="2" t="s">
        <v>27</v>
      </c>
      <c r="E1381" s="5">
        <v>-26826</v>
      </c>
      <c r="F1381" s="3" t="s">
        <v>377</v>
      </c>
      <c r="G1381" s="3" t="s">
        <v>20</v>
      </c>
      <c r="H1381" s="2" t="s">
        <v>34</v>
      </c>
      <c r="I1381" s="2" t="s">
        <v>3244</v>
      </c>
      <c r="J1381" s="3" t="str">
        <f>HYPERLINK("https://www.boe.es/gazeta/dias/1826/07/20/pdfs/GMD-1826-87.pdf#page=3","Abrir facsímil")</f>
        <v>Abrir facsímil</v>
      </c>
      <c r="K1381" s="3" t="s">
        <v>36</v>
      </c>
    </row>
    <row r="1382" spans="1:11" ht="42" customHeight="1">
      <c r="A1382" s="2" t="s">
        <v>3245</v>
      </c>
      <c r="B1382" s="2" t="s">
        <v>3246</v>
      </c>
      <c r="C1382" s="2" t="s">
        <v>17</v>
      </c>
      <c r="D1382" s="2" t="s">
        <v>18</v>
      </c>
      <c r="E1382" s="5">
        <v>-26982</v>
      </c>
      <c r="F1382" s="3" t="s">
        <v>479</v>
      </c>
      <c r="G1382" s="3" t="s">
        <v>29</v>
      </c>
      <c r="H1382" s="2" t="s">
        <v>34</v>
      </c>
      <c r="I1382" s="2" t="s">
        <v>3247</v>
      </c>
      <c r="J1382" s="3" t="str">
        <f>HYPERLINK("https://www.boe.es/gazeta/dias/1826/02/14/pdfs/GMD-1826-19.pdf#page=4","Abrir facsímil")</f>
        <v>Abrir facsímil</v>
      </c>
      <c r="K1382" s="3" t="s">
        <v>36</v>
      </c>
    </row>
    <row r="1383" spans="1:11" ht="42" customHeight="1">
      <c r="A1383" s="2" t="s">
        <v>3248</v>
      </c>
      <c r="B1383" s="2" t="s">
        <v>3249</v>
      </c>
      <c r="C1383" s="2" t="s">
        <v>49</v>
      </c>
      <c r="D1383" s="2" t="s">
        <v>27</v>
      </c>
      <c r="E1383" s="5">
        <v>-26931</v>
      </c>
      <c r="F1383" s="3" t="s">
        <v>215</v>
      </c>
      <c r="G1383" s="3" t="s">
        <v>20</v>
      </c>
      <c r="H1383" s="2" t="s">
        <v>34</v>
      </c>
      <c r="I1383" s="2" t="s">
        <v>3250</v>
      </c>
      <c r="J1383" s="3" t="str">
        <f>HYPERLINK("https://www.boe.es/gazeta/dias/1826/04/06/pdfs/GMD-1826-42.pdf#page=3","Abrir facsímil")</f>
        <v>Abrir facsímil</v>
      </c>
      <c r="K1383" s="3" t="s">
        <v>36</v>
      </c>
    </row>
    <row r="1384" spans="1:11" ht="42" customHeight="1">
      <c r="A1384" s="2" t="s">
        <v>3251</v>
      </c>
      <c r="B1384" s="2" t="s">
        <v>3252</v>
      </c>
      <c r="C1384" s="2" t="s">
        <v>62</v>
      </c>
      <c r="D1384" s="2" t="s">
        <v>27</v>
      </c>
      <c r="E1384" s="5">
        <v>-26931</v>
      </c>
      <c r="F1384" s="3" t="s">
        <v>215</v>
      </c>
      <c r="G1384" s="3" t="s">
        <v>29</v>
      </c>
      <c r="H1384" s="2" t="s">
        <v>34</v>
      </c>
      <c r="I1384" s="2" t="s">
        <v>3253</v>
      </c>
      <c r="J1384" s="3" t="str">
        <f>HYPERLINK("https://www.boe.es/gazeta/dias/1826/04/06/pdfs/GMD-1826-42.pdf#page=4","Abrir facsímil")</f>
        <v>Abrir facsímil</v>
      </c>
      <c r="K1384" s="3" t="s">
        <v>36</v>
      </c>
    </row>
    <row r="1385" spans="1:11" ht="42" customHeight="1">
      <c r="A1385" s="2" t="s">
        <v>3251</v>
      </c>
      <c r="B1385" s="2" t="s">
        <v>3252</v>
      </c>
      <c r="C1385" s="2" t="s">
        <v>49</v>
      </c>
      <c r="D1385" s="2" t="s">
        <v>27</v>
      </c>
      <c r="E1385" s="5">
        <v>-26859</v>
      </c>
      <c r="F1385" s="3" t="s">
        <v>41</v>
      </c>
      <c r="G1385" s="3" t="s">
        <v>20</v>
      </c>
      <c r="H1385" s="2" t="s">
        <v>34</v>
      </c>
      <c r="I1385" s="2" t="s">
        <v>3254</v>
      </c>
      <c r="J1385" s="3" t="str">
        <f>HYPERLINK("https://www.boe.es/gazeta/dias/1826/06/17/pdfs/GMD-1826-73.pdf#page=3","Abrir facsímil")</f>
        <v>Abrir facsímil</v>
      </c>
      <c r="K1385" s="3" t="s">
        <v>36</v>
      </c>
    </row>
    <row r="1386" spans="1:11" ht="42" customHeight="1">
      <c r="A1386" s="2" t="s">
        <v>3255</v>
      </c>
      <c r="B1386" s="2" t="s">
        <v>3256</v>
      </c>
      <c r="C1386" s="2" t="s">
        <v>32</v>
      </c>
      <c r="D1386" s="2" t="s">
        <v>27</v>
      </c>
      <c r="E1386" s="5">
        <v>-26945</v>
      </c>
      <c r="F1386" s="3" t="s">
        <v>696</v>
      </c>
      <c r="G1386" s="3" t="s">
        <v>29</v>
      </c>
      <c r="H1386" s="2" t="s">
        <v>34</v>
      </c>
      <c r="I1386" s="2" t="s">
        <v>3257</v>
      </c>
      <c r="J1386" s="3" t="str">
        <f>HYPERLINK("https://www.boe.es/gazeta/dias/1826/03/23/pdfs/GMD-1826-36.pdf#page=4","Abrir facsímil")</f>
        <v>Abrir facsímil</v>
      </c>
      <c r="K1386" s="3" t="s">
        <v>36</v>
      </c>
    </row>
    <row r="1387" spans="1:11" ht="42" customHeight="1">
      <c r="A1387" s="2" t="s">
        <v>3258</v>
      </c>
      <c r="B1387" s="2" t="s">
        <v>3259</v>
      </c>
      <c r="C1387" s="2" t="s">
        <v>49</v>
      </c>
      <c r="D1387" s="2" t="s">
        <v>27</v>
      </c>
      <c r="E1387" s="5">
        <v>-26805</v>
      </c>
      <c r="F1387" s="3" t="s">
        <v>1061</v>
      </c>
      <c r="G1387" s="3" t="s">
        <v>29</v>
      </c>
      <c r="H1387" s="2" t="s">
        <v>34</v>
      </c>
      <c r="I1387" s="2" t="s">
        <v>3260</v>
      </c>
      <c r="J1387" s="3" t="str">
        <f>HYPERLINK("https://www.boe.es/gazeta/dias/1826/08/10/pdfs/GMD-1826-96.pdf#page=4","Abrir facsímil")</f>
        <v>Abrir facsímil</v>
      </c>
      <c r="K1387" s="3" t="s">
        <v>36</v>
      </c>
    </row>
    <row r="1388" spans="1:11" ht="42" customHeight="1">
      <c r="A1388" s="2" t="s">
        <v>3261</v>
      </c>
      <c r="B1388" s="2" t="s">
        <v>3261</v>
      </c>
      <c r="C1388" s="2" t="s">
        <v>62</v>
      </c>
      <c r="D1388" s="2" t="s">
        <v>27</v>
      </c>
      <c r="E1388" s="5">
        <v>-26877</v>
      </c>
      <c r="F1388" s="3" t="s">
        <v>529</v>
      </c>
      <c r="G1388" s="3" t="s">
        <v>64</v>
      </c>
      <c r="H1388" s="2" t="s">
        <v>34</v>
      </c>
      <c r="I1388" s="2" t="s">
        <v>3262</v>
      </c>
      <c r="J1388" s="3" t="str">
        <f>HYPERLINK("https://www.boe.es/gazeta/dias/1826/05/30/pdfs/GMD-1826-65.pdf#page=2","Abrir facsímil")</f>
        <v>Abrir facsímil</v>
      </c>
      <c r="K1388" s="3" t="s">
        <v>36</v>
      </c>
    </row>
    <row r="1389" spans="1:11" ht="42" customHeight="1">
      <c r="A1389" s="2" t="s">
        <v>3263</v>
      </c>
      <c r="B1389" s="2" t="s">
        <v>3263</v>
      </c>
      <c r="C1389" s="2" t="s">
        <v>17</v>
      </c>
      <c r="D1389" s="2" t="s">
        <v>18</v>
      </c>
      <c r="E1389" s="5">
        <v>-27006</v>
      </c>
      <c r="F1389" s="3" t="s">
        <v>180</v>
      </c>
      <c r="G1389" s="3" t="s">
        <v>20</v>
      </c>
      <c r="H1389" s="2" t="s">
        <v>34</v>
      </c>
      <c r="I1389" s="2" t="s">
        <v>3264</v>
      </c>
      <c r="J1389" s="3" t="str">
        <f>HYPERLINK("https://www.boe.es/gazeta/dias/1826/01/21/pdfs/GMD-1826-9.pdf#page=3","Abrir facsímil")</f>
        <v>Abrir facsímil</v>
      </c>
      <c r="K1389" s="3" t="s">
        <v>36</v>
      </c>
    </row>
    <row r="1390" spans="1:11" ht="42" customHeight="1">
      <c r="A1390" s="2" t="s">
        <v>3265</v>
      </c>
      <c r="B1390" s="2" t="s">
        <v>3266</v>
      </c>
      <c r="C1390" s="2" t="s">
        <v>73</v>
      </c>
      <c r="D1390" s="2" t="s">
        <v>27</v>
      </c>
      <c r="E1390" s="5">
        <v>-26931</v>
      </c>
      <c r="F1390" s="3" t="s">
        <v>215</v>
      </c>
      <c r="G1390" s="3" t="s">
        <v>20</v>
      </c>
      <c r="H1390" s="2" t="s">
        <v>34</v>
      </c>
      <c r="I1390" s="2" t="s">
        <v>3267</v>
      </c>
      <c r="J1390" s="3" t="str">
        <f>HYPERLINK("https://www.boe.es/gazeta/dias/1826/04/06/pdfs/GMD-1826-42.pdf#page=3","Abrir facsímil")</f>
        <v>Abrir facsímil</v>
      </c>
      <c r="K1390" s="3" t="s">
        <v>36</v>
      </c>
    </row>
    <row r="1391" spans="1:11" ht="42" customHeight="1">
      <c r="A1391" s="2" t="s">
        <v>3265</v>
      </c>
      <c r="B1391" s="2" t="s">
        <v>3266</v>
      </c>
      <c r="C1391" s="2" t="s">
        <v>26</v>
      </c>
      <c r="D1391" s="2" t="s">
        <v>27</v>
      </c>
      <c r="E1391" s="5">
        <v>-26733</v>
      </c>
      <c r="F1391" s="3" t="s">
        <v>176</v>
      </c>
      <c r="G1391" s="3" t="s">
        <v>20</v>
      </c>
      <c r="H1391" s="2" t="s">
        <v>34</v>
      </c>
      <c r="I1391" s="2" t="s">
        <v>3268</v>
      </c>
      <c r="J1391" s="3" t="str">
        <f>HYPERLINK("https://www.boe.es/gazeta/dias/1826/10/21/pdfs/GMD-1826-127.pdf#page=3","Abrir facsímil")</f>
        <v>Abrir facsímil</v>
      </c>
      <c r="K1391" s="3" t="s">
        <v>36</v>
      </c>
    </row>
    <row r="1392" spans="1:11" ht="42" customHeight="1">
      <c r="A1392" s="2" t="s">
        <v>3269</v>
      </c>
      <c r="B1392" s="2" t="s">
        <v>3270</v>
      </c>
      <c r="C1392" s="2" t="s">
        <v>49</v>
      </c>
      <c r="D1392" s="2" t="s">
        <v>27</v>
      </c>
      <c r="E1392" s="5">
        <v>-26840</v>
      </c>
      <c r="F1392" s="3" t="s">
        <v>292</v>
      </c>
      <c r="G1392" s="3" t="s">
        <v>293</v>
      </c>
      <c r="H1392" s="2" t="s">
        <v>34</v>
      </c>
      <c r="I1392" s="2" t="s">
        <v>3271</v>
      </c>
      <c r="J1392" s="3" t="str">
        <f>HYPERLINK("https://www.boe.es/gazeta/dias/1826/07/06/pdfs/GMD-1826-81.pdf#page=3","Abrir facsímil")</f>
        <v>Abrir facsímil</v>
      </c>
      <c r="K1392" s="3" t="s">
        <v>36</v>
      </c>
    </row>
    <row r="1393" spans="1:11" ht="42" customHeight="1">
      <c r="A1393" s="2" t="s">
        <v>3272</v>
      </c>
      <c r="B1393" s="2" t="s">
        <v>3273</v>
      </c>
      <c r="C1393" s="2" t="s">
        <v>85</v>
      </c>
      <c r="D1393" s="2" t="s">
        <v>86</v>
      </c>
      <c r="E1393" s="5">
        <v>-26842</v>
      </c>
      <c r="F1393" s="3" t="s">
        <v>133</v>
      </c>
      <c r="G1393" s="3" t="s">
        <v>64</v>
      </c>
      <c r="H1393" s="2" t="s">
        <v>34</v>
      </c>
      <c r="I1393" s="2" t="s">
        <v>3274</v>
      </c>
      <c r="J1393" s="3" t="str">
        <f>HYPERLINK("https://www.boe.es/gazeta/dias/1826/07/04/pdfs/GMD-1826-80.pdf#page=2","Abrir facsímil")</f>
        <v>Abrir facsímil</v>
      </c>
      <c r="K1393" s="3" t="s">
        <v>36</v>
      </c>
    </row>
    <row r="1394" spans="1:11" ht="42" customHeight="1">
      <c r="A1394" s="2" t="s">
        <v>3275</v>
      </c>
      <c r="B1394" s="2" t="s">
        <v>3275</v>
      </c>
      <c r="C1394" s="2" t="s">
        <v>17</v>
      </c>
      <c r="D1394" s="2" t="s">
        <v>18</v>
      </c>
      <c r="E1394" s="5">
        <v>-26854</v>
      </c>
      <c r="F1394" s="3" t="s">
        <v>905</v>
      </c>
      <c r="G1394" s="3" t="s">
        <v>45</v>
      </c>
      <c r="H1394" s="2" t="s">
        <v>34</v>
      </c>
      <c r="I1394" s="2" t="s">
        <v>3276</v>
      </c>
      <c r="J1394" s="3" t="str">
        <f>HYPERLINK("https://www.boe.es/gazeta/dias/1826/06/22/pdfs/GMD-1826-75.pdf#page=1","Abrir facsímil")</f>
        <v>Abrir facsímil</v>
      </c>
      <c r="K1394" s="3" t="s">
        <v>36</v>
      </c>
    </row>
    <row r="1395" spans="1:11" ht="42" customHeight="1">
      <c r="A1395" s="2" t="s">
        <v>3277</v>
      </c>
      <c r="B1395" s="2" t="s">
        <v>3277</v>
      </c>
      <c r="C1395" s="2" t="s">
        <v>85</v>
      </c>
      <c r="D1395" s="2" t="s">
        <v>86</v>
      </c>
      <c r="E1395" s="5">
        <v>-26735</v>
      </c>
      <c r="F1395" s="3" t="s">
        <v>449</v>
      </c>
      <c r="G1395" s="3" t="s">
        <v>20</v>
      </c>
      <c r="H1395" s="2" t="s">
        <v>34</v>
      </c>
      <c r="I1395" s="2" t="s">
        <v>3278</v>
      </c>
      <c r="J1395" s="3" t="str">
        <f>HYPERLINK("https://www.boe.es/gazeta/dias/1826/10/19/pdfs/GMD-1826-126.pdf#page=3","Abrir facsímil")</f>
        <v>Abrir facsímil</v>
      </c>
      <c r="K1395" s="3" t="s">
        <v>36</v>
      </c>
    </row>
    <row r="1396" spans="1:11" ht="42" customHeight="1">
      <c r="A1396" s="2" t="s">
        <v>3279</v>
      </c>
      <c r="B1396" s="2" t="s">
        <v>3279</v>
      </c>
      <c r="C1396" s="2" t="s">
        <v>17</v>
      </c>
      <c r="D1396" s="2" t="s">
        <v>18</v>
      </c>
      <c r="E1396" s="5">
        <v>-26849</v>
      </c>
      <c r="F1396" s="3" t="s">
        <v>403</v>
      </c>
      <c r="G1396" s="3" t="s">
        <v>45</v>
      </c>
      <c r="H1396" s="2" t="s">
        <v>34</v>
      </c>
      <c r="I1396" s="2" t="s">
        <v>3280</v>
      </c>
      <c r="J1396" s="3" t="str">
        <f>HYPERLINK("https://www.boe.es/gazeta/dias/1826/06/27/pdfs/GMD-1826-77.pdf#page=1","Abrir facsímil")</f>
        <v>Abrir facsímil</v>
      </c>
      <c r="K1396" s="3" t="s">
        <v>36</v>
      </c>
    </row>
    <row r="1397" spans="1:11" ht="42" customHeight="1">
      <c r="A1397" s="2" t="s">
        <v>3281</v>
      </c>
      <c r="B1397" s="2" t="s">
        <v>3281</v>
      </c>
      <c r="C1397" s="2" t="s">
        <v>26</v>
      </c>
      <c r="D1397" s="2" t="s">
        <v>27</v>
      </c>
      <c r="E1397" s="5">
        <v>-26971</v>
      </c>
      <c r="F1397" s="3" t="s">
        <v>201</v>
      </c>
      <c r="G1397" s="3" t="s">
        <v>29</v>
      </c>
      <c r="H1397" s="2" t="s">
        <v>34</v>
      </c>
      <c r="I1397" s="2" t="s">
        <v>3282</v>
      </c>
      <c r="J1397" s="3" t="str">
        <f>HYPERLINK("https://www.boe.es/gazeta/dias/1826/02/25/pdfs/GMD-1826-24.pdf#page=4","Abrir facsímil")</f>
        <v>Abrir facsímil</v>
      </c>
      <c r="K1397" s="3" t="s">
        <v>36</v>
      </c>
    </row>
    <row r="1398" spans="1:11" ht="42" customHeight="1">
      <c r="A1398" s="2" t="s">
        <v>3281</v>
      </c>
      <c r="B1398" s="2" t="s">
        <v>3281</v>
      </c>
      <c r="C1398" s="2" t="s">
        <v>73</v>
      </c>
      <c r="D1398" s="2" t="s">
        <v>27</v>
      </c>
      <c r="E1398" s="5">
        <v>-26917</v>
      </c>
      <c r="F1398" s="3" t="s">
        <v>308</v>
      </c>
      <c r="G1398" s="3" t="s">
        <v>29</v>
      </c>
      <c r="H1398" s="2" t="s">
        <v>34</v>
      </c>
      <c r="I1398" s="2" t="s">
        <v>3283</v>
      </c>
      <c r="J1398" s="3" t="str">
        <f>HYPERLINK("https://www.boe.es/gazeta/dias/1826/04/20/pdfs/GMD-1826-48.pdf#page=4","Abrir facsímil")</f>
        <v>Abrir facsímil</v>
      </c>
      <c r="K1398" s="3" t="s">
        <v>36</v>
      </c>
    </row>
    <row r="1399" spans="1:11" ht="42" customHeight="1">
      <c r="A1399" s="2" t="s">
        <v>3281</v>
      </c>
      <c r="B1399" s="2" t="s">
        <v>3281</v>
      </c>
      <c r="C1399" s="2" t="s">
        <v>85</v>
      </c>
      <c r="D1399" s="2" t="s">
        <v>86</v>
      </c>
      <c r="E1399" s="5">
        <v>-26891</v>
      </c>
      <c r="F1399" s="3" t="s">
        <v>78</v>
      </c>
      <c r="G1399" s="3" t="s">
        <v>29</v>
      </c>
      <c r="H1399" s="2" t="s">
        <v>34</v>
      </c>
      <c r="I1399" s="2" t="s">
        <v>3284</v>
      </c>
      <c r="J1399" s="3" t="str">
        <f>HYPERLINK("https://www.boe.es/gazeta/dias/1826/05/16/pdfs/GMD-1826-59.pdf#page=4","Abrir facsímil")</f>
        <v>Abrir facsímil</v>
      </c>
      <c r="K1399" s="3" t="s">
        <v>36</v>
      </c>
    </row>
    <row r="1400" spans="1:11" ht="42" customHeight="1">
      <c r="A1400" s="2" t="s">
        <v>3281</v>
      </c>
      <c r="B1400" s="2" t="s">
        <v>3281</v>
      </c>
      <c r="C1400" s="2" t="s">
        <v>17</v>
      </c>
      <c r="D1400" s="2" t="s">
        <v>18</v>
      </c>
      <c r="E1400" s="5">
        <v>-26870</v>
      </c>
      <c r="F1400" s="3" t="s">
        <v>151</v>
      </c>
      <c r="G1400" s="3" t="s">
        <v>20</v>
      </c>
      <c r="H1400" s="2" t="s">
        <v>34</v>
      </c>
      <c r="I1400" s="2" t="s">
        <v>3285</v>
      </c>
      <c r="J1400" s="3" t="str">
        <f>HYPERLINK("https://www.boe.es/gazeta/dias/1826/06/06/pdfs/GMD-1826-68.pdf#page=3","Abrir facsímil")</f>
        <v>Abrir facsímil</v>
      </c>
      <c r="K1400" s="3" t="s">
        <v>36</v>
      </c>
    </row>
    <row r="1401" spans="1:11" ht="42" customHeight="1">
      <c r="A1401" s="2" t="s">
        <v>3281</v>
      </c>
      <c r="B1401" s="2" t="s">
        <v>3281</v>
      </c>
      <c r="C1401" s="2" t="s">
        <v>17</v>
      </c>
      <c r="D1401" s="2" t="s">
        <v>18</v>
      </c>
      <c r="E1401" s="5">
        <v>-26866</v>
      </c>
      <c r="F1401" s="3" t="s">
        <v>675</v>
      </c>
      <c r="G1401" s="3" t="s">
        <v>29</v>
      </c>
      <c r="H1401" s="2" t="s">
        <v>34</v>
      </c>
      <c r="I1401" s="2" t="s">
        <v>3286</v>
      </c>
      <c r="J1401" s="3" t="str">
        <f>HYPERLINK("https://www.boe.es/gazeta/dias/1826/06/10/pdfs/GMD-1826-70.pdf#page=4","Abrir facsímil")</f>
        <v>Abrir facsímil</v>
      </c>
      <c r="K1401" s="3" t="s">
        <v>36</v>
      </c>
    </row>
    <row r="1402" spans="1:11" ht="42" customHeight="1">
      <c r="A1402" s="2" t="s">
        <v>3281</v>
      </c>
      <c r="B1402" s="2" t="s">
        <v>3281</v>
      </c>
      <c r="C1402" s="2" t="s">
        <v>32</v>
      </c>
      <c r="D1402" s="2" t="s">
        <v>27</v>
      </c>
      <c r="E1402" s="5">
        <v>-26847</v>
      </c>
      <c r="F1402" s="3" t="s">
        <v>465</v>
      </c>
      <c r="G1402" s="3" t="s">
        <v>29</v>
      </c>
      <c r="H1402" s="2" t="s">
        <v>34</v>
      </c>
      <c r="I1402" s="2" t="s">
        <v>3287</v>
      </c>
      <c r="J1402" s="3" t="str">
        <f>HYPERLINK("https://www.boe.es/gazeta/dias/1826/06/29/pdfs/GMD-1826-78.pdf#page=4","Abrir facsímil")</f>
        <v>Abrir facsímil</v>
      </c>
      <c r="K1402" s="3" t="s">
        <v>36</v>
      </c>
    </row>
    <row r="1403" spans="1:11" ht="42" customHeight="1">
      <c r="A1403" s="2" t="s">
        <v>3281</v>
      </c>
      <c r="B1403" s="2" t="s">
        <v>3281</v>
      </c>
      <c r="C1403" s="2" t="s">
        <v>26</v>
      </c>
      <c r="D1403" s="2" t="s">
        <v>27</v>
      </c>
      <c r="E1403" s="5">
        <v>-26828</v>
      </c>
      <c r="F1403" s="3" t="s">
        <v>586</v>
      </c>
      <c r="G1403" s="3" t="s">
        <v>29</v>
      </c>
      <c r="H1403" s="2" t="s">
        <v>34</v>
      </c>
      <c r="I1403" s="2" t="s">
        <v>3288</v>
      </c>
      <c r="J1403" s="3" t="str">
        <f>HYPERLINK("https://www.boe.es/gazeta/dias/1826/07/18/pdfs/GMD-1826-86.pdf#page=4","Abrir facsímil")</f>
        <v>Abrir facsímil</v>
      </c>
      <c r="K1403" s="3" t="s">
        <v>36</v>
      </c>
    </row>
    <row r="1404" spans="1:11" ht="42" customHeight="1">
      <c r="A1404" s="2" t="s">
        <v>3281</v>
      </c>
      <c r="B1404" s="2" t="s">
        <v>3281</v>
      </c>
      <c r="C1404" s="2" t="s">
        <v>17</v>
      </c>
      <c r="D1404" s="2" t="s">
        <v>18</v>
      </c>
      <c r="E1404" s="5">
        <v>-26803</v>
      </c>
      <c r="F1404" s="3" t="s">
        <v>811</v>
      </c>
      <c r="G1404" s="3" t="s">
        <v>45</v>
      </c>
      <c r="H1404" s="2" t="s">
        <v>34</v>
      </c>
      <c r="I1404" s="2" t="s">
        <v>3289</v>
      </c>
      <c r="J1404" s="3" t="str">
        <f>HYPERLINK("https://www.boe.es/gazeta/dias/1826/08/12/pdfs/GMD-1826-97.pdf#page=1","Abrir facsímil")</f>
        <v>Abrir facsímil</v>
      </c>
      <c r="K1404" s="3" t="s">
        <v>36</v>
      </c>
    </row>
    <row r="1405" spans="1:11" ht="42" customHeight="1">
      <c r="A1405" s="2" t="s">
        <v>3281</v>
      </c>
      <c r="B1405" s="2" t="s">
        <v>3281</v>
      </c>
      <c r="C1405" s="2" t="s">
        <v>62</v>
      </c>
      <c r="D1405" s="2" t="s">
        <v>27</v>
      </c>
      <c r="E1405" s="5">
        <v>-26793</v>
      </c>
      <c r="F1405" s="3" t="s">
        <v>28</v>
      </c>
      <c r="G1405" s="3" t="s">
        <v>29</v>
      </c>
      <c r="H1405" s="2" t="s">
        <v>34</v>
      </c>
      <c r="I1405" s="2" t="s">
        <v>3290</v>
      </c>
      <c r="J1405" s="3" t="str">
        <f>HYPERLINK("https://www.boe.es/gazeta/dias/1826/08/22/pdfs/GMD-1826-101.pdf#page=4","Abrir facsímil")</f>
        <v>Abrir facsímil</v>
      </c>
      <c r="K1405" s="3" t="s">
        <v>36</v>
      </c>
    </row>
    <row r="1406" spans="1:11" ht="42" customHeight="1">
      <c r="A1406" s="2" t="s">
        <v>3281</v>
      </c>
      <c r="B1406" s="2" t="s">
        <v>3281</v>
      </c>
      <c r="C1406" s="2" t="s">
        <v>85</v>
      </c>
      <c r="D1406" s="2" t="s">
        <v>86</v>
      </c>
      <c r="E1406" s="5">
        <v>-26777</v>
      </c>
      <c r="F1406" s="3" t="s">
        <v>413</v>
      </c>
      <c r="G1406" s="3" t="s">
        <v>29</v>
      </c>
      <c r="H1406" s="2" t="s">
        <v>34</v>
      </c>
      <c r="I1406" s="2" t="s">
        <v>3291</v>
      </c>
      <c r="J1406" s="3" t="str">
        <f>HYPERLINK("https://www.boe.es/gazeta/dias/1826/09/07/pdfs/GMD-1826-108.pdf#page=4","Abrir facsímil")</f>
        <v>Abrir facsímil</v>
      </c>
      <c r="K1406" s="3" t="s">
        <v>36</v>
      </c>
    </row>
    <row r="1407" spans="1:11" ht="42" customHeight="1">
      <c r="A1407" s="2" t="s">
        <v>3281</v>
      </c>
      <c r="B1407" s="2" t="s">
        <v>3281</v>
      </c>
      <c r="C1407" s="2" t="s">
        <v>62</v>
      </c>
      <c r="D1407" s="2" t="s">
        <v>27</v>
      </c>
      <c r="E1407" s="5">
        <v>-26667</v>
      </c>
      <c r="F1407" s="3" t="s">
        <v>656</v>
      </c>
      <c r="G1407" s="3" t="s">
        <v>29</v>
      </c>
      <c r="H1407" s="2" t="s">
        <v>34</v>
      </c>
      <c r="I1407" s="2" t="s">
        <v>3292</v>
      </c>
      <c r="J1407" s="3" t="str">
        <f>HYPERLINK("https://www.boe.es/gazeta/dias/1826/12/26/pdfs/GMD-1826-155.pdf#page=4","Abrir facsímil")</f>
        <v>Abrir facsímil</v>
      </c>
      <c r="K1407" s="3" t="s">
        <v>36</v>
      </c>
    </row>
    <row r="1408" spans="1:11" ht="42" customHeight="1">
      <c r="A1408" s="2" t="s">
        <v>3293</v>
      </c>
      <c r="B1408" s="2" t="s">
        <v>3294</v>
      </c>
      <c r="C1408" s="2" t="s">
        <v>17</v>
      </c>
      <c r="D1408" s="2" t="s">
        <v>18</v>
      </c>
      <c r="E1408" s="5">
        <v>-26957</v>
      </c>
      <c r="F1408" s="3" t="s">
        <v>1270</v>
      </c>
      <c r="G1408" s="3" t="s">
        <v>20</v>
      </c>
      <c r="H1408" s="2" t="s">
        <v>34</v>
      </c>
      <c r="I1408" s="2" t="s">
        <v>3295</v>
      </c>
      <c r="J1408" s="3" t="str">
        <f>HYPERLINK("https://www.boe.es/gazeta/dias/1826/03/11/pdfs/GMD-1826-31.pdf#page=3","Abrir facsímil")</f>
        <v>Abrir facsímil</v>
      </c>
      <c r="K1408" s="3" t="s">
        <v>36</v>
      </c>
    </row>
    <row r="1409" spans="1:11" ht="42" customHeight="1">
      <c r="A1409" s="2" t="s">
        <v>3296</v>
      </c>
      <c r="B1409" s="2" t="s">
        <v>3297</v>
      </c>
      <c r="C1409" s="2" t="s">
        <v>17</v>
      </c>
      <c r="D1409" s="2" t="s">
        <v>18</v>
      </c>
      <c r="E1409" s="5">
        <v>-27022</v>
      </c>
      <c r="F1409" s="3" t="s">
        <v>2430</v>
      </c>
      <c r="G1409" s="3" t="s">
        <v>45</v>
      </c>
      <c r="H1409" s="2" t="s">
        <v>34</v>
      </c>
      <c r="I1409" s="2" t="s">
        <v>3298</v>
      </c>
      <c r="J1409" s="3" t="str">
        <f>HYPERLINK("https://www.boe.es/gazeta/dias/1826/01/05/pdfs/GMD-1826-2.pdf#page=1","Abrir facsímil")</f>
        <v>Abrir facsímil</v>
      </c>
      <c r="K1409" s="3" t="s">
        <v>36</v>
      </c>
    </row>
    <row r="1410" spans="1:11" ht="42" customHeight="1">
      <c r="A1410" s="2" t="s">
        <v>3299</v>
      </c>
      <c r="B1410" s="2" t="s">
        <v>3300</v>
      </c>
      <c r="C1410" s="2" t="s">
        <v>49</v>
      </c>
      <c r="D1410" s="2" t="s">
        <v>27</v>
      </c>
      <c r="E1410" s="5">
        <v>-27020</v>
      </c>
      <c r="F1410" s="3" t="s">
        <v>111</v>
      </c>
      <c r="G1410" s="3" t="s">
        <v>20</v>
      </c>
      <c r="H1410" s="2" t="s">
        <v>34</v>
      </c>
      <c r="I1410" s="2" t="s">
        <v>3301</v>
      </c>
      <c r="J1410" s="3" t="str">
        <f>HYPERLINK("https://www.boe.es/gazeta/dias/1826/01/07/pdfs/GMD-1826-3.pdf#page=3","Abrir facsímil")</f>
        <v>Abrir facsímil</v>
      </c>
      <c r="K1410" s="3" t="s">
        <v>36</v>
      </c>
    </row>
    <row r="1411" spans="1:11" ht="42" customHeight="1">
      <c r="A1411" s="2" t="s">
        <v>3302</v>
      </c>
      <c r="B1411" s="2" t="s">
        <v>3302</v>
      </c>
      <c r="C1411" s="2" t="s">
        <v>17</v>
      </c>
      <c r="D1411" s="2" t="s">
        <v>18</v>
      </c>
      <c r="E1411" s="5">
        <v>-27015</v>
      </c>
      <c r="F1411" s="3" t="s">
        <v>81</v>
      </c>
      <c r="G1411" s="3" t="s">
        <v>45</v>
      </c>
      <c r="H1411" s="2" t="s">
        <v>34</v>
      </c>
      <c r="I1411" s="2" t="s">
        <v>3303</v>
      </c>
      <c r="J1411" s="3" t="str">
        <f>HYPERLINK("https://www.boe.es/gazeta/dias/1826/01/12/pdfs/GMD-1826-5.pdf#page=1","Abrir facsímil")</f>
        <v>Abrir facsímil</v>
      </c>
      <c r="K1411" s="3" t="s">
        <v>36</v>
      </c>
    </row>
    <row r="1412" spans="1:11" ht="42" customHeight="1">
      <c r="A1412" s="2" t="s">
        <v>3304</v>
      </c>
      <c r="B1412" s="2" t="s">
        <v>3305</v>
      </c>
      <c r="C1412" s="2" t="s">
        <v>62</v>
      </c>
      <c r="D1412" s="2" t="s">
        <v>27</v>
      </c>
      <c r="E1412" s="5">
        <v>-26747</v>
      </c>
      <c r="F1412" s="3" t="s">
        <v>738</v>
      </c>
      <c r="G1412" s="3" t="s">
        <v>739</v>
      </c>
      <c r="H1412" s="2" t="s">
        <v>34</v>
      </c>
      <c r="I1412" s="2" t="s">
        <v>3306</v>
      </c>
      <c r="J1412" s="3" t="str">
        <f>HYPERLINK("https://www.boe.es/gazeta/dias/1826/10/07/pdfs/GMD-1826-121.pdf#page=4","Abrir facsímil")</f>
        <v>Abrir facsímil</v>
      </c>
      <c r="K1412" s="3" t="s">
        <v>36</v>
      </c>
    </row>
    <row r="1413" spans="1:11" ht="42" customHeight="1">
      <c r="A1413" s="2" t="s">
        <v>3307</v>
      </c>
      <c r="B1413" s="2" t="s">
        <v>3308</v>
      </c>
      <c r="C1413" s="2" t="s">
        <v>26</v>
      </c>
      <c r="D1413" s="2" t="s">
        <v>27</v>
      </c>
      <c r="E1413" s="5">
        <v>-26987</v>
      </c>
      <c r="F1413" s="3" t="s">
        <v>399</v>
      </c>
      <c r="G1413" s="3" t="s">
        <v>29</v>
      </c>
      <c r="H1413" s="2" t="s">
        <v>34</v>
      </c>
      <c r="I1413" s="2" t="s">
        <v>3309</v>
      </c>
      <c r="J1413" s="3" t="str">
        <f>HYPERLINK("https://www.boe.es/gazeta/dias/1826/02/09/pdfs/GMD-1826-17.pdf#page=4","Abrir facsímil")</f>
        <v>Abrir facsímil</v>
      </c>
      <c r="K1413" s="3" t="s">
        <v>36</v>
      </c>
    </row>
    <row r="1414" spans="1:11" ht="42" customHeight="1">
      <c r="A1414" s="2" t="s">
        <v>3310</v>
      </c>
      <c r="B1414" s="2" t="s">
        <v>3311</v>
      </c>
      <c r="C1414" s="2" t="s">
        <v>17</v>
      </c>
      <c r="D1414" s="2" t="s">
        <v>18</v>
      </c>
      <c r="E1414" s="5">
        <v>-26964</v>
      </c>
      <c r="F1414" s="3" t="s">
        <v>634</v>
      </c>
      <c r="G1414" s="3" t="s">
        <v>20</v>
      </c>
      <c r="H1414" s="2" t="s">
        <v>34</v>
      </c>
      <c r="I1414" s="2" t="s">
        <v>3312</v>
      </c>
      <c r="J1414" s="3" t="str">
        <f>HYPERLINK("https://www.boe.es/gazeta/dias/1826/03/04/pdfs/GMD-1826-28.pdf#page=3","Abrir facsímil")</f>
        <v>Abrir facsímil</v>
      </c>
      <c r="K1414" s="3" t="s">
        <v>36</v>
      </c>
    </row>
    <row r="1415" spans="1:11" ht="42" customHeight="1">
      <c r="A1415" s="2" t="s">
        <v>3313</v>
      </c>
      <c r="B1415" s="2" t="s">
        <v>3313</v>
      </c>
      <c r="C1415" s="2" t="s">
        <v>26</v>
      </c>
      <c r="D1415" s="2" t="s">
        <v>27</v>
      </c>
      <c r="E1415" s="5">
        <v>-26910</v>
      </c>
      <c r="F1415" s="3" t="s">
        <v>95</v>
      </c>
      <c r="G1415" s="3" t="s">
        <v>29</v>
      </c>
      <c r="H1415" s="2" t="s">
        <v>34</v>
      </c>
      <c r="I1415" s="2" t="s">
        <v>3314</v>
      </c>
      <c r="J1415" s="3" t="str">
        <f>HYPERLINK("https://www.boe.es/gazeta/dias/1826/04/27/pdfs/GMD-1826-51.pdf#page=4","Abrir facsímil")</f>
        <v>Abrir facsímil</v>
      </c>
      <c r="K1415" s="3" t="s">
        <v>36</v>
      </c>
    </row>
    <row r="1416" spans="1:11" ht="42" customHeight="1">
      <c r="A1416" s="2" t="s">
        <v>3313</v>
      </c>
      <c r="B1416" s="2" t="s">
        <v>3313</v>
      </c>
      <c r="C1416" s="2" t="s">
        <v>62</v>
      </c>
      <c r="D1416" s="2" t="s">
        <v>27</v>
      </c>
      <c r="E1416" s="5">
        <v>-26901</v>
      </c>
      <c r="F1416" s="3" t="s">
        <v>836</v>
      </c>
      <c r="G1416" s="3" t="s">
        <v>20</v>
      </c>
      <c r="H1416" s="2" t="s">
        <v>34</v>
      </c>
      <c r="I1416" s="2" t="s">
        <v>3315</v>
      </c>
      <c r="J1416" s="3" t="str">
        <f>HYPERLINK("https://www.boe.es/gazeta/dias/1826/05/06/pdfs/GMD-1826-55.pdf#page=3","Abrir facsímil")</f>
        <v>Abrir facsímil</v>
      </c>
      <c r="K1416" s="3" t="s">
        <v>36</v>
      </c>
    </row>
    <row r="1417" spans="1:11" ht="42" customHeight="1">
      <c r="A1417" s="2" t="s">
        <v>3313</v>
      </c>
      <c r="B1417" s="2" t="s">
        <v>3313</v>
      </c>
      <c r="C1417" s="2" t="s">
        <v>49</v>
      </c>
      <c r="D1417" s="2" t="s">
        <v>27</v>
      </c>
      <c r="E1417" s="5">
        <v>-26861</v>
      </c>
      <c r="F1417" s="3" t="s">
        <v>552</v>
      </c>
      <c r="G1417" s="3" t="s">
        <v>29</v>
      </c>
      <c r="H1417" s="2" t="s">
        <v>34</v>
      </c>
      <c r="I1417" s="2" t="s">
        <v>3316</v>
      </c>
      <c r="J1417" s="3" t="str">
        <f>HYPERLINK("https://www.boe.es/gazeta/dias/1826/06/15/pdfs/GMD-1826-72.pdf#page=4","Abrir facsímil")</f>
        <v>Abrir facsímil</v>
      </c>
      <c r="K1417" s="3" t="s">
        <v>36</v>
      </c>
    </row>
    <row r="1418" spans="1:11" ht="42" customHeight="1">
      <c r="A1418" s="2" t="s">
        <v>3313</v>
      </c>
      <c r="B1418" s="2" t="s">
        <v>3313</v>
      </c>
      <c r="C1418" s="2" t="s">
        <v>17</v>
      </c>
      <c r="D1418" s="2" t="s">
        <v>18</v>
      </c>
      <c r="E1418" s="5">
        <v>-26856</v>
      </c>
      <c r="F1418" s="3" t="s">
        <v>229</v>
      </c>
      <c r="G1418" s="3" t="s">
        <v>29</v>
      </c>
      <c r="H1418" s="2" t="s">
        <v>34</v>
      </c>
      <c r="I1418" s="2" t="s">
        <v>3317</v>
      </c>
      <c r="J1418" s="3" t="str">
        <f>HYPERLINK("https://www.boe.es/gazeta/dias/1826/06/20/pdfs/GMD-1826-74.pdf#page=4","Abrir facsímil")</f>
        <v>Abrir facsímil</v>
      </c>
      <c r="K1418" s="3" t="s">
        <v>36</v>
      </c>
    </row>
    <row r="1419" spans="1:11" ht="42" customHeight="1">
      <c r="A1419" s="2" t="s">
        <v>3313</v>
      </c>
      <c r="B1419" s="2" t="s">
        <v>3313</v>
      </c>
      <c r="C1419" s="2" t="s">
        <v>49</v>
      </c>
      <c r="D1419" s="2" t="s">
        <v>27</v>
      </c>
      <c r="E1419" s="5">
        <v>-26793</v>
      </c>
      <c r="F1419" s="3" t="s">
        <v>28</v>
      </c>
      <c r="G1419" s="3" t="s">
        <v>29</v>
      </c>
      <c r="H1419" s="2" t="s">
        <v>34</v>
      </c>
      <c r="I1419" s="2" t="s">
        <v>3318</v>
      </c>
      <c r="J1419" s="3" t="str">
        <f>HYPERLINK("https://www.boe.es/gazeta/dias/1826/08/22/pdfs/GMD-1826-101.pdf#page=4","Abrir facsímil")</f>
        <v>Abrir facsímil</v>
      </c>
      <c r="K1419" s="3" t="s">
        <v>36</v>
      </c>
    </row>
    <row r="1420" spans="1:11" ht="42" customHeight="1">
      <c r="A1420" s="2" t="s">
        <v>3313</v>
      </c>
      <c r="B1420" s="2" t="s">
        <v>3313</v>
      </c>
      <c r="C1420" s="2" t="s">
        <v>17</v>
      </c>
      <c r="D1420" s="2" t="s">
        <v>18</v>
      </c>
      <c r="E1420" s="5">
        <v>-26716</v>
      </c>
      <c r="F1420" s="3" t="s">
        <v>867</v>
      </c>
      <c r="G1420" s="3" t="s">
        <v>29</v>
      </c>
      <c r="H1420" s="2" t="s">
        <v>34</v>
      </c>
      <c r="I1420" s="2" t="s">
        <v>3319</v>
      </c>
      <c r="J1420" s="3" t="str">
        <f>HYPERLINK("https://www.boe.es/gazeta/dias/1826/11/07/pdfs/GMD-1826-134.pdf#page=4","Abrir facsímil")</f>
        <v>Abrir facsímil</v>
      </c>
      <c r="K1420" s="3" t="s">
        <v>36</v>
      </c>
    </row>
    <row r="1421" spans="1:11" ht="42" customHeight="1">
      <c r="A1421" s="2" t="s">
        <v>3320</v>
      </c>
      <c r="B1421" s="2" t="s">
        <v>3321</v>
      </c>
      <c r="C1421" s="2" t="s">
        <v>17</v>
      </c>
      <c r="D1421" s="2" t="s">
        <v>18</v>
      </c>
      <c r="E1421" s="5">
        <v>-26905</v>
      </c>
      <c r="F1421" s="3" t="s">
        <v>68</v>
      </c>
      <c r="G1421" s="3" t="s">
        <v>45</v>
      </c>
      <c r="H1421" s="2" t="s">
        <v>34</v>
      </c>
      <c r="I1421" s="2" t="s">
        <v>3322</v>
      </c>
      <c r="J1421" s="3" t="str">
        <f>HYPERLINK("https://www.boe.es/gazeta/dias/1826/05/02/pdfs/GMD-1826-53.pdf#page=1","Abrir facsímil")</f>
        <v>Abrir facsímil</v>
      </c>
      <c r="K1421" s="3" t="s">
        <v>36</v>
      </c>
    </row>
    <row r="1422" spans="1:11" ht="42" customHeight="1">
      <c r="A1422" s="2" t="s">
        <v>3323</v>
      </c>
      <c r="B1422" s="2" t="s">
        <v>3324</v>
      </c>
      <c r="C1422" s="2" t="s">
        <v>129</v>
      </c>
      <c r="D1422" s="2" t="s">
        <v>27</v>
      </c>
      <c r="E1422" s="5">
        <v>-26840</v>
      </c>
      <c r="F1422" s="3" t="s">
        <v>292</v>
      </c>
      <c r="G1422" s="3" t="s">
        <v>293</v>
      </c>
      <c r="H1422" s="2" t="s">
        <v>34</v>
      </c>
      <c r="I1422" s="2" t="s">
        <v>3325</v>
      </c>
      <c r="J1422" s="3" t="str">
        <f>HYPERLINK("https://www.boe.es/gazeta/dias/1826/07/06/pdfs/GMD-1826-81.pdf#page=3","Abrir facsímil")</f>
        <v>Abrir facsímil</v>
      </c>
      <c r="K1422" s="3" t="s">
        <v>36</v>
      </c>
    </row>
    <row r="1423" spans="1:11" ht="42" customHeight="1">
      <c r="A1423" s="2" t="s">
        <v>3326</v>
      </c>
      <c r="B1423" s="2" t="s">
        <v>3327</v>
      </c>
      <c r="C1423" s="2" t="s">
        <v>62</v>
      </c>
      <c r="D1423" s="2" t="s">
        <v>27</v>
      </c>
      <c r="E1423" s="5">
        <v>-26665</v>
      </c>
      <c r="F1423" s="3" t="s">
        <v>130</v>
      </c>
      <c r="G1423" s="3" t="s">
        <v>20</v>
      </c>
      <c r="H1423" s="2" t="s">
        <v>34</v>
      </c>
      <c r="I1423" s="2" t="s">
        <v>3328</v>
      </c>
      <c r="J1423" s="3" t="str">
        <f>HYPERLINK("https://www.boe.es/gazeta/dias/1826/12/28/pdfs/GMD-1826-156.pdf#page=3","Abrir facsímil")</f>
        <v>Abrir facsímil</v>
      </c>
      <c r="K1423" s="3" t="s">
        <v>36</v>
      </c>
    </row>
    <row r="1424" spans="1:11" ht="42" customHeight="1">
      <c r="A1424" s="2" t="s">
        <v>3329</v>
      </c>
      <c r="B1424" s="2" t="s">
        <v>3330</v>
      </c>
      <c r="C1424" s="2" t="s">
        <v>129</v>
      </c>
      <c r="D1424" s="2" t="s">
        <v>27</v>
      </c>
      <c r="E1424" s="5">
        <v>-26952</v>
      </c>
      <c r="F1424" s="3" t="s">
        <v>713</v>
      </c>
      <c r="G1424" s="3" t="s">
        <v>64</v>
      </c>
      <c r="H1424" s="2" t="s">
        <v>34</v>
      </c>
      <c r="I1424" s="2" t="s">
        <v>3331</v>
      </c>
      <c r="J1424" s="3" t="str">
        <f>HYPERLINK("https://www.boe.es/gazeta/dias/1826/03/16/pdfs/GMD-1826-33.pdf#page=2","Abrir facsímil")</f>
        <v>Abrir facsímil</v>
      </c>
      <c r="K1424" s="3" t="s">
        <v>36</v>
      </c>
    </row>
    <row r="1425" spans="1:11" ht="42" customHeight="1">
      <c r="A1425" s="2" t="s">
        <v>3329</v>
      </c>
      <c r="B1425" s="2" t="s">
        <v>3330</v>
      </c>
      <c r="C1425" s="2" t="s">
        <v>129</v>
      </c>
      <c r="D1425" s="2" t="s">
        <v>27</v>
      </c>
      <c r="E1425" s="5">
        <v>-26945</v>
      </c>
      <c r="F1425" s="3" t="s">
        <v>696</v>
      </c>
      <c r="G1425" s="3" t="s">
        <v>20</v>
      </c>
      <c r="H1425" s="2" t="s">
        <v>34</v>
      </c>
      <c r="I1425" s="2" t="s">
        <v>3332</v>
      </c>
      <c r="J1425" s="3" t="str">
        <f>HYPERLINK("https://www.boe.es/gazeta/dias/1826/03/23/pdfs/GMD-1826-36.pdf#page=3","Abrir facsímil")</f>
        <v>Abrir facsímil</v>
      </c>
      <c r="K1425" s="3" t="s">
        <v>36</v>
      </c>
    </row>
    <row r="1426" spans="1:11" ht="42" customHeight="1">
      <c r="A1426" s="2" t="s">
        <v>3329</v>
      </c>
      <c r="B1426" s="2" t="s">
        <v>3330</v>
      </c>
      <c r="C1426" s="2" t="s">
        <v>129</v>
      </c>
      <c r="D1426" s="2" t="s">
        <v>27</v>
      </c>
      <c r="E1426" s="5">
        <v>-26898</v>
      </c>
      <c r="F1426" s="3" t="s">
        <v>1814</v>
      </c>
      <c r="G1426" s="3" t="s">
        <v>20</v>
      </c>
      <c r="H1426" s="2" t="s">
        <v>34</v>
      </c>
      <c r="I1426" s="2" t="s">
        <v>3333</v>
      </c>
      <c r="J1426" s="3" t="str">
        <f>HYPERLINK("https://www.boe.es/gazeta/dias/1826/05/09/pdfs/GMD-1826-56.pdf#page=3","Abrir facsímil")</f>
        <v>Abrir facsímil</v>
      </c>
      <c r="K1426" s="3" t="s">
        <v>36</v>
      </c>
    </row>
    <row r="1427" spans="1:11" ht="42" customHeight="1">
      <c r="A1427" s="2" t="s">
        <v>3329</v>
      </c>
      <c r="B1427" s="2" t="s">
        <v>3330</v>
      </c>
      <c r="C1427" s="2" t="s">
        <v>73</v>
      </c>
      <c r="D1427" s="2" t="s">
        <v>27</v>
      </c>
      <c r="E1427" s="5">
        <v>-26873</v>
      </c>
      <c r="F1427" s="3" t="s">
        <v>136</v>
      </c>
      <c r="G1427" s="3" t="s">
        <v>64</v>
      </c>
      <c r="H1427" s="2" t="s">
        <v>34</v>
      </c>
      <c r="I1427" s="2" t="s">
        <v>3334</v>
      </c>
      <c r="J1427" s="3" t="str">
        <f>HYPERLINK("https://www.boe.es/gazeta/dias/1826/06/03/pdfs/GMD-1826-67.pdf#page=2","Abrir facsímil")</f>
        <v>Abrir facsímil</v>
      </c>
      <c r="K1427" s="3" t="s">
        <v>36</v>
      </c>
    </row>
    <row r="1428" spans="1:11" ht="42" customHeight="1">
      <c r="A1428" s="2" t="s">
        <v>3329</v>
      </c>
      <c r="B1428" s="2" t="s">
        <v>3330</v>
      </c>
      <c r="C1428" s="2" t="s">
        <v>129</v>
      </c>
      <c r="D1428" s="2" t="s">
        <v>27</v>
      </c>
      <c r="E1428" s="5">
        <v>-26847</v>
      </c>
      <c r="F1428" s="3" t="s">
        <v>465</v>
      </c>
      <c r="G1428" s="3" t="s">
        <v>20</v>
      </c>
      <c r="H1428" s="2" t="s">
        <v>34</v>
      </c>
      <c r="I1428" s="2" t="s">
        <v>3335</v>
      </c>
      <c r="J1428" s="3" t="str">
        <f>HYPERLINK("https://www.boe.es/gazeta/dias/1826/06/29/pdfs/GMD-1826-78.pdf#page=3","Abrir facsímil")</f>
        <v>Abrir facsímil</v>
      </c>
      <c r="K1428" s="3" t="s">
        <v>36</v>
      </c>
    </row>
    <row r="1429" spans="1:11" ht="42" customHeight="1">
      <c r="A1429" s="2" t="s">
        <v>3336</v>
      </c>
      <c r="B1429" s="2" t="s">
        <v>3337</v>
      </c>
      <c r="C1429" s="2" t="s">
        <v>26</v>
      </c>
      <c r="D1429" s="2" t="s">
        <v>27</v>
      </c>
      <c r="E1429" s="5">
        <v>-26908</v>
      </c>
      <c r="F1429" s="3" t="s">
        <v>1007</v>
      </c>
      <c r="G1429" s="3" t="s">
        <v>29</v>
      </c>
      <c r="H1429" s="2" t="s">
        <v>34</v>
      </c>
      <c r="I1429" s="2" t="s">
        <v>3338</v>
      </c>
      <c r="J1429" s="3" t="str">
        <f>HYPERLINK("https://www.boe.es/gazeta/dias/1826/04/29/pdfs/GMD-1826-52.pdf#page=4","Abrir facsímil")</f>
        <v>Abrir facsímil</v>
      </c>
      <c r="K1429" s="3" t="s">
        <v>36</v>
      </c>
    </row>
    <row r="1430" spans="1:11" ht="42" customHeight="1">
      <c r="A1430" s="2" t="s">
        <v>3339</v>
      </c>
      <c r="B1430" s="2" t="s">
        <v>3339</v>
      </c>
      <c r="C1430" s="2" t="s">
        <v>49</v>
      </c>
      <c r="D1430" s="2" t="s">
        <v>27</v>
      </c>
      <c r="E1430" s="5">
        <v>-26924</v>
      </c>
      <c r="F1430" s="3" t="s">
        <v>87</v>
      </c>
      <c r="G1430" s="3" t="s">
        <v>20</v>
      </c>
      <c r="H1430" s="2" t="s">
        <v>34</v>
      </c>
      <c r="I1430" s="2" t="s">
        <v>3340</v>
      </c>
      <c r="J1430" s="3" t="str">
        <f>HYPERLINK("https://www.boe.es/gazeta/dias/1826/04/13/pdfs/GMD-1826-45.pdf#page=3","Abrir facsímil")</f>
        <v>Abrir facsímil</v>
      </c>
      <c r="K1430" s="3" t="s">
        <v>36</v>
      </c>
    </row>
    <row r="1431" spans="1:11" ht="42" customHeight="1">
      <c r="A1431" s="2" t="s">
        <v>3341</v>
      </c>
      <c r="B1431" s="2" t="s">
        <v>3342</v>
      </c>
      <c r="C1431" s="2" t="s">
        <v>73</v>
      </c>
      <c r="D1431" s="2" t="s">
        <v>27</v>
      </c>
      <c r="E1431" s="5">
        <v>-26845</v>
      </c>
      <c r="F1431" s="3" t="s">
        <v>515</v>
      </c>
      <c r="G1431" s="3" t="s">
        <v>29</v>
      </c>
      <c r="H1431" s="2" t="s">
        <v>21</v>
      </c>
      <c r="I1431" s="2" t="s">
        <v>3343</v>
      </c>
      <c r="J1431" s="3" t="str">
        <f>HYPERLINK("https://www.boe.es/gazeta/dias/1826/07/01/pdfs/GMD-1826-79.pdf#page=4","Abrir facsímil")</f>
        <v>Abrir facsímil</v>
      </c>
      <c r="K1431" s="3" t="s">
        <v>23</v>
      </c>
    </row>
    <row r="1432" spans="1:11" ht="42" customHeight="1">
      <c r="A1432" s="2" t="s">
        <v>3344</v>
      </c>
      <c r="B1432" s="2" t="s">
        <v>3345</v>
      </c>
      <c r="C1432" s="2" t="s">
        <v>85</v>
      </c>
      <c r="D1432" s="2" t="s">
        <v>86</v>
      </c>
      <c r="E1432" s="5">
        <v>-27020</v>
      </c>
      <c r="F1432" s="3" t="s">
        <v>111</v>
      </c>
      <c r="G1432" s="3" t="s">
        <v>20</v>
      </c>
      <c r="H1432" s="2" t="s">
        <v>34</v>
      </c>
      <c r="I1432" s="2" t="s">
        <v>3346</v>
      </c>
      <c r="J1432" s="3" t="str">
        <f>HYPERLINK("https://www.boe.es/gazeta/dias/1826/01/07/pdfs/GMD-1826-3.pdf#page=3","Abrir facsímil")</f>
        <v>Abrir facsímil</v>
      </c>
      <c r="K1432" s="3" t="s">
        <v>36</v>
      </c>
    </row>
    <row r="1433" spans="1:11" ht="42" customHeight="1">
      <c r="A1433" s="2" t="s">
        <v>3344</v>
      </c>
      <c r="B1433" s="2" t="s">
        <v>3345</v>
      </c>
      <c r="C1433" s="2" t="s">
        <v>85</v>
      </c>
      <c r="D1433" s="2" t="s">
        <v>86</v>
      </c>
      <c r="E1433" s="5">
        <v>-26805</v>
      </c>
      <c r="F1433" s="3" t="s">
        <v>1061</v>
      </c>
      <c r="G1433" s="3" t="s">
        <v>64</v>
      </c>
      <c r="H1433" s="2" t="s">
        <v>34</v>
      </c>
      <c r="I1433" s="2" t="s">
        <v>3347</v>
      </c>
      <c r="J1433" s="3" t="str">
        <f>HYPERLINK("https://www.boe.es/gazeta/dias/1826/08/10/pdfs/GMD-1826-96.pdf#page=2","Abrir facsímil")</f>
        <v>Abrir facsímil</v>
      </c>
      <c r="K1433" s="3" t="s">
        <v>36</v>
      </c>
    </row>
    <row r="1434" spans="1:11" ht="42" customHeight="1">
      <c r="A1434" s="2" t="s">
        <v>3348</v>
      </c>
      <c r="B1434" s="2" t="s">
        <v>3349</v>
      </c>
      <c r="C1434" s="2" t="s">
        <v>17</v>
      </c>
      <c r="D1434" s="2" t="s">
        <v>18</v>
      </c>
      <c r="E1434" s="5">
        <v>-26945</v>
      </c>
      <c r="F1434" s="3" t="s">
        <v>696</v>
      </c>
      <c r="G1434" s="3" t="s">
        <v>45</v>
      </c>
      <c r="H1434" s="2" t="s">
        <v>34</v>
      </c>
      <c r="I1434" s="2" t="s">
        <v>3350</v>
      </c>
      <c r="J1434" s="3" t="str">
        <f>HYPERLINK("https://www.boe.es/gazeta/dias/1826/03/23/pdfs/GMD-1826-36.pdf#page=1","Abrir facsímil")</f>
        <v>Abrir facsímil</v>
      </c>
      <c r="K1434" s="3" t="s">
        <v>36</v>
      </c>
    </row>
    <row r="1435" spans="1:11" ht="42" customHeight="1">
      <c r="A1435" s="2" t="s">
        <v>3351</v>
      </c>
      <c r="B1435" s="2" t="s">
        <v>3352</v>
      </c>
      <c r="C1435" s="2" t="s">
        <v>17</v>
      </c>
      <c r="D1435" s="2" t="s">
        <v>18</v>
      </c>
      <c r="E1435" s="5">
        <v>-26905</v>
      </c>
      <c r="F1435" s="3" t="s">
        <v>68</v>
      </c>
      <c r="G1435" s="3" t="s">
        <v>45</v>
      </c>
      <c r="H1435" s="2" t="s">
        <v>34</v>
      </c>
      <c r="I1435" s="2" t="s">
        <v>3353</v>
      </c>
      <c r="J1435" s="3" t="str">
        <f>HYPERLINK("https://www.boe.es/gazeta/dias/1826/05/02/pdfs/GMD-1826-53.pdf#page=1","Abrir facsímil")</f>
        <v>Abrir facsímil</v>
      </c>
      <c r="K1435" s="3" t="s">
        <v>36</v>
      </c>
    </row>
    <row r="1436" spans="1:11" ht="42" customHeight="1">
      <c r="A1436" s="2" t="s">
        <v>3354</v>
      </c>
      <c r="B1436" s="2" t="s">
        <v>3354</v>
      </c>
      <c r="C1436" s="2" t="s">
        <v>17</v>
      </c>
      <c r="D1436" s="2" t="s">
        <v>18</v>
      </c>
      <c r="E1436" s="5">
        <v>-26779</v>
      </c>
      <c r="F1436" s="3" t="s">
        <v>287</v>
      </c>
      <c r="G1436" s="3" t="s">
        <v>29</v>
      </c>
      <c r="H1436" s="2" t="s">
        <v>34</v>
      </c>
      <c r="I1436" s="2" t="s">
        <v>3355</v>
      </c>
      <c r="J1436" s="3" t="str">
        <f>HYPERLINK("https://www.boe.es/gazeta/dias/1826/09/05/pdfs/GMD-1826-107.pdf#page=4","Abrir facsímil")</f>
        <v>Abrir facsímil</v>
      </c>
      <c r="K1436" s="3" t="s">
        <v>36</v>
      </c>
    </row>
    <row r="1437" spans="1:11" ht="42" customHeight="1">
      <c r="A1437" s="2" t="s">
        <v>3356</v>
      </c>
      <c r="B1437" s="2" t="s">
        <v>3357</v>
      </c>
      <c r="C1437" s="2" t="s">
        <v>17</v>
      </c>
      <c r="D1437" s="2" t="s">
        <v>18</v>
      </c>
      <c r="E1437" s="5">
        <v>-26824</v>
      </c>
      <c r="F1437" s="3" t="s">
        <v>274</v>
      </c>
      <c r="G1437" s="3" t="s">
        <v>20</v>
      </c>
      <c r="H1437" s="2" t="s">
        <v>34</v>
      </c>
      <c r="I1437" s="2" t="s">
        <v>3358</v>
      </c>
      <c r="J1437" s="3" t="str">
        <f>HYPERLINK("https://www.boe.es/gazeta/dias/1826/07/22/pdfs/GMD-1826-88.pdf#page=3","Abrir facsímil")</f>
        <v>Abrir facsímil</v>
      </c>
      <c r="K1437" s="3" t="s">
        <v>36</v>
      </c>
    </row>
    <row r="1438" spans="1:11" ht="42" customHeight="1">
      <c r="A1438" s="2" t="s">
        <v>3359</v>
      </c>
      <c r="B1438" s="2" t="s">
        <v>3360</v>
      </c>
      <c r="C1438" s="2" t="s">
        <v>17</v>
      </c>
      <c r="D1438" s="2" t="s">
        <v>18</v>
      </c>
      <c r="E1438" s="5">
        <v>-26828</v>
      </c>
      <c r="F1438" s="3" t="s">
        <v>586</v>
      </c>
      <c r="G1438" s="3" t="s">
        <v>29</v>
      </c>
      <c r="H1438" s="2" t="s">
        <v>34</v>
      </c>
      <c r="I1438" s="2" t="s">
        <v>3361</v>
      </c>
      <c r="J1438" s="3" t="str">
        <f>HYPERLINK("https://www.boe.es/gazeta/dias/1826/07/18/pdfs/GMD-1826-86.pdf#page=4","Abrir facsímil")</f>
        <v>Abrir facsímil</v>
      </c>
      <c r="K1438" s="3" t="s">
        <v>36</v>
      </c>
    </row>
    <row r="1439" spans="1:11" ht="42" customHeight="1">
      <c r="A1439" s="2" t="s">
        <v>3362</v>
      </c>
      <c r="B1439" s="2" t="s">
        <v>3363</v>
      </c>
      <c r="C1439" s="2" t="s">
        <v>17</v>
      </c>
      <c r="D1439" s="2" t="s">
        <v>18</v>
      </c>
      <c r="E1439" s="5">
        <v>-26742</v>
      </c>
      <c r="F1439" s="3" t="s">
        <v>769</v>
      </c>
      <c r="G1439" s="3" t="s">
        <v>29</v>
      </c>
      <c r="H1439" s="2" t="s">
        <v>34</v>
      </c>
      <c r="I1439" s="2" t="s">
        <v>3364</v>
      </c>
      <c r="J1439" s="3" t="str">
        <f>HYPERLINK("https://www.boe.es/gazeta/dias/1826/10/12/pdfs/GMD-1826-123.pdf#page=4","Abrir facsímil")</f>
        <v>Abrir facsímil</v>
      </c>
      <c r="K1439" s="3" t="s">
        <v>36</v>
      </c>
    </row>
    <row r="1440" spans="1:11" ht="42" customHeight="1">
      <c r="A1440" s="2" t="s">
        <v>3365</v>
      </c>
      <c r="B1440" s="2" t="s">
        <v>3365</v>
      </c>
      <c r="C1440" s="2" t="s">
        <v>62</v>
      </c>
      <c r="D1440" s="2" t="s">
        <v>27</v>
      </c>
      <c r="E1440" s="5">
        <v>-26940</v>
      </c>
      <c r="F1440" s="3" t="s">
        <v>442</v>
      </c>
      <c r="G1440" s="3" t="s">
        <v>45</v>
      </c>
      <c r="H1440" s="2" t="s">
        <v>34</v>
      </c>
      <c r="I1440" s="2" t="s">
        <v>3366</v>
      </c>
      <c r="J1440" s="3" t="str">
        <f>HYPERLINK("https://www.boe.es/gazeta/dias/1826/03/28/pdfs/GMD-1826-38.pdf#page=1","Abrir facsímil")</f>
        <v>Abrir facsímil</v>
      </c>
      <c r="K1440" s="3" t="s">
        <v>36</v>
      </c>
    </row>
    <row r="1441" spans="1:11" ht="42" customHeight="1">
      <c r="A1441" s="2" t="s">
        <v>3367</v>
      </c>
      <c r="B1441" s="2" t="s">
        <v>3367</v>
      </c>
      <c r="C1441" s="2" t="s">
        <v>85</v>
      </c>
      <c r="D1441" s="2" t="s">
        <v>86</v>
      </c>
      <c r="E1441" s="5">
        <v>-26693</v>
      </c>
      <c r="F1441" s="3" t="s">
        <v>208</v>
      </c>
      <c r="G1441" s="3" t="s">
        <v>20</v>
      </c>
      <c r="H1441" s="2" t="s">
        <v>34</v>
      </c>
      <c r="I1441" s="2" t="s">
        <v>3368</v>
      </c>
      <c r="J1441" s="3" t="str">
        <f>HYPERLINK("https://www.boe.es/gazeta/dias/1826/11/30/pdfs/GMD-1826-144.pdf#page=3","Abrir facsímil")</f>
        <v>Abrir facsímil</v>
      </c>
      <c r="K1441" s="3" t="s">
        <v>36</v>
      </c>
    </row>
    <row r="1442" spans="1:11" ht="42" customHeight="1">
      <c r="A1442" s="2" t="s">
        <v>3369</v>
      </c>
      <c r="B1442" s="2" t="s">
        <v>3369</v>
      </c>
      <c r="C1442" s="2" t="s">
        <v>17</v>
      </c>
      <c r="D1442" s="2" t="s">
        <v>18</v>
      </c>
      <c r="E1442" s="5">
        <v>-26975</v>
      </c>
      <c r="F1442" s="3" t="s">
        <v>453</v>
      </c>
      <c r="G1442" s="3" t="s">
        <v>64</v>
      </c>
      <c r="H1442" s="2" t="s">
        <v>34</v>
      </c>
      <c r="I1442" s="2" t="s">
        <v>3370</v>
      </c>
      <c r="J1442" s="3" t="str">
        <f>HYPERLINK("https://www.boe.es/gazeta/dias/1826/02/21/pdfs/GMD-1826-22.pdf#page=2","Abrir facsímil")</f>
        <v>Abrir facsímil</v>
      </c>
      <c r="K1442" s="3" t="s">
        <v>36</v>
      </c>
    </row>
    <row r="1443" spans="1:11" ht="42" customHeight="1">
      <c r="A1443" s="2" t="s">
        <v>3371</v>
      </c>
      <c r="B1443" s="2" t="s">
        <v>3372</v>
      </c>
      <c r="C1443" s="2" t="s">
        <v>129</v>
      </c>
      <c r="D1443" s="2" t="s">
        <v>27</v>
      </c>
      <c r="E1443" s="5">
        <v>-26975</v>
      </c>
      <c r="F1443" s="3" t="s">
        <v>453</v>
      </c>
      <c r="G1443" s="3" t="s">
        <v>454</v>
      </c>
      <c r="H1443" s="2" t="s">
        <v>34</v>
      </c>
      <c r="I1443" s="2" t="s">
        <v>3373</v>
      </c>
      <c r="J1443" s="3" t="str">
        <f>HYPERLINK("https://www.boe.es/gazeta/dias/1826/02/21/pdfs/GMD-1826-22.pdf#page=4","Abrir facsímil")</f>
        <v>Abrir facsímil</v>
      </c>
      <c r="K1443" s="3" t="s">
        <v>36</v>
      </c>
    </row>
    <row r="1444" spans="1:11" ht="42" customHeight="1">
      <c r="A1444" s="2" t="s">
        <v>3374</v>
      </c>
      <c r="B1444" s="2" t="s">
        <v>3375</v>
      </c>
      <c r="C1444" s="2" t="s">
        <v>129</v>
      </c>
      <c r="D1444" s="2" t="s">
        <v>27</v>
      </c>
      <c r="E1444" s="5">
        <v>-26712</v>
      </c>
      <c r="F1444" s="3" t="s">
        <v>424</v>
      </c>
      <c r="G1444" s="3" t="s">
        <v>29</v>
      </c>
      <c r="H1444" s="2" t="s">
        <v>34</v>
      </c>
      <c r="I1444" s="2" t="s">
        <v>3376</v>
      </c>
      <c r="J1444" s="3" t="str">
        <f>HYPERLINK("https://www.boe.es/gazeta/dias/1826/11/11/pdfs/GMD-1826-136.pdf#page=4","Abrir facsímil")</f>
        <v>Abrir facsímil</v>
      </c>
      <c r="K1444" s="3" t="s">
        <v>36</v>
      </c>
    </row>
    <row r="1445" spans="1:11" ht="42" customHeight="1">
      <c r="A1445" s="2" t="s">
        <v>3377</v>
      </c>
      <c r="B1445" s="2" t="s">
        <v>3378</v>
      </c>
      <c r="C1445" s="2" t="s">
        <v>17</v>
      </c>
      <c r="D1445" s="2" t="s">
        <v>18</v>
      </c>
      <c r="E1445" s="5">
        <v>-26719</v>
      </c>
      <c r="F1445" s="3" t="s">
        <v>184</v>
      </c>
      <c r="G1445" s="3" t="s">
        <v>29</v>
      </c>
      <c r="H1445" s="2" t="s">
        <v>34</v>
      </c>
      <c r="I1445" s="2" t="s">
        <v>3379</v>
      </c>
      <c r="J1445" s="3" t="str">
        <f>HYPERLINK("https://www.boe.es/gazeta/dias/1826/11/04/pdfs/GMD-1826-133.pdf#page=4","Abrir facsímil")</f>
        <v>Abrir facsímil</v>
      </c>
      <c r="K1445" s="3" t="s">
        <v>36</v>
      </c>
    </row>
    <row r="1446" spans="1:11" ht="42" customHeight="1">
      <c r="A1446" s="2" t="s">
        <v>3380</v>
      </c>
      <c r="B1446" s="2" t="s">
        <v>3381</v>
      </c>
      <c r="C1446" s="2" t="s">
        <v>49</v>
      </c>
      <c r="D1446" s="2" t="s">
        <v>27</v>
      </c>
      <c r="E1446" s="5">
        <v>-26933</v>
      </c>
      <c r="F1446" s="3" t="s">
        <v>63</v>
      </c>
      <c r="G1446" s="3" t="s">
        <v>29</v>
      </c>
      <c r="H1446" s="2" t="s">
        <v>34</v>
      </c>
      <c r="I1446" s="2" t="s">
        <v>3382</v>
      </c>
      <c r="J1446" s="3" t="str">
        <f>HYPERLINK("https://www.boe.es/gazeta/dias/1826/04/04/pdfs/GMD-1826-41.pdf#page=4","Abrir facsímil")</f>
        <v>Abrir facsímil</v>
      </c>
      <c r="K1446" s="3" t="s">
        <v>36</v>
      </c>
    </row>
    <row r="1447" spans="1:11" ht="42" customHeight="1">
      <c r="A1447" s="2" t="s">
        <v>3383</v>
      </c>
      <c r="B1447" s="2" t="s">
        <v>3384</v>
      </c>
      <c r="C1447" s="2" t="s">
        <v>49</v>
      </c>
      <c r="D1447" s="2" t="s">
        <v>27</v>
      </c>
      <c r="E1447" s="5">
        <v>-26917</v>
      </c>
      <c r="F1447" s="3" t="s">
        <v>308</v>
      </c>
      <c r="G1447" s="3" t="s">
        <v>29</v>
      </c>
      <c r="H1447" s="2" t="s">
        <v>34</v>
      </c>
      <c r="I1447" s="2" t="s">
        <v>3385</v>
      </c>
      <c r="J1447" s="3" t="str">
        <f>HYPERLINK("https://www.boe.es/gazeta/dias/1826/04/20/pdfs/GMD-1826-48.pdf#page=4","Abrir facsímil")</f>
        <v>Abrir facsímil</v>
      </c>
      <c r="K1447" s="3" t="s">
        <v>36</v>
      </c>
    </row>
    <row r="1448" spans="1:11" ht="42" customHeight="1">
      <c r="A1448" s="2" t="s">
        <v>3386</v>
      </c>
      <c r="B1448" s="2" t="s">
        <v>3386</v>
      </c>
      <c r="C1448" s="2" t="s">
        <v>26</v>
      </c>
      <c r="D1448" s="2" t="s">
        <v>27</v>
      </c>
      <c r="E1448" s="5">
        <v>-26898</v>
      </c>
      <c r="F1448" s="3" t="s">
        <v>1814</v>
      </c>
      <c r="G1448" s="3" t="s">
        <v>29</v>
      </c>
      <c r="H1448" s="2" t="s">
        <v>34</v>
      </c>
      <c r="I1448" s="2" t="s">
        <v>3387</v>
      </c>
      <c r="J1448" s="3" t="str">
        <f>HYPERLINK("https://www.boe.es/gazeta/dias/1826/05/09/pdfs/GMD-1826-56.pdf#page=4","Abrir facsímil")</f>
        <v>Abrir facsímil</v>
      </c>
      <c r="K1448" s="3" t="s">
        <v>36</v>
      </c>
    </row>
    <row r="1449" spans="1:11" ht="42" customHeight="1">
      <c r="A1449" s="2" t="s">
        <v>3388</v>
      </c>
      <c r="B1449" s="2" t="s">
        <v>3389</v>
      </c>
      <c r="C1449" s="2" t="s">
        <v>85</v>
      </c>
      <c r="D1449" s="2" t="s">
        <v>86</v>
      </c>
      <c r="E1449" s="5">
        <v>-26859</v>
      </c>
      <c r="F1449" s="3" t="s">
        <v>41</v>
      </c>
      <c r="G1449" s="3" t="s">
        <v>20</v>
      </c>
      <c r="H1449" s="2" t="s">
        <v>34</v>
      </c>
      <c r="I1449" s="2" t="s">
        <v>3390</v>
      </c>
      <c r="J1449" s="3" t="str">
        <f>HYPERLINK("https://www.boe.es/gazeta/dias/1826/06/17/pdfs/GMD-1826-73.pdf#page=3","Abrir facsímil")</f>
        <v>Abrir facsímil</v>
      </c>
      <c r="K1449" s="3" t="s">
        <v>36</v>
      </c>
    </row>
    <row r="1450" spans="1:11" ht="42" customHeight="1">
      <c r="A1450" s="2" t="s">
        <v>3391</v>
      </c>
      <c r="B1450" s="2" t="s">
        <v>3392</v>
      </c>
      <c r="C1450" s="2" t="s">
        <v>17</v>
      </c>
      <c r="D1450" s="2" t="s">
        <v>18</v>
      </c>
      <c r="E1450" s="5">
        <v>-26688</v>
      </c>
      <c r="F1450" s="3" t="s">
        <v>1178</v>
      </c>
      <c r="G1450" s="3" t="s">
        <v>29</v>
      </c>
      <c r="H1450" s="2" t="s">
        <v>34</v>
      </c>
      <c r="I1450" s="2" t="s">
        <v>3393</v>
      </c>
      <c r="J1450" s="3" t="str">
        <f>HYPERLINK("https://www.boe.es/gazeta/dias/1826/12/05/pdfs/GMD-1826-146.pdf#page=4","Abrir facsímil")</f>
        <v>Abrir facsímil</v>
      </c>
      <c r="K1450" s="3" t="s">
        <v>36</v>
      </c>
    </row>
    <row r="1451" spans="1:11" ht="42" customHeight="1">
      <c r="A1451" s="2" t="s">
        <v>3394</v>
      </c>
      <c r="B1451" s="2" t="s">
        <v>3395</v>
      </c>
      <c r="C1451" s="2" t="s">
        <v>85</v>
      </c>
      <c r="D1451" s="2" t="s">
        <v>86</v>
      </c>
      <c r="E1451" s="5">
        <v>-26842</v>
      </c>
      <c r="F1451" s="3" t="s">
        <v>133</v>
      </c>
      <c r="G1451" s="3" t="s">
        <v>64</v>
      </c>
      <c r="H1451" s="2" t="s">
        <v>34</v>
      </c>
      <c r="I1451" s="2" t="s">
        <v>3396</v>
      </c>
      <c r="J1451" s="3" t="str">
        <f>HYPERLINK("https://www.boe.es/gazeta/dias/1826/07/04/pdfs/GMD-1826-80.pdf#page=2","Abrir facsímil")</f>
        <v>Abrir facsímil</v>
      </c>
      <c r="K1451" s="3" t="s">
        <v>36</v>
      </c>
    </row>
    <row r="1452" spans="1:11" ht="42" customHeight="1">
      <c r="A1452" s="2" t="s">
        <v>3397</v>
      </c>
      <c r="B1452" s="2" t="s">
        <v>3398</v>
      </c>
      <c r="C1452" s="2" t="s">
        <v>26</v>
      </c>
      <c r="D1452" s="2" t="s">
        <v>27</v>
      </c>
      <c r="E1452" s="5">
        <v>-26922</v>
      </c>
      <c r="F1452" s="3" t="s">
        <v>352</v>
      </c>
      <c r="G1452" s="3" t="s">
        <v>20</v>
      </c>
      <c r="H1452" s="2" t="s">
        <v>34</v>
      </c>
      <c r="I1452" s="2" t="s">
        <v>3399</v>
      </c>
      <c r="J1452" s="3" t="str">
        <f>HYPERLINK("https://www.boe.es/gazeta/dias/1826/04/15/pdfs/GMD-1826-46.pdf#page=3","Abrir facsímil")</f>
        <v>Abrir facsímil</v>
      </c>
      <c r="K1452" s="3" t="s">
        <v>36</v>
      </c>
    </row>
    <row r="1453" spans="1:11" ht="42" customHeight="1">
      <c r="A1453" s="2" t="s">
        <v>3400</v>
      </c>
      <c r="B1453" s="2" t="s">
        <v>3401</v>
      </c>
      <c r="C1453" s="2" t="s">
        <v>17</v>
      </c>
      <c r="D1453" s="2" t="s">
        <v>18</v>
      </c>
      <c r="E1453" s="5">
        <v>-26695</v>
      </c>
      <c r="F1453" s="3" t="s">
        <v>446</v>
      </c>
      <c r="G1453" s="3" t="s">
        <v>45</v>
      </c>
      <c r="H1453" s="2" t="s">
        <v>34</v>
      </c>
      <c r="I1453" s="2" t="s">
        <v>3402</v>
      </c>
      <c r="J1453" s="3" t="str">
        <f>HYPERLINK("https://www.boe.es/gazeta/dias/1826/11/28/pdfs/GMD-1826-143.pdf#page=1","Abrir facsímil")</f>
        <v>Abrir facsímil</v>
      </c>
      <c r="K1453" s="3" t="s">
        <v>36</v>
      </c>
    </row>
    <row r="1454" spans="1:11" ht="42" customHeight="1">
      <c r="A1454" s="2" t="s">
        <v>3403</v>
      </c>
      <c r="B1454" s="2" t="s">
        <v>3404</v>
      </c>
      <c r="C1454" s="2" t="s">
        <v>85</v>
      </c>
      <c r="D1454" s="2" t="s">
        <v>86</v>
      </c>
      <c r="E1454" s="5">
        <v>-26905</v>
      </c>
      <c r="F1454" s="3" t="s">
        <v>68</v>
      </c>
      <c r="G1454" s="3" t="s">
        <v>20</v>
      </c>
      <c r="H1454" s="2" t="s">
        <v>34</v>
      </c>
      <c r="I1454" s="2" t="s">
        <v>3405</v>
      </c>
      <c r="J1454" s="3" t="str">
        <f>HYPERLINK("https://www.boe.es/gazeta/dias/1826/05/02/pdfs/GMD-1826-53.pdf#page=3","Abrir facsímil")</f>
        <v>Abrir facsímil</v>
      </c>
      <c r="K1454" s="3" t="s">
        <v>36</v>
      </c>
    </row>
    <row r="1455" spans="1:11" ht="42" customHeight="1">
      <c r="A1455" s="2" t="s">
        <v>3406</v>
      </c>
      <c r="B1455" s="2" t="s">
        <v>3407</v>
      </c>
      <c r="C1455" s="2" t="s">
        <v>62</v>
      </c>
      <c r="D1455" s="2" t="s">
        <v>27</v>
      </c>
      <c r="E1455" s="5">
        <v>-26733</v>
      </c>
      <c r="F1455" s="3" t="s">
        <v>176</v>
      </c>
      <c r="G1455" s="3" t="s">
        <v>20</v>
      </c>
      <c r="H1455" s="2" t="s">
        <v>34</v>
      </c>
      <c r="I1455" s="2" t="s">
        <v>3408</v>
      </c>
      <c r="J1455" s="3" t="str">
        <f>HYPERLINK("https://www.boe.es/gazeta/dias/1826/10/21/pdfs/GMD-1826-127.pdf#page=3","Abrir facsímil")</f>
        <v>Abrir facsímil</v>
      </c>
      <c r="K1455" s="3" t="s">
        <v>36</v>
      </c>
    </row>
    <row r="1456" spans="1:11" ht="42" customHeight="1">
      <c r="A1456" s="2" t="s">
        <v>3409</v>
      </c>
      <c r="B1456" s="2" t="s">
        <v>3410</v>
      </c>
      <c r="C1456" s="2" t="s">
        <v>85</v>
      </c>
      <c r="D1456" s="2" t="s">
        <v>86</v>
      </c>
      <c r="E1456" s="5">
        <v>-26919</v>
      </c>
      <c r="F1456" s="3" t="s">
        <v>930</v>
      </c>
      <c r="G1456" s="3" t="s">
        <v>45</v>
      </c>
      <c r="H1456" s="2" t="s">
        <v>34</v>
      </c>
      <c r="I1456" s="2" t="s">
        <v>3411</v>
      </c>
      <c r="J1456" s="3" t="str">
        <f>HYPERLINK("https://www.boe.es/gazeta/dias/1826/04/18/pdfs/GMD-1826-47.pdf#page=1","Abrir facsímil")</f>
        <v>Abrir facsímil</v>
      </c>
      <c r="K1456" s="3" t="s">
        <v>36</v>
      </c>
    </row>
    <row r="1457" spans="1:11" ht="42" customHeight="1">
      <c r="A1457" s="2" t="s">
        <v>3412</v>
      </c>
      <c r="B1457" s="2" t="s">
        <v>3413</v>
      </c>
      <c r="C1457" s="2" t="s">
        <v>26</v>
      </c>
      <c r="D1457" s="2" t="s">
        <v>27</v>
      </c>
      <c r="E1457" s="5">
        <v>-26917</v>
      </c>
      <c r="F1457" s="3" t="s">
        <v>308</v>
      </c>
      <c r="G1457" s="3" t="s">
        <v>29</v>
      </c>
      <c r="H1457" s="2" t="s">
        <v>34</v>
      </c>
      <c r="I1457" s="2" t="s">
        <v>3414</v>
      </c>
      <c r="J1457" s="3" t="str">
        <f>HYPERLINK("https://www.boe.es/gazeta/dias/1826/04/20/pdfs/GMD-1826-48.pdf#page=4","Abrir facsímil")</f>
        <v>Abrir facsímil</v>
      </c>
      <c r="K1457" s="3" t="s">
        <v>36</v>
      </c>
    </row>
    <row r="1458" spans="1:11" ht="42" customHeight="1">
      <c r="A1458" s="2" t="s">
        <v>3415</v>
      </c>
      <c r="B1458" s="2" t="s">
        <v>3416</v>
      </c>
      <c r="C1458" s="2" t="s">
        <v>49</v>
      </c>
      <c r="D1458" s="2" t="s">
        <v>27</v>
      </c>
      <c r="E1458" s="5">
        <v>-26987</v>
      </c>
      <c r="F1458" s="3" t="s">
        <v>399</v>
      </c>
      <c r="G1458" s="3" t="s">
        <v>29</v>
      </c>
      <c r="H1458" s="2" t="s">
        <v>34</v>
      </c>
      <c r="I1458" s="2" t="s">
        <v>3417</v>
      </c>
      <c r="J1458" s="3" t="str">
        <f>HYPERLINK("https://www.boe.es/gazeta/dias/1826/02/09/pdfs/GMD-1826-17.pdf#page=4","Abrir facsímil")</f>
        <v>Abrir facsímil</v>
      </c>
      <c r="K1458" s="3" t="s">
        <v>36</v>
      </c>
    </row>
    <row r="1459" spans="1:11" ht="42" customHeight="1">
      <c r="A1459" s="2" t="s">
        <v>3418</v>
      </c>
      <c r="B1459" s="2" t="s">
        <v>3419</v>
      </c>
      <c r="C1459" s="2" t="s">
        <v>17</v>
      </c>
      <c r="D1459" s="2" t="s">
        <v>18</v>
      </c>
      <c r="E1459" s="5">
        <v>-26786</v>
      </c>
      <c r="F1459" s="3" t="s">
        <v>370</v>
      </c>
      <c r="G1459" s="3" t="s">
        <v>20</v>
      </c>
      <c r="H1459" s="2" t="s">
        <v>34</v>
      </c>
      <c r="I1459" s="2" t="s">
        <v>3420</v>
      </c>
      <c r="J1459" s="3" t="str">
        <f>HYPERLINK("https://www.boe.es/gazeta/dias/1826/08/29/pdfs/GMD-1826-104.pdf#page=3","Abrir facsímil")</f>
        <v>Abrir facsímil</v>
      </c>
      <c r="K1459" s="3" t="s">
        <v>36</v>
      </c>
    </row>
    <row r="1460" spans="1:11" ht="42" customHeight="1">
      <c r="A1460" s="2" t="s">
        <v>3421</v>
      </c>
      <c r="B1460" s="2" t="s">
        <v>3422</v>
      </c>
      <c r="C1460" s="2" t="s">
        <v>17</v>
      </c>
      <c r="D1460" s="2" t="s">
        <v>18</v>
      </c>
      <c r="E1460" s="5">
        <v>-26828</v>
      </c>
      <c r="F1460" s="3" t="s">
        <v>586</v>
      </c>
      <c r="G1460" s="3" t="s">
        <v>20</v>
      </c>
      <c r="H1460" s="2" t="s">
        <v>34</v>
      </c>
      <c r="I1460" s="2" t="s">
        <v>3423</v>
      </c>
      <c r="J1460" s="3" t="str">
        <f>HYPERLINK("https://www.boe.es/gazeta/dias/1826/07/18/pdfs/GMD-1826-86.pdf#page=3","Abrir facsímil")</f>
        <v>Abrir facsímil</v>
      </c>
      <c r="K1460" s="3" t="s">
        <v>36</v>
      </c>
    </row>
    <row r="1461" spans="1:11" ht="42" customHeight="1">
      <c r="A1461" s="2" t="s">
        <v>3424</v>
      </c>
      <c r="B1461" s="2" t="s">
        <v>3425</v>
      </c>
      <c r="C1461" s="2" t="s">
        <v>62</v>
      </c>
      <c r="D1461" s="2" t="s">
        <v>27</v>
      </c>
      <c r="E1461" s="5">
        <v>-26726</v>
      </c>
      <c r="F1461" s="3" t="s">
        <v>318</v>
      </c>
      <c r="G1461" s="3" t="s">
        <v>29</v>
      </c>
      <c r="H1461" s="2" t="s">
        <v>34</v>
      </c>
      <c r="I1461" s="2" t="s">
        <v>3426</v>
      </c>
      <c r="J1461" s="3" t="str">
        <f>HYPERLINK("https://www.boe.es/gazeta/dias/1826/10/28/pdfs/GMD-1826-130.pdf#page=4","Abrir facsímil")</f>
        <v>Abrir facsímil</v>
      </c>
      <c r="K1461" s="3" t="s">
        <v>36</v>
      </c>
    </row>
    <row r="1462" spans="1:11" ht="42" customHeight="1">
      <c r="A1462" s="2" t="s">
        <v>3427</v>
      </c>
      <c r="B1462" s="2" t="s">
        <v>3428</v>
      </c>
      <c r="C1462" s="2" t="s">
        <v>49</v>
      </c>
      <c r="D1462" s="2" t="s">
        <v>27</v>
      </c>
      <c r="E1462" s="5">
        <v>-26663</v>
      </c>
      <c r="F1462" s="3" t="s">
        <v>374</v>
      </c>
      <c r="G1462" s="3" t="s">
        <v>29</v>
      </c>
      <c r="H1462" s="2" t="s">
        <v>21</v>
      </c>
      <c r="I1462" s="2" t="s">
        <v>3429</v>
      </c>
      <c r="J1462" s="3" t="str">
        <f>HYPERLINK("https://www.boe.es/gazeta/dias/1826/12/30/pdfs/GMD-1826-157.pdf#page=4","Abrir facsímil")</f>
        <v>Abrir facsímil</v>
      </c>
      <c r="K1462" s="3" t="s">
        <v>23</v>
      </c>
    </row>
    <row r="1463" spans="1:11" ht="42" customHeight="1">
      <c r="A1463" s="2" t="s">
        <v>3430</v>
      </c>
      <c r="B1463" s="2" t="s">
        <v>3431</v>
      </c>
      <c r="C1463" s="2" t="s">
        <v>85</v>
      </c>
      <c r="D1463" s="2" t="s">
        <v>86</v>
      </c>
      <c r="E1463" s="5">
        <v>-26891</v>
      </c>
      <c r="F1463" s="3" t="s">
        <v>78</v>
      </c>
      <c r="G1463" s="3" t="s">
        <v>29</v>
      </c>
      <c r="H1463" s="2" t="s">
        <v>34</v>
      </c>
      <c r="I1463" s="2" t="s">
        <v>3432</v>
      </c>
      <c r="J1463" s="3" t="str">
        <f>HYPERLINK("https://www.boe.es/gazeta/dias/1826/05/16/pdfs/GMD-1826-59.pdf#page=4","Abrir facsímil")</f>
        <v>Abrir facsímil</v>
      </c>
      <c r="K1463" s="3" t="s">
        <v>36</v>
      </c>
    </row>
    <row r="1464" spans="1:11" ht="42" customHeight="1">
      <c r="A1464" s="2" t="s">
        <v>3433</v>
      </c>
      <c r="B1464" s="2" t="s">
        <v>3434</v>
      </c>
      <c r="C1464" s="2" t="s">
        <v>62</v>
      </c>
      <c r="D1464" s="2" t="s">
        <v>27</v>
      </c>
      <c r="E1464" s="5">
        <v>-26796</v>
      </c>
      <c r="F1464" s="3" t="s">
        <v>125</v>
      </c>
      <c r="G1464" s="3" t="s">
        <v>29</v>
      </c>
      <c r="H1464" s="2" t="s">
        <v>34</v>
      </c>
      <c r="I1464" s="2" t="s">
        <v>3435</v>
      </c>
      <c r="J1464" s="3" t="str">
        <f>HYPERLINK("https://www.boe.es/gazeta/dias/1826/08/19/pdfs/GMD-1826-100.pdf#page=4","Abrir facsímil")</f>
        <v>Abrir facsímil</v>
      </c>
      <c r="K1464" s="3" t="s">
        <v>36</v>
      </c>
    </row>
    <row r="1465" spans="1:11" ht="42" customHeight="1">
      <c r="A1465" s="2" t="s">
        <v>3436</v>
      </c>
      <c r="B1465" s="2" t="s">
        <v>3436</v>
      </c>
      <c r="C1465" s="2" t="s">
        <v>17</v>
      </c>
      <c r="D1465" s="2" t="s">
        <v>18</v>
      </c>
      <c r="E1465" s="5">
        <v>-26763</v>
      </c>
      <c r="F1465" s="3" t="s">
        <v>169</v>
      </c>
      <c r="G1465" s="3" t="s">
        <v>64</v>
      </c>
      <c r="H1465" s="2" t="s">
        <v>34</v>
      </c>
      <c r="I1465" s="2" t="s">
        <v>3437</v>
      </c>
      <c r="J1465" s="3" t="str">
        <f>HYPERLINK("https://www.boe.es/gazeta/dias/1826/09/21/pdfs/GMD-1826-114.pdf#page=2","Abrir facsímil")</f>
        <v>Abrir facsímil</v>
      </c>
      <c r="K1465" s="3" t="s">
        <v>36</v>
      </c>
    </row>
    <row r="1466" spans="1:11" ht="42" customHeight="1">
      <c r="A1466" s="2" t="s">
        <v>3438</v>
      </c>
      <c r="B1466" s="2" t="s">
        <v>3439</v>
      </c>
      <c r="C1466" s="2" t="s">
        <v>26</v>
      </c>
      <c r="D1466" s="2" t="s">
        <v>27</v>
      </c>
      <c r="E1466" s="5">
        <v>-26793</v>
      </c>
      <c r="F1466" s="3" t="s">
        <v>28</v>
      </c>
      <c r="G1466" s="3" t="s">
        <v>1866</v>
      </c>
      <c r="H1466" s="2" t="s">
        <v>34</v>
      </c>
      <c r="I1466" s="2" t="s">
        <v>3440</v>
      </c>
      <c r="J1466" s="3" t="str">
        <f>HYPERLINK("https://www.boe.es/gazeta/dias/1826/08/22/pdfs/GMD-1826-101.pdf#page=2","Abrir facsímil")</f>
        <v>Abrir facsímil</v>
      </c>
      <c r="K1466" s="3" t="s">
        <v>36</v>
      </c>
    </row>
    <row r="1467" spans="1:11" ht="42" customHeight="1">
      <c r="A1467" s="2" t="s">
        <v>3441</v>
      </c>
      <c r="B1467" s="2" t="s">
        <v>3441</v>
      </c>
      <c r="C1467" s="2" t="s">
        <v>62</v>
      </c>
      <c r="D1467" s="2" t="s">
        <v>27</v>
      </c>
      <c r="E1467" s="5">
        <v>-26677</v>
      </c>
      <c r="F1467" s="3" t="s">
        <v>37</v>
      </c>
      <c r="G1467" s="3" t="s">
        <v>64</v>
      </c>
      <c r="H1467" s="2" t="s">
        <v>34</v>
      </c>
      <c r="I1467" s="2" t="s">
        <v>3442</v>
      </c>
      <c r="J1467" s="3" t="str">
        <f>HYPERLINK("https://www.boe.es/gazeta/dias/1826/12/16/pdfs/GMD-1826-151.pdf#page=2","Abrir facsímil")</f>
        <v>Abrir facsímil</v>
      </c>
      <c r="K1467" s="3" t="s">
        <v>36</v>
      </c>
    </row>
    <row r="1468" spans="1:11" ht="42" customHeight="1">
      <c r="A1468" s="2" t="s">
        <v>3443</v>
      </c>
      <c r="B1468" s="2" t="s">
        <v>3444</v>
      </c>
      <c r="C1468" s="2" t="s">
        <v>17</v>
      </c>
      <c r="D1468" s="2" t="s">
        <v>18</v>
      </c>
      <c r="E1468" s="5">
        <v>-26917</v>
      </c>
      <c r="F1468" s="3" t="s">
        <v>308</v>
      </c>
      <c r="G1468" s="3" t="s">
        <v>29</v>
      </c>
      <c r="H1468" s="2" t="s">
        <v>34</v>
      </c>
      <c r="I1468" s="2" t="s">
        <v>3445</v>
      </c>
      <c r="J1468" s="3" t="str">
        <f>HYPERLINK("https://www.boe.es/gazeta/dias/1826/04/20/pdfs/GMD-1826-48.pdf#page=4","Abrir facsímil")</f>
        <v>Abrir facsímil</v>
      </c>
      <c r="K1468" s="3" t="s">
        <v>36</v>
      </c>
    </row>
    <row r="1469" spans="1:11" ht="42" customHeight="1">
      <c r="A1469" s="2" t="s">
        <v>3446</v>
      </c>
      <c r="B1469" s="2" t="s">
        <v>3447</v>
      </c>
      <c r="C1469" s="2" t="s">
        <v>62</v>
      </c>
      <c r="D1469" s="2" t="s">
        <v>27</v>
      </c>
      <c r="E1469" s="5">
        <v>-26793</v>
      </c>
      <c r="F1469" s="3" t="s">
        <v>28</v>
      </c>
      <c r="G1469" s="3" t="s">
        <v>29</v>
      </c>
      <c r="H1469" s="2" t="s">
        <v>34</v>
      </c>
      <c r="I1469" s="2" t="s">
        <v>3448</v>
      </c>
      <c r="J1469" s="3" t="str">
        <f>HYPERLINK("https://www.boe.es/gazeta/dias/1826/08/22/pdfs/GMD-1826-101.pdf#page=4","Abrir facsímil")</f>
        <v>Abrir facsímil</v>
      </c>
      <c r="K1469" s="3" t="s">
        <v>36</v>
      </c>
    </row>
    <row r="1470" spans="1:11" ht="42" customHeight="1">
      <c r="A1470" s="2" t="s">
        <v>3446</v>
      </c>
      <c r="B1470" s="2" t="s">
        <v>3447</v>
      </c>
      <c r="C1470" s="2" t="s">
        <v>62</v>
      </c>
      <c r="D1470" s="2" t="s">
        <v>27</v>
      </c>
      <c r="E1470" s="5">
        <v>-26667</v>
      </c>
      <c r="F1470" s="3" t="s">
        <v>656</v>
      </c>
      <c r="G1470" s="3" t="s">
        <v>29</v>
      </c>
      <c r="H1470" s="2" t="s">
        <v>34</v>
      </c>
      <c r="I1470" s="2" t="s">
        <v>3449</v>
      </c>
      <c r="J1470" s="3" t="str">
        <f>HYPERLINK("https://www.boe.es/gazeta/dias/1826/12/26/pdfs/GMD-1826-155.pdf#page=4","Abrir facsímil")</f>
        <v>Abrir facsímil</v>
      </c>
      <c r="K1470" s="3" t="s">
        <v>36</v>
      </c>
    </row>
    <row r="1471" spans="1:11" ht="42" customHeight="1">
      <c r="A1471" s="2" t="s">
        <v>3450</v>
      </c>
      <c r="B1471" s="2" t="s">
        <v>3451</v>
      </c>
      <c r="C1471" s="2" t="s">
        <v>49</v>
      </c>
      <c r="D1471" s="2" t="s">
        <v>27</v>
      </c>
      <c r="E1471" s="5">
        <v>-26882</v>
      </c>
      <c r="F1471" s="3" t="s">
        <v>102</v>
      </c>
      <c r="G1471" s="3" t="s">
        <v>750</v>
      </c>
      <c r="H1471" s="2" t="s">
        <v>34</v>
      </c>
      <c r="I1471" s="2" t="s">
        <v>3452</v>
      </c>
      <c r="J1471" s="3" t="str">
        <f>HYPERLINK("https://www.boe.es/gazeta/dias/1826/05/25/pdfs/GMD-1826-63.pdf#page=3","Abrir facsímil")</f>
        <v>Abrir facsímil</v>
      </c>
      <c r="K1471" s="3" t="s">
        <v>36</v>
      </c>
    </row>
    <row r="1472" spans="1:11" ht="42" customHeight="1">
      <c r="A1472" s="2" t="s">
        <v>3453</v>
      </c>
      <c r="B1472" s="2" t="s">
        <v>3454</v>
      </c>
      <c r="C1472" s="2" t="s">
        <v>26</v>
      </c>
      <c r="D1472" s="2" t="s">
        <v>27</v>
      </c>
      <c r="E1472" s="5">
        <v>-26723</v>
      </c>
      <c r="F1472" s="3" t="s">
        <v>340</v>
      </c>
      <c r="G1472" s="3" t="s">
        <v>29</v>
      </c>
      <c r="H1472" s="2" t="s">
        <v>34</v>
      </c>
      <c r="I1472" s="2" t="s">
        <v>3455</v>
      </c>
      <c r="J1472" s="3" t="str">
        <f>HYPERLINK("https://www.boe.es/gazeta/dias/1826/10/31/pdfs/GMD-1826-131.pdf#page=4","Abrir facsímil")</f>
        <v>Abrir facsímil</v>
      </c>
      <c r="K1472" s="3" t="s">
        <v>36</v>
      </c>
    </row>
    <row r="1473" spans="1:11" ht="42" customHeight="1">
      <c r="A1473" s="2" t="s">
        <v>3456</v>
      </c>
      <c r="B1473" s="2" t="s">
        <v>3457</v>
      </c>
      <c r="C1473" s="2" t="s">
        <v>17</v>
      </c>
      <c r="D1473" s="2" t="s">
        <v>18</v>
      </c>
      <c r="E1473" s="5">
        <v>-26751</v>
      </c>
      <c r="F1473" s="3" t="s">
        <v>262</v>
      </c>
      <c r="G1473" s="3" t="s">
        <v>45</v>
      </c>
      <c r="H1473" s="2" t="s">
        <v>34</v>
      </c>
      <c r="I1473" s="2" t="s">
        <v>3458</v>
      </c>
      <c r="J1473" s="3" t="str">
        <f>HYPERLINK("https://www.boe.es/gazeta/dias/1826/10/03/pdfs/GMD-1826-119.pdf#page=1","Abrir facsímil")</f>
        <v>Abrir facsímil</v>
      </c>
      <c r="K1473" s="3" t="s">
        <v>36</v>
      </c>
    </row>
    <row r="1474" spans="1:11" ht="42" customHeight="1">
      <c r="A1474" s="2" t="s">
        <v>3459</v>
      </c>
      <c r="B1474" s="2" t="s">
        <v>3459</v>
      </c>
      <c r="C1474" s="2" t="s">
        <v>129</v>
      </c>
      <c r="D1474" s="2" t="s">
        <v>27</v>
      </c>
      <c r="E1474" s="5">
        <v>-26982</v>
      </c>
      <c r="F1474" s="3" t="s">
        <v>479</v>
      </c>
      <c r="G1474" s="3" t="s">
        <v>45</v>
      </c>
      <c r="H1474" s="2" t="s">
        <v>34</v>
      </c>
      <c r="I1474" s="2" t="s">
        <v>3460</v>
      </c>
      <c r="J1474" s="3" t="str">
        <f>HYPERLINK("https://www.boe.es/gazeta/dias/1826/02/14/pdfs/GMD-1826-19.pdf#page=1","Abrir facsímil")</f>
        <v>Abrir facsímil</v>
      </c>
      <c r="K1474" s="3" t="s">
        <v>36</v>
      </c>
    </row>
    <row r="1475" spans="1:11" ht="42" customHeight="1">
      <c r="A1475" s="2" t="s">
        <v>3461</v>
      </c>
      <c r="B1475" s="2" t="s">
        <v>3462</v>
      </c>
      <c r="C1475" s="2" t="s">
        <v>62</v>
      </c>
      <c r="D1475" s="2" t="s">
        <v>27</v>
      </c>
      <c r="E1475" s="5">
        <v>-26971</v>
      </c>
      <c r="F1475" s="3" t="s">
        <v>201</v>
      </c>
      <c r="G1475" s="3" t="s">
        <v>29</v>
      </c>
      <c r="H1475" s="2" t="s">
        <v>34</v>
      </c>
      <c r="I1475" s="2" t="s">
        <v>3463</v>
      </c>
      <c r="J1475" s="3" t="str">
        <f>HYPERLINK("https://www.boe.es/gazeta/dias/1826/02/25/pdfs/GMD-1826-24.pdf#page=4","Abrir facsímil")</f>
        <v>Abrir facsímil</v>
      </c>
      <c r="K1475" s="3" t="s">
        <v>36</v>
      </c>
    </row>
    <row r="1476" spans="1:11" ht="42" customHeight="1">
      <c r="A1476" s="2" t="s">
        <v>3464</v>
      </c>
      <c r="B1476" s="2" t="s">
        <v>3465</v>
      </c>
      <c r="C1476" s="2" t="s">
        <v>32</v>
      </c>
      <c r="D1476" s="2" t="s">
        <v>27</v>
      </c>
      <c r="E1476" s="5">
        <v>-26723</v>
      </c>
      <c r="F1476" s="3" t="s">
        <v>340</v>
      </c>
      <c r="G1476" s="3" t="s">
        <v>29</v>
      </c>
      <c r="H1476" s="2" t="s">
        <v>34</v>
      </c>
      <c r="I1476" s="2" t="s">
        <v>3466</v>
      </c>
      <c r="J1476" s="3" t="str">
        <f>HYPERLINK("https://www.boe.es/gazeta/dias/1826/10/31/pdfs/GMD-1826-131.pdf#page=4","Abrir facsímil")</f>
        <v>Abrir facsímil</v>
      </c>
      <c r="K1476" s="3" t="s">
        <v>36</v>
      </c>
    </row>
    <row r="1477" spans="1:11" ht="42" customHeight="1">
      <c r="A1477" s="2" t="s">
        <v>3467</v>
      </c>
      <c r="B1477" s="2" t="s">
        <v>3468</v>
      </c>
      <c r="C1477" s="2" t="s">
        <v>17</v>
      </c>
      <c r="D1477" s="2" t="s">
        <v>18</v>
      </c>
      <c r="E1477" s="5">
        <v>-26908</v>
      </c>
      <c r="F1477" s="3" t="s">
        <v>1007</v>
      </c>
      <c r="G1477" s="3" t="s">
        <v>45</v>
      </c>
      <c r="H1477" s="2" t="s">
        <v>34</v>
      </c>
      <c r="I1477" s="2" t="s">
        <v>3469</v>
      </c>
      <c r="J1477" s="3" t="str">
        <f>HYPERLINK("https://www.boe.es/gazeta/dias/1826/04/29/pdfs/GMD-1826-52.pdf#page=1","Abrir facsímil")</f>
        <v>Abrir facsímil</v>
      </c>
      <c r="K1477" s="3" t="s">
        <v>36</v>
      </c>
    </row>
    <row r="1478" spans="1:11" ht="42" customHeight="1">
      <c r="A1478" s="2" t="s">
        <v>3470</v>
      </c>
      <c r="B1478" s="2" t="s">
        <v>3470</v>
      </c>
      <c r="C1478" s="2" t="s">
        <v>17</v>
      </c>
      <c r="D1478" s="2" t="s">
        <v>18</v>
      </c>
      <c r="E1478" s="5">
        <v>-26819</v>
      </c>
      <c r="F1478" s="3" t="s">
        <v>212</v>
      </c>
      <c r="G1478" s="3" t="s">
        <v>29</v>
      </c>
      <c r="H1478" s="2" t="s">
        <v>34</v>
      </c>
      <c r="I1478" s="2" t="s">
        <v>3471</v>
      </c>
      <c r="J1478" s="3" t="str">
        <f>HYPERLINK("https://www.boe.es/gazeta/dias/1826/07/27/pdfs/GMD-1826-90.pdf#page=4","Abrir facsímil")</f>
        <v>Abrir facsímil</v>
      </c>
      <c r="K1478" s="3" t="s">
        <v>36</v>
      </c>
    </row>
    <row r="1479" spans="1:11" ht="42" customHeight="1">
      <c r="A1479" s="2" t="s">
        <v>3472</v>
      </c>
      <c r="B1479" s="2" t="s">
        <v>3473</v>
      </c>
      <c r="C1479" s="2" t="s">
        <v>49</v>
      </c>
      <c r="D1479" s="2" t="s">
        <v>27</v>
      </c>
      <c r="E1479" s="5">
        <v>-26670</v>
      </c>
      <c r="F1479" s="3" t="s">
        <v>253</v>
      </c>
      <c r="G1479" s="3" t="s">
        <v>20</v>
      </c>
      <c r="H1479" s="2" t="s">
        <v>34</v>
      </c>
      <c r="I1479" s="2" t="s">
        <v>3474</v>
      </c>
      <c r="J1479" s="3" t="str">
        <f>HYPERLINK("https://www.boe.es/gazeta/dias/1826/12/23/pdfs/GMD-1826-154.pdf#page=3","Abrir facsímil")</f>
        <v>Abrir facsímil</v>
      </c>
      <c r="K1479" s="3" t="s">
        <v>36</v>
      </c>
    </row>
    <row r="1480" spans="1:11" ht="42" customHeight="1">
      <c r="A1480" s="2" t="s">
        <v>3475</v>
      </c>
      <c r="B1480" s="2" t="s">
        <v>3475</v>
      </c>
      <c r="C1480" s="2" t="s">
        <v>129</v>
      </c>
      <c r="D1480" s="2" t="s">
        <v>27</v>
      </c>
      <c r="E1480" s="5">
        <v>-26952</v>
      </c>
      <c r="F1480" s="3" t="s">
        <v>713</v>
      </c>
      <c r="G1480" s="3" t="s">
        <v>45</v>
      </c>
      <c r="H1480" s="2" t="s">
        <v>34</v>
      </c>
      <c r="I1480" s="2" t="s">
        <v>3476</v>
      </c>
      <c r="J1480" s="3" t="str">
        <f>HYPERLINK("https://www.boe.es/gazeta/dias/1826/03/16/pdfs/GMD-1826-33.pdf#page=1","Abrir facsímil")</f>
        <v>Abrir facsímil</v>
      </c>
      <c r="K1480" s="3" t="s">
        <v>36</v>
      </c>
    </row>
    <row r="1481" spans="1:11" ht="42" customHeight="1">
      <c r="A1481" s="2" t="s">
        <v>3477</v>
      </c>
      <c r="B1481" s="2" t="s">
        <v>3477</v>
      </c>
      <c r="C1481" s="2" t="s">
        <v>129</v>
      </c>
      <c r="D1481" s="2" t="s">
        <v>27</v>
      </c>
      <c r="E1481" s="5">
        <v>-26709</v>
      </c>
      <c r="F1481" s="3" t="s">
        <v>121</v>
      </c>
      <c r="G1481" s="3" t="s">
        <v>45</v>
      </c>
      <c r="H1481" s="2" t="s">
        <v>34</v>
      </c>
      <c r="I1481" s="2" t="s">
        <v>3478</v>
      </c>
      <c r="J1481" s="3" t="str">
        <f>HYPERLINK("https://www.boe.es/gazeta/dias/1826/11/14/pdfs/GMD-1826-137.pdf#page=1","Abrir facsímil")</f>
        <v>Abrir facsímil</v>
      </c>
      <c r="K1481" s="3" t="s">
        <v>36</v>
      </c>
    </row>
    <row r="1482" spans="1:11" ht="42" customHeight="1">
      <c r="A1482" s="2" t="s">
        <v>3479</v>
      </c>
      <c r="B1482" s="2" t="s">
        <v>3480</v>
      </c>
      <c r="C1482" s="2" t="s">
        <v>26</v>
      </c>
      <c r="D1482" s="2" t="s">
        <v>27</v>
      </c>
      <c r="E1482" s="5">
        <v>-26674</v>
      </c>
      <c r="F1482" s="3" t="s">
        <v>219</v>
      </c>
      <c r="G1482" s="3" t="s">
        <v>29</v>
      </c>
      <c r="H1482" s="2" t="s">
        <v>34</v>
      </c>
      <c r="I1482" s="2" t="s">
        <v>3481</v>
      </c>
      <c r="J1482" s="3" t="str">
        <f>HYPERLINK("https://www.boe.es/gazeta/dias/1826/12/19/pdfs/GMD-1826-152.pdf#page=4","Abrir facsímil")</f>
        <v>Abrir facsímil</v>
      </c>
      <c r="K1482" s="3" t="s">
        <v>36</v>
      </c>
    </row>
    <row r="1483" spans="1:11" ht="42" customHeight="1">
      <c r="A1483" s="2" t="s">
        <v>3482</v>
      </c>
      <c r="B1483" s="2" t="s">
        <v>3482</v>
      </c>
      <c r="C1483" s="2" t="s">
        <v>49</v>
      </c>
      <c r="D1483" s="2" t="s">
        <v>27</v>
      </c>
      <c r="E1483" s="5">
        <v>-26758</v>
      </c>
      <c r="F1483" s="3" t="s">
        <v>50</v>
      </c>
      <c r="G1483" s="3" t="s">
        <v>29</v>
      </c>
      <c r="H1483" s="2" t="s">
        <v>34</v>
      </c>
      <c r="I1483" s="2" t="s">
        <v>3483</v>
      </c>
      <c r="J1483" s="3" t="str">
        <f>HYPERLINK("https://www.boe.es/gazeta/dias/1826/09/26/pdfs/GMD-1826-116.pdf#page=4","Abrir facsímil")</f>
        <v>Abrir facsímil</v>
      </c>
      <c r="K1483" s="3" t="s">
        <v>36</v>
      </c>
    </row>
    <row r="1484" spans="1:11" ht="42" customHeight="1">
      <c r="A1484" s="2" t="s">
        <v>3484</v>
      </c>
      <c r="B1484" s="2" t="s">
        <v>3485</v>
      </c>
      <c r="C1484" s="2" t="s">
        <v>85</v>
      </c>
      <c r="D1484" s="2" t="s">
        <v>86</v>
      </c>
      <c r="E1484" s="5">
        <v>-26922</v>
      </c>
      <c r="F1484" s="3" t="s">
        <v>352</v>
      </c>
      <c r="G1484" s="3" t="s">
        <v>29</v>
      </c>
      <c r="H1484" s="2" t="s">
        <v>34</v>
      </c>
      <c r="I1484" s="2" t="s">
        <v>3486</v>
      </c>
      <c r="J1484" s="3" t="str">
        <f>HYPERLINK("https://www.boe.es/gazeta/dias/1826/04/15/pdfs/GMD-1826-46.pdf#page=4","Abrir facsímil")</f>
        <v>Abrir facsímil</v>
      </c>
      <c r="K1484" s="3" t="s">
        <v>36</v>
      </c>
    </row>
    <row r="1485" spans="1:11" ht="42" customHeight="1">
      <c r="A1485" s="2" t="s">
        <v>3487</v>
      </c>
      <c r="B1485" s="2" t="s">
        <v>3488</v>
      </c>
      <c r="C1485" s="2" t="s">
        <v>49</v>
      </c>
      <c r="D1485" s="2" t="s">
        <v>27</v>
      </c>
      <c r="E1485" s="5">
        <v>-26922</v>
      </c>
      <c r="F1485" s="3" t="s">
        <v>352</v>
      </c>
      <c r="G1485" s="3" t="s">
        <v>29</v>
      </c>
      <c r="H1485" s="2" t="s">
        <v>34</v>
      </c>
      <c r="I1485" s="2" t="s">
        <v>3489</v>
      </c>
      <c r="J1485" s="3" t="str">
        <f>HYPERLINK("https://www.boe.es/gazeta/dias/1826/04/15/pdfs/GMD-1826-46.pdf#page=4","Abrir facsímil")</f>
        <v>Abrir facsímil</v>
      </c>
      <c r="K1485" s="3" t="s">
        <v>36</v>
      </c>
    </row>
    <row r="1486" spans="1:11" ht="42" customHeight="1">
      <c r="A1486" s="2" t="s">
        <v>3490</v>
      </c>
      <c r="B1486" s="2" t="s">
        <v>3491</v>
      </c>
      <c r="C1486" s="2" t="s">
        <v>32</v>
      </c>
      <c r="D1486" s="2" t="s">
        <v>27</v>
      </c>
      <c r="E1486" s="5">
        <v>-26936</v>
      </c>
      <c r="F1486" s="3" t="s">
        <v>602</v>
      </c>
      <c r="G1486" s="3" t="s">
        <v>20</v>
      </c>
      <c r="H1486" s="2" t="s">
        <v>34</v>
      </c>
      <c r="I1486" s="2" t="s">
        <v>3492</v>
      </c>
      <c r="J1486" s="3" t="str">
        <f>HYPERLINK("https://www.boe.es/gazeta/dias/1826/04/01/pdfs/GMD-1826-40.pdf#page=3","Abrir facsímil")</f>
        <v>Abrir facsímil</v>
      </c>
      <c r="K1486" s="3" t="s">
        <v>36</v>
      </c>
    </row>
    <row r="1487" spans="1:11" ht="42" customHeight="1">
      <c r="A1487" s="2" t="s">
        <v>3493</v>
      </c>
      <c r="B1487" s="2" t="s">
        <v>3494</v>
      </c>
      <c r="C1487" s="2" t="s">
        <v>26</v>
      </c>
      <c r="D1487" s="2" t="s">
        <v>27</v>
      </c>
      <c r="E1487" s="5">
        <v>-26735</v>
      </c>
      <c r="F1487" s="3" t="s">
        <v>449</v>
      </c>
      <c r="G1487" s="3" t="s">
        <v>29</v>
      </c>
      <c r="H1487" s="2" t="s">
        <v>21</v>
      </c>
      <c r="I1487" s="2" t="s">
        <v>3495</v>
      </c>
      <c r="J1487" s="3" t="str">
        <f>HYPERLINK("https://www.boe.es/gazeta/dias/1826/10/19/pdfs/GMD-1826-126.pdf#page=4","Abrir facsímil")</f>
        <v>Abrir facsímil</v>
      </c>
      <c r="K1487" s="3" t="s">
        <v>23</v>
      </c>
    </row>
    <row r="1488" spans="1:11" ht="42" customHeight="1">
      <c r="A1488" s="2" t="s">
        <v>3496</v>
      </c>
      <c r="B1488" s="2" t="s">
        <v>3497</v>
      </c>
      <c r="C1488" s="2" t="s">
        <v>26</v>
      </c>
      <c r="D1488" s="2" t="s">
        <v>27</v>
      </c>
      <c r="E1488" s="5">
        <v>-26742</v>
      </c>
      <c r="F1488" s="3" t="s">
        <v>769</v>
      </c>
      <c r="G1488" s="3" t="s">
        <v>29</v>
      </c>
      <c r="H1488" s="2" t="s">
        <v>34</v>
      </c>
      <c r="I1488" s="2" t="s">
        <v>3498</v>
      </c>
      <c r="J1488" s="3" t="str">
        <f>HYPERLINK("https://www.boe.es/gazeta/dias/1826/10/12/pdfs/GMD-1826-123.pdf#page=4","Abrir facsímil")</f>
        <v>Abrir facsímil</v>
      </c>
      <c r="K1488" s="3" t="s">
        <v>36</v>
      </c>
    </row>
    <row r="1489" spans="1:11" ht="42" customHeight="1">
      <c r="A1489" s="2" t="s">
        <v>3499</v>
      </c>
      <c r="B1489" s="2" t="s">
        <v>3499</v>
      </c>
      <c r="C1489" s="2" t="s">
        <v>62</v>
      </c>
      <c r="D1489" s="2" t="s">
        <v>27</v>
      </c>
      <c r="E1489" s="5">
        <v>-26742</v>
      </c>
      <c r="F1489" s="3" t="s">
        <v>769</v>
      </c>
      <c r="G1489" s="3" t="s">
        <v>3500</v>
      </c>
      <c r="H1489" s="2" t="s">
        <v>34</v>
      </c>
      <c r="I1489" s="2" t="s">
        <v>3501</v>
      </c>
      <c r="J1489" s="3" t="str">
        <f>HYPERLINK("https://www.boe.es/gazeta/dias/1826/10/12/pdfs/GMD-1826-123.pdf#page=2","Abrir facsímil")</f>
        <v>Abrir facsímil</v>
      </c>
      <c r="K1489" s="3" t="s">
        <v>36</v>
      </c>
    </row>
    <row r="1490" spans="1:11" ht="42" customHeight="1">
      <c r="A1490" s="2" t="s">
        <v>3499</v>
      </c>
      <c r="B1490" s="2" t="s">
        <v>3499</v>
      </c>
      <c r="C1490" s="2" t="s">
        <v>73</v>
      </c>
      <c r="D1490" s="2" t="s">
        <v>27</v>
      </c>
      <c r="E1490" s="5">
        <v>-26726</v>
      </c>
      <c r="F1490" s="3" t="s">
        <v>318</v>
      </c>
      <c r="G1490" s="3" t="s">
        <v>64</v>
      </c>
      <c r="H1490" s="2" t="s">
        <v>34</v>
      </c>
      <c r="I1490" s="2" t="s">
        <v>3502</v>
      </c>
      <c r="J1490" s="3" t="str">
        <f>HYPERLINK("https://www.boe.es/gazeta/dias/1826/10/28/pdfs/GMD-1826-130.pdf#page=2","Abrir facsímil")</f>
        <v>Abrir facsímil</v>
      </c>
      <c r="K1490" s="3" t="s">
        <v>36</v>
      </c>
    </row>
    <row r="1491" spans="1:11" ht="42" customHeight="1">
      <c r="A1491" s="2" t="s">
        <v>3499</v>
      </c>
      <c r="B1491" s="2" t="s">
        <v>3499</v>
      </c>
      <c r="C1491" s="2" t="s">
        <v>17</v>
      </c>
      <c r="D1491" s="2" t="s">
        <v>18</v>
      </c>
      <c r="E1491" s="5">
        <v>-26709</v>
      </c>
      <c r="F1491" s="3" t="s">
        <v>121</v>
      </c>
      <c r="G1491" s="3" t="s">
        <v>45</v>
      </c>
      <c r="H1491" s="2" t="s">
        <v>34</v>
      </c>
      <c r="I1491" s="2" t="s">
        <v>3503</v>
      </c>
      <c r="J1491" s="3" t="str">
        <f>HYPERLINK("https://www.boe.es/gazeta/dias/1826/11/14/pdfs/GMD-1826-137.pdf#page=1","Abrir facsímil")</f>
        <v>Abrir facsímil</v>
      </c>
      <c r="K1491" s="3" t="s">
        <v>36</v>
      </c>
    </row>
    <row r="1492" spans="1:11" ht="42" customHeight="1">
      <c r="A1492" s="2" t="s">
        <v>3504</v>
      </c>
      <c r="B1492" s="2" t="s">
        <v>3505</v>
      </c>
      <c r="C1492" s="2" t="s">
        <v>17</v>
      </c>
      <c r="D1492" s="2" t="s">
        <v>18</v>
      </c>
      <c r="E1492" s="5">
        <v>-26712</v>
      </c>
      <c r="F1492" s="3" t="s">
        <v>424</v>
      </c>
      <c r="G1492" s="3" t="s">
        <v>45</v>
      </c>
      <c r="H1492" s="2" t="s">
        <v>34</v>
      </c>
      <c r="I1492" s="2" t="s">
        <v>3506</v>
      </c>
      <c r="J1492" s="3" t="str">
        <f>HYPERLINK("https://www.boe.es/gazeta/dias/1826/11/11/pdfs/GMD-1826-136.pdf#page=1","Abrir facsímil")</f>
        <v>Abrir facsímil</v>
      </c>
      <c r="K1492" s="3" t="s">
        <v>36</v>
      </c>
    </row>
    <row r="1493" spans="1:11" ht="42" customHeight="1">
      <c r="A1493" s="2" t="s">
        <v>3507</v>
      </c>
      <c r="B1493" s="2" t="s">
        <v>3507</v>
      </c>
      <c r="C1493" s="2" t="s">
        <v>62</v>
      </c>
      <c r="D1493" s="2" t="s">
        <v>27</v>
      </c>
      <c r="E1493" s="5">
        <v>-26742</v>
      </c>
      <c r="F1493" s="3" t="s">
        <v>769</v>
      </c>
      <c r="G1493" s="3" t="s">
        <v>3500</v>
      </c>
      <c r="H1493" s="2" t="s">
        <v>34</v>
      </c>
      <c r="I1493" s="2" t="s">
        <v>3508</v>
      </c>
      <c r="J1493" s="3" t="str">
        <f>HYPERLINK("https://www.boe.es/gazeta/dias/1826/10/12/pdfs/GMD-1826-123.pdf#page=2","Abrir facsímil")</f>
        <v>Abrir facsímil</v>
      </c>
      <c r="K1493" s="3" t="s">
        <v>36</v>
      </c>
    </row>
    <row r="1494" spans="1:11" ht="42" customHeight="1">
      <c r="A1494" s="2" t="s">
        <v>3509</v>
      </c>
      <c r="B1494" s="2" t="s">
        <v>3509</v>
      </c>
      <c r="C1494" s="2" t="s">
        <v>17</v>
      </c>
      <c r="D1494" s="2" t="s">
        <v>18</v>
      </c>
      <c r="E1494" s="5">
        <v>-26723</v>
      </c>
      <c r="F1494" s="3" t="s">
        <v>340</v>
      </c>
      <c r="G1494" s="3" t="s">
        <v>64</v>
      </c>
      <c r="H1494" s="2" t="s">
        <v>34</v>
      </c>
      <c r="I1494" s="2" t="s">
        <v>3510</v>
      </c>
      <c r="J1494" s="3" t="str">
        <f>HYPERLINK("https://www.boe.es/gazeta/dias/1826/10/31/pdfs/GMD-1826-131.pdf#page=2","Abrir facsímil")</f>
        <v>Abrir facsímil</v>
      </c>
      <c r="K1494" s="3" t="s">
        <v>36</v>
      </c>
    </row>
    <row r="1495" spans="1:11" ht="42" customHeight="1">
      <c r="A1495" s="2" t="s">
        <v>3511</v>
      </c>
      <c r="B1495" s="2" t="s">
        <v>3512</v>
      </c>
      <c r="C1495" s="2" t="s">
        <v>62</v>
      </c>
      <c r="D1495" s="2" t="s">
        <v>27</v>
      </c>
      <c r="E1495" s="5">
        <v>-26826</v>
      </c>
      <c r="F1495" s="3" t="s">
        <v>377</v>
      </c>
      <c r="G1495" s="3" t="s">
        <v>20</v>
      </c>
      <c r="H1495" s="2" t="s">
        <v>34</v>
      </c>
      <c r="I1495" s="2" t="s">
        <v>3513</v>
      </c>
      <c r="J1495" s="3" t="str">
        <f>HYPERLINK("https://www.boe.es/gazeta/dias/1826/07/20/pdfs/GMD-1826-87.pdf#page=3","Abrir facsímil")</f>
        <v>Abrir facsímil</v>
      </c>
      <c r="K1495" s="3" t="s">
        <v>36</v>
      </c>
    </row>
    <row r="1496" spans="1:11" ht="42" customHeight="1">
      <c r="A1496" s="2" t="s">
        <v>3514</v>
      </c>
      <c r="B1496" s="2" t="s">
        <v>3515</v>
      </c>
      <c r="C1496" s="2" t="s">
        <v>62</v>
      </c>
      <c r="D1496" s="2" t="s">
        <v>27</v>
      </c>
      <c r="E1496" s="5">
        <v>-26723</v>
      </c>
      <c r="F1496" s="3" t="s">
        <v>340</v>
      </c>
      <c r="G1496" s="3" t="s">
        <v>29</v>
      </c>
      <c r="H1496" s="2" t="s">
        <v>34</v>
      </c>
      <c r="I1496" s="2" t="s">
        <v>3516</v>
      </c>
      <c r="J1496" s="3" t="str">
        <f>HYPERLINK("https://www.boe.es/gazeta/dias/1826/10/31/pdfs/GMD-1826-131.pdf#page=4","Abrir facsímil")</f>
        <v>Abrir facsímil</v>
      </c>
      <c r="K1496" s="3" t="s">
        <v>36</v>
      </c>
    </row>
    <row r="1497" spans="1:11" ht="42" customHeight="1">
      <c r="A1497" s="2" t="s">
        <v>3517</v>
      </c>
      <c r="B1497" s="2" t="s">
        <v>3517</v>
      </c>
      <c r="C1497" s="2" t="s">
        <v>85</v>
      </c>
      <c r="D1497" s="2" t="s">
        <v>86</v>
      </c>
      <c r="E1497" s="5">
        <v>-26835</v>
      </c>
      <c r="F1497" s="3" t="s">
        <v>359</v>
      </c>
      <c r="G1497" s="3" t="s">
        <v>20</v>
      </c>
      <c r="H1497" s="2" t="s">
        <v>34</v>
      </c>
      <c r="I1497" s="2" t="s">
        <v>3518</v>
      </c>
      <c r="J1497" s="3" t="str">
        <f>HYPERLINK("https://www.boe.es/gazeta/dias/1826/07/11/pdfs/GMD-1826-83.pdf#page=3","Abrir facsímil")</f>
        <v>Abrir facsímil</v>
      </c>
      <c r="K1497" s="3" t="s">
        <v>36</v>
      </c>
    </row>
    <row r="1498" spans="1:11" ht="42" customHeight="1">
      <c r="A1498" s="2" t="s">
        <v>3519</v>
      </c>
      <c r="B1498" s="2" t="s">
        <v>3520</v>
      </c>
      <c r="C1498" s="2" t="s">
        <v>85</v>
      </c>
      <c r="D1498" s="2" t="s">
        <v>86</v>
      </c>
      <c r="E1498" s="5">
        <v>-26805</v>
      </c>
      <c r="F1498" s="3" t="s">
        <v>1061</v>
      </c>
      <c r="G1498" s="3" t="s">
        <v>29</v>
      </c>
      <c r="H1498" s="2" t="s">
        <v>34</v>
      </c>
      <c r="I1498" s="2" t="s">
        <v>3521</v>
      </c>
      <c r="J1498" s="3" t="str">
        <f>HYPERLINK("https://www.boe.es/gazeta/dias/1826/08/10/pdfs/GMD-1826-96.pdf#page=4","Abrir facsímil")</f>
        <v>Abrir facsímil</v>
      </c>
      <c r="K1498" s="3" t="s">
        <v>36</v>
      </c>
    </row>
    <row r="1499" spans="1:11" ht="42" customHeight="1">
      <c r="A1499" s="2" t="s">
        <v>3522</v>
      </c>
      <c r="B1499" s="2" t="s">
        <v>3522</v>
      </c>
      <c r="C1499" s="2" t="s">
        <v>129</v>
      </c>
      <c r="D1499" s="2" t="s">
        <v>27</v>
      </c>
      <c r="E1499" s="5">
        <v>-26833</v>
      </c>
      <c r="F1499" s="3" t="s">
        <v>91</v>
      </c>
      <c r="G1499" s="3" t="s">
        <v>20</v>
      </c>
      <c r="H1499" s="2" t="s">
        <v>34</v>
      </c>
      <c r="I1499" s="2" t="s">
        <v>3523</v>
      </c>
      <c r="J1499" s="3" t="str">
        <f>HYPERLINK("https://www.boe.es/gazeta/dias/1826/07/13/pdfs/GMD-1826-84.pdf#page=3","Abrir facsímil")</f>
        <v>Abrir facsímil</v>
      </c>
      <c r="K1499" s="3" t="s">
        <v>36</v>
      </c>
    </row>
    <row r="1500" spans="1:11" ht="42" customHeight="1">
      <c r="A1500" s="2" t="s">
        <v>3524</v>
      </c>
      <c r="B1500" s="2" t="s">
        <v>3524</v>
      </c>
      <c r="C1500" s="2" t="s">
        <v>17</v>
      </c>
      <c r="D1500" s="2" t="s">
        <v>18</v>
      </c>
      <c r="E1500" s="5">
        <v>-26891</v>
      </c>
      <c r="F1500" s="3" t="s">
        <v>78</v>
      </c>
      <c r="G1500" s="3" t="s">
        <v>45</v>
      </c>
      <c r="H1500" s="2" t="s">
        <v>34</v>
      </c>
      <c r="I1500" s="2" t="s">
        <v>3525</v>
      </c>
      <c r="J1500" s="3" t="str">
        <f>HYPERLINK("https://www.boe.es/gazeta/dias/1826/05/16/pdfs/GMD-1826-59.pdf#page=1","Abrir facsímil")</f>
        <v>Abrir facsímil</v>
      </c>
      <c r="K1500" s="3" t="s">
        <v>36</v>
      </c>
    </row>
    <row r="1501" spans="1:11" ht="42" customHeight="1">
      <c r="A1501" s="2" t="s">
        <v>3526</v>
      </c>
      <c r="B1501" s="2" t="s">
        <v>3526</v>
      </c>
      <c r="C1501" s="2" t="s">
        <v>17</v>
      </c>
      <c r="D1501" s="2" t="s">
        <v>18</v>
      </c>
      <c r="E1501" s="5">
        <v>-26992</v>
      </c>
      <c r="F1501" s="3" t="s">
        <v>244</v>
      </c>
      <c r="G1501" s="3" t="s">
        <v>20</v>
      </c>
      <c r="H1501" s="2" t="s">
        <v>34</v>
      </c>
      <c r="I1501" s="2" t="s">
        <v>3527</v>
      </c>
      <c r="J1501" s="3" t="str">
        <f>HYPERLINK("https://www.boe.es/gazeta/dias/1826/02/04/pdfs/GMD-1826-15.pdf#page=3","Abrir facsímil")</f>
        <v>Abrir facsímil</v>
      </c>
      <c r="K1501" s="3" t="s">
        <v>36</v>
      </c>
    </row>
    <row r="1502" spans="1:11" ht="42" customHeight="1">
      <c r="A1502" s="2" t="s">
        <v>3528</v>
      </c>
      <c r="B1502" s="2" t="s">
        <v>3528</v>
      </c>
      <c r="C1502" s="2" t="s">
        <v>129</v>
      </c>
      <c r="D1502" s="2" t="s">
        <v>27</v>
      </c>
      <c r="E1502" s="5">
        <v>-26686</v>
      </c>
      <c r="F1502" s="3" t="s">
        <v>504</v>
      </c>
      <c r="G1502" s="3" t="s">
        <v>64</v>
      </c>
      <c r="H1502" s="2" t="s">
        <v>34</v>
      </c>
      <c r="I1502" s="2" t="s">
        <v>3529</v>
      </c>
      <c r="J1502" s="3" t="str">
        <f>HYPERLINK("https://www.boe.es/gazeta/dias/1826/12/07/pdfs/GMD-1826-147.pdf#page=2","Abrir facsímil")</f>
        <v>Abrir facsímil</v>
      </c>
      <c r="K1502" s="3" t="s">
        <v>36</v>
      </c>
    </row>
    <row r="1503" spans="1:11" ht="42" customHeight="1">
      <c r="A1503" s="2" t="s">
        <v>3530</v>
      </c>
      <c r="B1503" s="2" t="s">
        <v>3530</v>
      </c>
      <c r="C1503" s="2" t="s">
        <v>17</v>
      </c>
      <c r="D1503" s="2" t="s">
        <v>18</v>
      </c>
      <c r="E1503" s="5">
        <v>-26999</v>
      </c>
      <c r="F1503" s="3" t="s">
        <v>1544</v>
      </c>
      <c r="G1503" s="3" t="s">
        <v>45</v>
      </c>
      <c r="H1503" s="2" t="s">
        <v>34</v>
      </c>
      <c r="I1503" s="2" t="s">
        <v>3531</v>
      </c>
      <c r="J1503" s="3" t="str">
        <f>HYPERLINK("https://www.boe.es/gazeta/dias/1826/01/28/pdfs/GMD-1826-12.pdf#page=1","Abrir facsímil")</f>
        <v>Abrir facsímil</v>
      </c>
      <c r="K1503" s="3" t="s">
        <v>36</v>
      </c>
    </row>
    <row r="1504" spans="1:11" ht="42" customHeight="1">
      <c r="A1504" s="2" t="s">
        <v>3530</v>
      </c>
      <c r="B1504" s="2" t="s">
        <v>3530</v>
      </c>
      <c r="C1504" s="2" t="s">
        <v>17</v>
      </c>
      <c r="D1504" s="2" t="s">
        <v>18</v>
      </c>
      <c r="E1504" s="5">
        <v>-26987</v>
      </c>
      <c r="F1504" s="3" t="s">
        <v>399</v>
      </c>
      <c r="G1504" s="3" t="s">
        <v>64</v>
      </c>
      <c r="H1504" s="2" t="s">
        <v>34</v>
      </c>
      <c r="I1504" s="2" t="s">
        <v>3532</v>
      </c>
      <c r="J1504" s="3" t="str">
        <f>HYPERLINK("https://www.boe.es/gazeta/dias/1826/02/09/pdfs/GMD-1826-17.pdf#page=2","Abrir facsímil")</f>
        <v>Abrir facsímil</v>
      </c>
      <c r="K1504" s="3" t="s">
        <v>36</v>
      </c>
    </row>
    <row r="1505" spans="1:11" ht="42" customHeight="1">
      <c r="A1505" s="2" t="s">
        <v>3530</v>
      </c>
      <c r="B1505" s="2" t="s">
        <v>3530</v>
      </c>
      <c r="C1505" s="2" t="s">
        <v>62</v>
      </c>
      <c r="D1505" s="2" t="s">
        <v>27</v>
      </c>
      <c r="E1505" s="5">
        <v>-26887</v>
      </c>
      <c r="F1505" s="3" t="s">
        <v>961</v>
      </c>
      <c r="G1505" s="3" t="s">
        <v>64</v>
      </c>
      <c r="H1505" s="2" t="s">
        <v>34</v>
      </c>
      <c r="I1505" s="2" t="s">
        <v>3533</v>
      </c>
      <c r="J1505" s="3" t="str">
        <f>HYPERLINK("https://www.boe.es/gazeta/dias/1826/05/20/pdfs/GMD-1826-61.pdf#page=2","Abrir facsímil")</f>
        <v>Abrir facsímil</v>
      </c>
      <c r="K1505" s="3" t="s">
        <v>36</v>
      </c>
    </row>
    <row r="1506" spans="1:11" ht="42" customHeight="1">
      <c r="A1506" s="2" t="s">
        <v>3534</v>
      </c>
      <c r="B1506" s="2" t="s">
        <v>3534</v>
      </c>
      <c r="C1506" s="2" t="s">
        <v>17</v>
      </c>
      <c r="D1506" s="2" t="s">
        <v>18</v>
      </c>
      <c r="E1506" s="5">
        <v>-26679</v>
      </c>
      <c r="F1506" s="3" t="s">
        <v>583</v>
      </c>
      <c r="G1506" s="3" t="s">
        <v>64</v>
      </c>
      <c r="H1506" s="2" t="s">
        <v>34</v>
      </c>
      <c r="I1506" s="2" t="s">
        <v>3535</v>
      </c>
      <c r="J1506" s="3" t="str">
        <f>HYPERLINK("https://www.boe.es/gazeta/dias/1826/12/14/pdfs/GMD-1826-150.pdf#page=2","Abrir facsímil")</f>
        <v>Abrir facsímil</v>
      </c>
      <c r="K1506" s="3" t="s">
        <v>36</v>
      </c>
    </row>
    <row r="1507" spans="1:11" ht="42" customHeight="1">
      <c r="A1507" s="2" t="s">
        <v>3536</v>
      </c>
      <c r="B1507" s="2" t="s">
        <v>3537</v>
      </c>
      <c r="C1507" s="2" t="s">
        <v>17</v>
      </c>
      <c r="D1507" s="2" t="s">
        <v>18</v>
      </c>
      <c r="E1507" s="5">
        <v>-26905</v>
      </c>
      <c r="F1507" s="3" t="s">
        <v>68</v>
      </c>
      <c r="G1507" s="3" t="s">
        <v>20</v>
      </c>
      <c r="H1507" s="2" t="s">
        <v>21</v>
      </c>
      <c r="I1507" s="2" t="s">
        <v>3538</v>
      </c>
      <c r="J1507" s="3" t="str">
        <f>HYPERLINK("https://www.boe.es/gazeta/dias/1826/05/02/pdfs/GMD-1826-53.pdf#page=3","Abrir facsímil")</f>
        <v>Abrir facsímil</v>
      </c>
      <c r="K1507" s="3" t="s">
        <v>23</v>
      </c>
    </row>
    <row r="1508" spans="1:11" ht="42" customHeight="1">
      <c r="A1508" s="2" t="s">
        <v>3539</v>
      </c>
      <c r="B1508" s="2" t="s">
        <v>3539</v>
      </c>
      <c r="C1508" s="2" t="s">
        <v>62</v>
      </c>
      <c r="D1508" s="2" t="s">
        <v>27</v>
      </c>
      <c r="E1508" s="5">
        <v>-26908</v>
      </c>
      <c r="F1508" s="3" t="s">
        <v>1007</v>
      </c>
      <c r="G1508" s="3" t="s">
        <v>64</v>
      </c>
      <c r="H1508" s="2" t="s">
        <v>34</v>
      </c>
      <c r="I1508" s="2" t="s">
        <v>3540</v>
      </c>
      <c r="J1508" s="3" t="str">
        <f>HYPERLINK("https://www.boe.es/gazeta/dias/1826/04/29/pdfs/GMD-1826-52.pdf#page=2","Abrir facsímil")</f>
        <v>Abrir facsímil</v>
      </c>
      <c r="K1508" s="3" t="s">
        <v>36</v>
      </c>
    </row>
    <row r="1509" spans="1:11" ht="42" customHeight="1">
      <c r="A1509" s="2" t="s">
        <v>3541</v>
      </c>
      <c r="B1509" s="2" t="s">
        <v>3541</v>
      </c>
      <c r="C1509" s="2" t="s">
        <v>85</v>
      </c>
      <c r="D1509" s="2" t="s">
        <v>86</v>
      </c>
      <c r="E1509" s="5">
        <v>-26856</v>
      </c>
      <c r="F1509" s="3" t="s">
        <v>229</v>
      </c>
      <c r="G1509" s="3" t="s">
        <v>20</v>
      </c>
      <c r="H1509" s="2" t="s">
        <v>34</v>
      </c>
      <c r="I1509" s="2" t="s">
        <v>3542</v>
      </c>
      <c r="J1509" s="3" t="str">
        <f>HYPERLINK("https://www.boe.es/gazeta/dias/1826/06/20/pdfs/GMD-1826-74.pdf#page=3","Abrir facsímil")</f>
        <v>Abrir facsímil</v>
      </c>
      <c r="K1509" s="3" t="s">
        <v>36</v>
      </c>
    </row>
    <row r="1510" spans="1:11" ht="42" customHeight="1">
      <c r="A1510" s="2" t="s">
        <v>3543</v>
      </c>
      <c r="B1510" s="2" t="s">
        <v>3543</v>
      </c>
      <c r="C1510" s="2" t="s">
        <v>32</v>
      </c>
      <c r="D1510" s="2" t="s">
        <v>27</v>
      </c>
      <c r="E1510" s="5">
        <v>-27013</v>
      </c>
      <c r="F1510" s="3" t="s">
        <v>3544</v>
      </c>
      <c r="G1510" s="3" t="s">
        <v>64</v>
      </c>
      <c r="H1510" s="2" t="s">
        <v>34</v>
      </c>
      <c r="I1510" s="2" t="s">
        <v>3545</v>
      </c>
      <c r="J1510" s="3" t="str">
        <f>HYPERLINK("https://www.boe.es/gazeta/dias/1826/01/14/pdfs/GMD-1826-6.pdf#page=2","Abrir facsímil")</f>
        <v>Abrir facsímil</v>
      </c>
      <c r="K1510" s="3" t="s">
        <v>36</v>
      </c>
    </row>
    <row r="1511" spans="1:11" ht="42" customHeight="1">
      <c r="A1511" s="2" t="s">
        <v>3543</v>
      </c>
      <c r="B1511" s="2" t="s">
        <v>3543</v>
      </c>
      <c r="C1511" s="2" t="s">
        <v>17</v>
      </c>
      <c r="D1511" s="2" t="s">
        <v>18</v>
      </c>
      <c r="E1511" s="5">
        <v>-26994</v>
      </c>
      <c r="F1511" s="3" t="s">
        <v>668</v>
      </c>
      <c r="G1511" s="3" t="s">
        <v>45</v>
      </c>
      <c r="H1511" s="2" t="s">
        <v>34</v>
      </c>
      <c r="I1511" s="2" t="s">
        <v>3546</v>
      </c>
      <c r="J1511" s="3" t="str">
        <f>HYPERLINK("https://www.boe.es/gazeta/dias/1826/02/02/pdfs/GMD-1826-14.pdf#page=1","Abrir facsímil")</f>
        <v>Abrir facsímil</v>
      </c>
      <c r="K1511" s="3" t="s">
        <v>36</v>
      </c>
    </row>
    <row r="1512" spans="1:11" ht="42" customHeight="1">
      <c r="A1512" s="2" t="s">
        <v>3543</v>
      </c>
      <c r="B1512" s="2" t="s">
        <v>3543</v>
      </c>
      <c r="C1512" s="2" t="s">
        <v>17</v>
      </c>
      <c r="D1512" s="2" t="s">
        <v>18</v>
      </c>
      <c r="E1512" s="5">
        <v>-26964</v>
      </c>
      <c r="F1512" s="3" t="s">
        <v>634</v>
      </c>
      <c r="G1512" s="3" t="s">
        <v>29</v>
      </c>
      <c r="H1512" s="2" t="s">
        <v>34</v>
      </c>
      <c r="I1512" s="2" t="s">
        <v>3547</v>
      </c>
      <c r="J1512" s="3" t="str">
        <f>HYPERLINK("https://www.boe.es/gazeta/dias/1826/03/04/pdfs/GMD-1826-28.pdf#page=4","Abrir facsímil")</f>
        <v>Abrir facsímil</v>
      </c>
      <c r="K1512" s="3" t="s">
        <v>36</v>
      </c>
    </row>
    <row r="1513" spans="1:11" ht="42" customHeight="1">
      <c r="A1513" s="2" t="s">
        <v>3543</v>
      </c>
      <c r="B1513" s="2" t="s">
        <v>3543</v>
      </c>
      <c r="C1513" s="2" t="s">
        <v>129</v>
      </c>
      <c r="D1513" s="2" t="s">
        <v>27</v>
      </c>
      <c r="E1513" s="5">
        <v>-26908</v>
      </c>
      <c r="F1513" s="3" t="s">
        <v>1007</v>
      </c>
      <c r="G1513" s="3" t="s">
        <v>64</v>
      </c>
      <c r="H1513" s="2" t="s">
        <v>34</v>
      </c>
      <c r="I1513" s="2" t="s">
        <v>3548</v>
      </c>
      <c r="J1513" s="3" t="str">
        <f>HYPERLINK("https://www.boe.es/gazeta/dias/1826/04/29/pdfs/GMD-1826-52.pdf#page=2","Abrir facsímil")</f>
        <v>Abrir facsímil</v>
      </c>
      <c r="K1513" s="3" t="s">
        <v>36</v>
      </c>
    </row>
    <row r="1514" spans="1:11" ht="42" customHeight="1">
      <c r="A1514" s="2" t="s">
        <v>3543</v>
      </c>
      <c r="B1514" s="2" t="s">
        <v>3543</v>
      </c>
      <c r="C1514" s="2" t="s">
        <v>85</v>
      </c>
      <c r="D1514" s="2" t="s">
        <v>86</v>
      </c>
      <c r="E1514" s="5">
        <v>-26905</v>
      </c>
      <c r="F1514" s="3" t="s">
        <v>68</v>
      </c>
      <c r="G1514" s="3" t="s">
        <v>20</v>
      </c>
      <c r="H1514" s="2" t="s">
        <v>34</v>
      </c>
      <c r="I1514" s="2" t="s">
        <v>3549</v>
      </c>
      <c r="J1514" s="3" t="str">
        <f>HYPERLINK("https://www.boe.es/gazeta/dias/1826/05/02/pdfs/GMD-1826-53.pdf#page=3","Abrir facsímil")</f>
        <v>Abrir facsímil</v>
      </c>
      <c r="K1514" s="3" t="s">
        <v>36</v>
      </c>
    </row>
    <row r="1515" spans="1:11" ht="42" customHeight="1">
      <c r="A1515" s="2" t="s">
        <v>3543</v>
      </c>
      <c r="B1515" s="2" t="s">
        <v>3543</v>
      </c>
      <c r="C1515" s="2" t="s">
        <v>26</v>
      </c>
      <c r="D1515" s="2" t="s">
        <v>27</v>
      </c>
      <c r="E1515" s="5">
        <v>-26898</v>
      </c>
      <c r="F1515" s="3" t="s">
        <v>1814</v>
      </c>
      <c r="G1515" s="3" t="s">
        <v>20</v>
      </c>
      <c r="H1515" s="2" t="s">
        <v>34</v>
      </c>
      <c r="I1515" s="2" t="s">
        <v>3550</v>
      </c>
      <c r="J1515" s="3" t="str">
        <f>HYPERLINK("https://www.boe.es/gazeta/dias/1826/05/09/pdfs/GMD-1826-56.pdf#page=3","Abrir facsímil")</f>
        <v>Abrir facsímil</v>
      </c>
      <c r="K1515" s="3" t="s">
        <v>36</v>
      </c>
    </row>
    <row r="1516" spans="1:11" ht="42" customHeight="1">
      <c r="A1516" s="2" t="s">
        <v>3543</v>
      </c>
      <c r="B1516" s="2" t="s">
        <v>3543</v>
      </c>
      <c r="C1516" s="2" t="s">
        <v>49</v>
      </c>
      <c r="D1516" s="2" t="s">
        <v>27</v>
      </c>
      <c r="E1516" s="5">
        <v>-26882</v>
      </c>
      <c r="F1516" s="3" t="s">
        <v>102</v>
      </c>
      <c r="G1516" s="3" t="s">
        <v>29</v>
      </c>
      <c r="H1516" s="2" t="s">
        <v>34</v>
      </c>
      <c r="I1516" s="2" t="s">
        <v>3551</v>
      </c>
      <c r="J1516" s="3" t="str">
        <f>HYPERLINK("https://www.boe.es/gazeta/dias/1826/05/25/pdfs/GMD-1826-63.pdf#page=4","Abrir facsímil")</f>
        <v>Abrir facsímil</v>
      </c>
      <c r="K1516" s="3" t="s">
        <v>36</v>
      </c>
    </row>
    <row r="1517" spans="1:11" ht="42" customHeight="1">
      <c r="A1517" s="2" t="s">
        <v>3543</v>
      </c>
      <c r="B1517" s="2" t="s">
        <v>3543</v>
      </c>
      <c r="C1517" s="2" t="s">
        <v>26</v>
      </c>
      <c r="D1517" s="2" t="s">
        <v>27</v>
      </c>
      <c r="E1517" s="5">
        <v>-26880</v>
      </c>
      <c r="F1517" s="3" t="s">
        <v>305</v>
      </c>
      <c r="G1517" s="3" t="s">
        <v>29</v>
      </c>
      <c r="H1517" s="2" t="s">
        <v>34</v>
      </c>
      <c r="I1517" s="2" t="s">
        <v>3552</v>
      </c>
      <c r="J1517" s="3" t="str">
        <f>HYPERLINK("https://www.boe.es/gazeta/dias/1826/05/27/pdfs/GMD-1826-64.pdf#page=4","Abrir facsímil")</f>
        <v>Abrir facsímil</v>
      </c>
      <c r="K1517" s="3" t="s">
        <v>36</v>
      </c>
    </row>
    <row r="1518" spans="1:11" ht="42" customHeight="1">
      <c r="A1518" s="2" t="s">
        <v>3543</v>
      </c>
      <c r="B1518" s="2" t="s">
        <v>3543</v>
      </c>
      <c r="C1518" s="2" t="s">
        <v>17</v>
      </c>
      <c r="D1518" s="2" t="s">
        <v>18</v>
      </c>
      <c r="E1518" s="5">
        <v>-26877</v>
      </c>
      <c r="F1518" s="3" t="s">
        <v>529</v>
      </c>
      <c r="G1518" s="3" t="s">
        <v>45</v>
      </c>
      <c r="H1518" s="2" t="s">
        <v>34</v>
      </c>
      <c r="I1518" s="2" t="s">
        <v>3553</v>
      </c>
      <c r="J1518" s="3" t="str">
        <f>HYPERLINK("https://www.boe.es/gazeta/dias/1826/05/30/pdfs/GMD-1826-65.pdf#page=1","Abrir facsímil")</f>
        <v>Abrir facsímil</v>
      </c>
      <c r="K1518" s="3" t="s">
        <v>36</v>
      </c>
    </row>
    <row r="1519" spans="1:11" ht="42" customHeight="1">
      <c r="A1519" s="2" t="s">
        <v>3543</v>
      </c>
      <c r="B1519" s="2" t="s">
        <v>3543</v>
      </c>
      <c r="C1519" s="2" t="s">
        <v>32</v>
      </c>
      <c r="D1519" s="2" t="s">
        <v>27</v>
      </c>
      <c r="E1519" s="5">
        <v>-26796</v>
      </c>
      <c r="F1519" s="3" t="s">
        <v>125</v>
      </c>
      <c r="G1519" s="3" t="s">
        <v>64</v>
      </c>
      <c r="H1519" s="2" t="s">
        <v>34</v>
      </c>
      <c r="I1519" s="2" t="s">
        <v>3554</v>
      </c>
      <c r="J1519" s="3" t="str">
        <f>HYPERLINK("https://www.boe.es/gazeta/dias/1826/08/19/pdfs/GMD-1826-100.pdf#page=2","Abrir facsímil")</f>
        <v>Abrir facsímil</v>
      </c>
      <c r="K1519" s="3" t="s">
        <v>36</v>
      </c>
    </row>
    <row r="1520" spans="1:11" ht="42" customHeight="1">
      <c r="A1520" s="2" t="s">
        <v>3543</v>
      </c>
      <c r="B1520" s="2" t="s">
        <v>3543</v>
      </c>
      <c r="C1520" s="2" t="s">
        <v>129</v>
      </c>
      <c r="D1520" s="2" t="s">
        <v>27</v>
      </c>
      <c r="E1520" s="5">
        <v>-26789</v>
      </c>
      <c r="F1520" s="3" t="s">
        <v>940</v>
      </c>
      <c r="G1520" s="3" t="s">
        <v>45</v>
      </c>
      <c r="H1520" s="2" t="s">
        <v>34</v>
      </c>
      <c r="I1520" s="2" t="s">
        <v>3555</v>
      </c>
      <c r="J1520" s="3" t="str">
        <f>HYPERLINK("https://www.boe.es/gazeta/dias/1826/08/26/pdfs/GMD-1826-103.pdf#page=1","Abrir facsímil")</f>
        <v>Abrir facsímil</v>
      </c>
      <c r="K1520" s="3" t="s">
        <v>36</v>
      </c>
    </row>
    <row r="1521" spans="1:11" ht="42" customHeight="1">
      <c r="A1521" s="2" t="s">
        <v>3543</v>
      </c>
      <c r="B1521" s="2" t="s">
        <v>3543</v>
      </c>
      <c r="C1521" s="2" t="s">
        <v>62</v>
      </c>
      <c r="D1521" s="2" t="s">
        <v>27</v>
      </c>
      <c r="E1521" s="5">
        <v>-26779</v>
      </c>
      <c r="F1521" s="3" t="s">
        <v>287</v>
      </c>
      <c r="G1521" s="3" t="s">
        <v>64</v>
      </c>
      <c r="H1521" s="2" t="s">
        <v>34</v>
      </c>
      <c r="I1521" s="2" t="s">
        <v>3556</v>
      </c>
      <c r="J1521" s="3" t="str">
        <f>HYPERLINK("https://www.boe.es/gazeta/dias/1826/09/05/pdfs/GMD-1826-107.pdf#page=2","Abrir facsímil")</f>
        <v>Abrir facsímil</v>
      </c>
      <c r="K1521" s="3" t="s">
        <v>36</v>
      </c>
    </row>
    <row r="1522" spans="1:11" ht="42" customHeight="1">
      <c r="A1522" s="2" t="s">
        <v>3543</v>
      </c>
      <c r="B1522" s="2" t="s">
        <v>3543</v>
      </c>
      <c r="C1522" s="2" t="s">
        <v>49</v>
      </c>
      <c r="D1522" s="2" t="s">
        <v>27</v>
      </c>
      <c r="E1522" s="5">
        <v>-26756</v>
      </c>
      <c r="F1522" s="3" t="s">
        <v>1816</v>
      </c>
      <c r="G1522" s="3" t="s">
        <v>64</v>
      </c>
      <c r="H1522" s="2" t="s">
        <v>34</v>
      </c>
      <c r="I1522" s="2" t="s">
        <v>3557</v>
      </c>
      <c r="J1522" s="3" t="str">
        <f>HYPERLINK("https://www.boe.es/gazeta/dias/1826/09/28/pdfs/GMD-1826-117.pdf#page=2","Abrir facsímil")</f>
        <v>Abrir facsímil</v>
      </c>
      <c r="K1522" s="3" t="s">
        <v>36</v>
      </c>
    </row>
    <row r="1523" spans="1:11" ht="42" customHeight="1">
      <c r="A1523" s="2" t="s">
        <v>3543</v>
      </c>
      <c r="B1523" s="2" t="s">
        <v>3543</v>
      </c>
      <c r="C1523" s="2" t="s">
        <v>26</v>
      </c>
      <c r="D1523" s="2" t="s">
        <v>27</v>
      </c>
      <c r="E1523" s="5">
        <v>-26735</v>
      </c>
      <c r="F1523" s="3" t="s">
        <v>449</v>
      </c>
      <c r="G1523" s="3" t="s">
        <v>1342</v>
      </c>
      <c r="H1523" s="2" t="s">
        <v>34</v>
      </c>
      <c r="I1523" s="2" t="s">
        <v>3558</v>
      </c>
      <c r="J1523" s="3" t="str">
        <f>HYPERLINK("https://www.boe.es/gazeta/dias/1826/10/19/pdfs/GMD-1826-126.pdf#page=2","Abrir facsímil")</f>
        <v>Abrir facsímil</v>
      </c>
      <c r="K1523" s="3" t="s">
        <v>36</v>
      </c>
    </row>
    <row r="1524" spans="1:11" ht="42" customHeight="1">
      <c r="A1524" s="2" t="s">
        <v>3543</v>
      </c>
      <c r="B1524" s="2" t="s">
        <v>3543</v>
      </c>
      <c r="C1524" s="2" t="s">
        <v>17</v>
      </c>
      <c r="D1524" s="2" t="s">
        <v>18</v>
      </c>
      <c r="E1524" s="5">
        <v>-26728</v>
      </c>
      <c r="F1524" s="3" t="s">
        <v>900</v>
      </c>
      <c r="G1524" s="3" t="s">
        <v>45</v>
      </c>
      <c r="H1524" s="2" t="s">
        <v>34</v>
      </c>
      <c r="I1524" s="2" t="s">
        <v>3559</v>
      </c>
      <c r="J1524" s="3" t="str">
        <f>HYPERLINK("https://www.boe.es/gazeta/dias/1826/10/26/pdfs/GMD-1826-129.pdf#page=1","Abrir facsímil")</f>
        <v>Abrir facsímil</v>
      </c>
      <c r="K1524" s="3" t="s">
        <v>36</v>
      </c>
    </row>
    <row r="1525" spans="1:11" ht="42" customHeight="1">
      <c r="A1525" s="2" t="s">
        <v>3543</v>
      </c>
      <c r="B1525" s="2" t="s">
        <v>3543</v>
      </c>
      <c r="C1525" s="2" t="s">
        <v>32</v>
      </c>
      <c r="D1525" s="2" t="s">
        <v>27</v>
      </c>
      <c r="E1525" s="5">
        <v>-26721</v>
      </c>
      <c r="F1525" s="3" t="s">
        <v>945</v>
      </c>
      <c r="G1525" s="3" t="s">
        <v>45</v>
      </c>
      <c r="H1525" s="2" t="s">
        <v>34</v>
      </c>
      <c r="I1525" s="2" t="s">
        <v>3560</v>
      </c>
      <c r="J1525" s="3" t="str">
        <f>HYPERLINK("https://www.boe.es/gazeta/dias/1826/11/02/pdfs/GMD-1826-132.pdf#page=1","Abrir facsímil")</f>
        <v>Abrir facsímil</v>
      </c>
      <c r="K1525" s="3" t="s">
        <v>36</v>
      </c>
    </row>
    <row r="1526" spans="1:11" ht="42" customHeight="1">
      <c r="A1526" s="2" t="s">
        <v>3543</v>
      </c>
      <c r="B1526" s="2" t="s">
        <v>3543</v>
      </c>
      <c r="C1526" s="2" t="s">
        <v>17</v>
      </c>
      <c r="D1526" s="2" t="s">
        <v>18</v>
      </c>
      <c r="E1526" s="5">
        <v>-26702</v>
      </c>
      <c r="F1526" s="3" t="s">
        <v>923</v>
      </c>
      <c r="G1526" s="3" t="s">
        <v>29</v>
      </c>
      <c r="H1526" s="2" t="s">
        <v>34</v>
      </c>
      <c r="I1526" s="2" t="s">
        <v>3561</v>
      </c>
      <c r="J1526" s="3" t="str">
        <f>HYPERLINK("https://www.boe.es/gazeta/dias/1826/11/21/pdfs/GMD-1826-140.pdf#page=4","Abrir facsímil")</f>
        <v>Abrir facsímil</v>
      </c>
      <c r="K1526" s="3" t="s">
        <v>36</v>
      </c>
    </row>
    <row r="1527" spans="1:11" ht="42" customHeight="1">
      <c r="A1527" s="2" t="s">
        <v>3543</v>
      </c>
      <c r="B1527" s="2" t="s">
        <v>3543</v>
      </c>
      <c r="C1527" s="2" t="s">
        <v>17</v>
      </c>
      <c r="D1527" s="2" t="s">
        <v>18</v>
      </c>
      <c r="E1527" s="5">
        <v>-26679</v>
      </c>
      <c r="F1527" s="3" t="s">
        <v>583</v>
      </c>
      <c r="G1527" s="3" t="s">
        <v>45</v>
      </c>
      <c r="H1527" s="2" t="s">
        <v>34</v>
      </c>
      <c r="I1527" s="2" t="s">
        <v>3562</v>
      </c>
      <c r="J1527" s="3" t="str">
        <f>HYPERLINK("https://www.boe.es/gazeta/dias/1826/12/14/pdfs/GMD-1826-150.pdf#page=1","Abrir facsímil")</f>
        <v>Abrir facsímil</v>
      </c>
      <c r="K1527" s="3" t="s">
        <v>36</v>
      </c>
    </row>
    <row r="1528" spans="1:11" ht="42" customHeight="1">
      <c r="A1528" s="2" t="s">
        <v>3563</v>
      </c>
      <c r="B1528" s="2" t="s">
        <v>3564</v>
      </c>
      <c r="C1528" s="2" t="s">
        <v>49</v>
      </c>
      <c r="D1528" s="2" t="s">
        <v>27</v>
      </c>
      <c r="E1528" s="5">
        <v>-26782</v>
      </c>
      <c r="F1528" s="3" t="s">
        <v>322</v>
      </c>
      <c r="G1528" s="3" t="s">
        <v>29</v>
      </c>
      <c r="H1528" s="2" t="s">
        <v>34</v>
      </c>
      <c r="I1528" s="2" t="s">
        <v>3565</v>
      </c>
      <c r="J1528" s="3" t="str">
        <f>HYPERLINK("https://www.boe.es/gazeta/dias/1826/09/02/pdfs/GMD-1826-106.pdf#page=4","Abrir facsímil")</f>
        <v>Abrir facsímil</v>
      </c>
      <c r="K1528" s="3" t="s">
        <v>36</v>
      </c>
    </row>
    <row r="1529" spans="1:11" ht="42" customHeight="1">
      <c r="A1529" s="2" t="s">
        <v>3566</v>
      </c>
      <c r="B1529" s="2" t="s">
        <v>3567</v>
      </c>
      <c r="C1529" s="2" t="s">
        <v>49</v>
      </c>
      <c r="D1529" s="2" t="s">
        <v>27</v>
      </c>
      <c r="E1529" s="5">
        <v>-26840</v>
      </c>
      <c r="F1529" s="3" t="s">
        <v>292</v>
      </c>
      <c r="G1529" s="3" t="s">
        <v>293</v>
      </c>
      <c r="H1529" s="2" t="s">
        <v>21</v>
      </c>
      <c r="I1529" s="2" t="s">
        <v>3568</v>
      </c>
      <c r="J1529" s="3" t="str">
        <f>HYPERLINK("https://www.boe.es/gazeta/dias/1826/07/06/pdfs/GMD-1826-81.pdf#page=3","Abrir facsímil")</f>
        <v>Abrir facsímil</v>
      </c>
      <c r="K1529" s="3" t="s">
        <v>23</v>
      </c>
    </row>
    <row r="1530" spans="1:11" ht="42" customHeight="1">
      <c r="A1530" s="2" t="s">
        <v>3569</v>
      </c>
      <c r="B1530" s="2" t="s">
        <v>3569</v>
      </c>
      <c r="C1530" s="2" t="s">
        <v>17</v>
      </c>
      <c r="D1530" s="2" t="s">
        <v>18</v>
      </c>
      <c r="E1530" s="5">
        <v>-26982</v>
      </c>
      <c r="F1530" s="3" t="s">
        <v>479</v>
      </c>
      <c r="G1530" s="3" t="s">
        <v>45</v>
      </c>
      <c r="H1530" s="2" t="s">
        <v>34</v>
      </c>
      <c r="I1530" s="2" t="s">
        <v>3570</v>
      </c>
      <c r="J1530" s="3" t="str">
        <f>HYPERLINK("https://www.boe.es/gazeta/dias/1826/02/14/pdfs/GMD-1826-19.pdf#page=1","Abrir facsímil")</f>
        <v>Abrir facsímil</v>
      </c>
      <c r="K1530" s="3" t="s">
        <v>36</v>
      </c>
    </row>
    <row r="1531" spans="1:11" ht="42" customHeight="1">
      <c r="A1531" s="2" t="s">
        <v>3571</v>
      </c>
      <c r="B1531" s="2" t="s">
        <v>3571</v>
      </c>
      <c r="C1531" s="2" t="s">
        <v>17</v>
      </c>
      <c r="D1531" s="2" t="s">
        <v>18</v>
      </c>
      <c r="E1531" s="5">
        <v>-26978</v>
      </c>
      <c r="F1531" s="3" t="s">
        <v>44</v>
      </c>
      <c r="G1531" s="3" t="s">
        <v>45</v>
      </c>
      <c r="H1531" s="2" t="s">
        <v>34</v>
      </c>
      <c r="I1531" s="2" t="s">
        <v>3572</v>
      </c>
      <c r="J1531" s="3" t="str">
        <f>HYPERLINK("https://www.boe.es/gazeta/dias/1826/02/18/pdfs/GMD-1826-21.pdf#page=1","Abrir facsímil")</f>
        <v>Abrir facsímil</v>
      </c>
      <c r="K1531" s="3" t="s">
        <v>36</v>
      </c>
    </row>
    <row r="1532" spans="1:11" ht="42" customHeight="1">
      <c r="A1532" s="2" t="s">
        <v>3573</v>
      </c>
      <c r="B1532" s="2" t="s">
        <v>3573</v>
      </c>
      <c r="C1532" s="2" t="s">
        <v>17</v>
      </c>
      <c r="D1532" s="2" t="s">
        <v>18</v>
      </c>
      <c r="E1532" s="5">
        <v>-26947</v>
      </c>
      <c r="F1532" s="3" t="s">
        <v>19</v>
      </c>
      <c r="G1532" s="3" t="s">
        <v>45</v>
      </c>
      <c r="H1532" s="2" t="s">
        <v>34</v>
      </c>
      <c r="I1532" s="2" t="s">
        <v>3574</v>
      </c>
      <c r="J1532" s="3" t="str">
        <f>HYPERLINK("https://www.boe.es/gazeta/dias/1826/03/21/pdfs/GMD-1826-35.pdf#page=1","Abrir facsímil")</f>
        <v>Abrir facsímil</v>
      </c>
      <c r="K1532" s="3" t="s">
        <v>36</v>
      </c>
    </row>
    <row r="1533" spans="1:11" ht="42" customHeight="1">
      <c r="A1533" s="2" t="s">
        <v>3573</v>
      </c>
      <c r="B1533" s="2" t="s">
        <v>3573</v>
      </c>
      <c r="C1533" s="2" t="s">
        <v>17</v>
      </c>
      <c r="D1533" s="2" t="s">
        <v>18</v>
      </c>
      <c r="E1533" s="5">
        <v>-26887</v>
      </c>
      <c r="F1533" s="3" t="s">
        <v>961</v>
      </c>
      <c r="G1533" s="3" t="s">
        <v>64</v>
      </c>
      <c r="H1533" s="2" t="s">
        <v>34</v>
      </c>
      <c r="I1533" s="2" t="s">
        <v>3575</v>
      </c>
      <c r="J1533" s="3" t="str">
        <f>HYPERLINK("https://www.boe.es/gazeta/dias/1826/05/20/pdfs/GMD-1826-61.pdf#page=2","Abrir facsímil")</f>
        <v>Abrir facsímil</v>
      </c>
      <c r="K1533" s="3" t="s">
        <v>36</v>
      </c>
    </row>
    <row r="1534" spans="1:11" ht="42" customHeight="1">
      <c r="A1534" s="2" t="s">
        <v>3576</v>
      </c>
      <c r="B1534" s="2" t="s">
        <v>3577</v>
      </c>
      <c r="C1534" s="2" t="s">
        <v>62</v>
      </c>
      <c r="D1534" s="2" t="s">
        <v>27</v>
      </c>
      <c r="E1534" s="5">
        <v>-26889</v>
      </c>
      <c r="F1534" s="3" t="s">
        <v>730</v>
      </c>
      <c r="G1534" s="3" t="s">
        <v>29</v>
      </c>
      <c r="H1534" s="2" t="s">
        <v>34</v>
      </c>
      <c r="I1534" s="2" t="s">
        <v>3578</v>
      </c>
      <c r="J1534" s="3" t="str">
        <f>HYPERLINK("https://www.boe.es/gazeta/dias/1826/05/18/pdfs/GMD-1826-60.pdf#page=4","Abrir facsímil")</f>
        <v>Abrir facsímil</v>
      </c>
      <c r="K1534" s="3" t="s">
        <v>36</v>
      </c>
    </row>
    <row r="1535" spans="1:11" ht="42" customHeight="1">
      <c r="A1535" s="2" t="s">
        <v>3579</v>
      </c>
      <c r="B1535" s="2" t="s">
        <v>3580</v>
      </c>
      <c r="C1535" s="2" t="s">
        <v>49</v>
      </c>
      <c r="D1535" s="2" t="s">
        <v>27</v>
      </c>
      <c r="E1535" s="5">
        <v>-26919</v>
      </c>
      <c r="F1535" s="3" t="s">
        <v>930</v>
      </c>
      <c r="G1535" s="3" t="s">
        <v>29</v>
      </c>
      <c r="H1535" s="2" t="s">
        <v>34</v>
      </c>
      <c r="I1535" s="2" t="s">
        <v>3581</v>
      </c>
      <c r="J1535" s="3" t="str">
        <f>HYPERLINK("https://www.boe.es/gazeta/dias/1826/04/18/pdfs/GMD-1826-47.pdf#page=4","Abrir facsímil")</f>
        <v>Abrir facsímil</v>
      </c>
      <c r="K1535" s="3" t="s">
        <v>36</v>
      </c>
    </row>
    <row r="1536" spans="1:11" ht="42" customHeight="1">
      <c r="A1536" s="2" t="s">
        <v>3582</v>
      </c>
      <c r="B1536" s="2" t="s">
        <v>3583</v>
      </c>
      <c r="C1536" s="2" t="s">
        <v>17</v>
      </c>
      <c r="D1536" s="2" t="s">
        <v>18</v>
      </c>
      <c r="E1536" s="5">
        <v>-26817</v>
      </c>
      <c r="F1536" s="3" t="s">
        <v>643</v>
      </c>
      <c r="G1536" s="3" t="s">
        <v>29</v>
      </c>
      <c r="H1536" s="2" t="s">
        <v>34</v>
      </c>
      <c r="I1536" s="2" t="s">
        <v>3584</v>
      </c>
      <c r="J1536" s="3" t="str">
        <f>HYPERLINK("https://www.boe.es/gazeta/dias/1826/07/29/pdfs/GMD-1826-91.pdf#page=4","Abrir facsímil")</f>
        <v>Abrir facsímil</v>
      </c>
      <c r="K1536" s="3" t="s">
        <v>36</v>
      </c>
    </row>
    <row r="1537" spans="1:11" ht="42" customHeight="1">
      <c r="A1537" s="2" t="s">
        <v>3582</v>
      </c>
      <c r="B1537" s="2" t="s">
        <v>3583</v>
      </c>
      <c r="C1537" s="2" t="s">
        <v>85</v>
      </c>
      <c r="D1537" s="2" t="s">
        <v>86</v>
      </c>
      <c r="E1537" s="5">
        <v>-26737</v>
      </c>
      <c r="F1537" s="3" t="s">
        <v>1283</v>
      </c>
      <c r="G1537" s="3" t="s">
        <v>29</v>
      </c>
      <c r="H1537" s="2" t="s">
        <v>34</v>
      </c>
      <c r="I1537" s="2" t="s">
        <v>3585</v>
      </c>
      <c r="J1537" s="3" t="str">
        <f>HYPERLINK("https://www.boe.es/gazeta/dias/1826/10/17/pdfs/GMD-1826-125.pdf#page=4","Abrir facsímil")</f>
        <v>Abrir facsímil</v>
      </c>
      <c r="K1537" s="3" t="s">
        <v>36</v>
      </c>
    </row>
    <row r="1538" spans="1:11" ht="42" customHeight="1">
      <c r="A1538" s="2" t="s">
        <v>3586</v>
      </c>
      <c r="B1538" s="2" t="s">
        <v>3586</v>
      </c>
      <c r="C1538" s="2" t="s">
        <v>17</v>
      </c>
      <c r="D1538" s="2" t="s">
        <v>18</v>
      </c>
      <c r="E1538" s="5">
        <v>-26959</v>
      </c>
      <c r="F1538" s="3" t="s">
        <v>595</v>
      </c>
      <c r="G1538" s="3" t="s">
        <v>20</v>
      </c>
      <c r="H1538" s="2" t="s">
        <v>34</v>
      </c>
      <c r="I1538" s="2" t="s">
        <v>3587</v>
      </c>
      <c r="J1538" s="3" t="str">
        <f>HYPERLINK("https://www.boe.es/gazeta/dias/1826/03/09/pdfs/GMD-1826-30.pdf#page=3","Abrir facsímil")</f>
        <v>Abrir facsímil</v>
      </c>
      <c r="K1538" s="3" t="s">
        <v>36</v>
      </c>
    </row>
    <row r="1539" spans="1:11" ht="42" customHeight="1">
      <c r="A1539" s="2" t="s">
        <v>3586</v>
      </c>
      <c r="B1539" s="2" t="s">
        <v>3586</v>
      </c>
      <c r="C1539" s="2" t="s">
        <v>17</v>
      </c>
      <c r="D1539" s="2" t="s">
        <v>18</v>
      </c>
      <c r="E1539" s="5">
        <v>-26894</v>
      </c>
      <c r="F1539" s="3" t="s">
        <v>271</v>
      </c>
      <c r="G1539" s="3" t="s">
        <v>29</v>
      </c>
      <c r="H1539" s="2" t="s">
        <v>34</v>
      </c>
      <c r="I1539" s="2" t="s">
        <v>3588</v>
      </c>
      <c r="J1539" s="3" t="str">
        <f>HYPERLINK("https://www.boe.es/gazeta/dias/1826/05/13/pdfs/GMD-1826-58.pdf#page=4","Abrir facsímil")</f>
        <v>Abrir facsímil</v>
      </c>
      <c r="K1539" s="3" t="s">
        <v>36</v>
      </c>
    </row>
    <row r="1540" spans="1:11" ht="42" customHeight="1">
      <c r="A1540" s="2" t="s">
        <v>3586</v>
      </c>
      <c r="B1540" s="2" t="s">
        <v>3586</v>
      </c>
      <c r="C1540" s="2" t="s">
        <v>17</v>
      </c>
      <c r="D1540" s="2" t="s">
        <v>18</v>
      </c>
      <c r="E1540" s="5">
        <v>-26744</v>
      </c>
      <c r="F1540" s="3" t="s">
        <v>1671</v>
      </c>
      <c r="G1540" s="3" t="s">
        <v>3589</v>
      </c>
      <c r="H1540" s="2" t="s">
        <v>34</v>
      </c>
      <c r="I1540" s="2" t="s">
        <v>3590</v>
      </c>
      <c r="J1540" s="3" t="str">
        <f>HYPERLINK("https://www.boe.es/gazeta/dias/1826/10/10/pdfs/GMD-1826-122.pdf#page=4","Abrir facsímil")</f>
        <v>Abrir facsímil</v>
      </c>
      <c r="K1540" s="3" t="s">
        <v>36</v>
      </c>
    </row>
    <row r="1541" spans="1:11" ht="42" customHeight="1">
      <c r="A1541" s="2" t="s">
        <v>3591</v>
      </c>
      <c r="B1541" s="2" t="s">
        <v>3591</v>
      </c>
      <c r="C1541" s="2" t="s">
        <v>17</v>
      </c>
      <c r="D1541" s="2" t="s">
        <v>18</v>
      </c>
      <c r="E1541" s="5">
        <v>-26959</v>
      </c>
      <c r="F1541" s="3" t="s">
        <v>595</v>
      </c>
      <c r="G1541" s="3" t="s">
        <v>45</v>
      </c>
      <c r="H1541" s="2" t="s">
        <v>34</v>
      </c>
      <c r="I1541" s="2" t="s">
        <v>3592</v>
      </c>
      <c r="J1541" s="3" t="str">
        <f>HYPERLINK("https://www.boe.es/gazeta/dias/1826/03/09/pdfs/GMD-1826-30.pdf#page=1","Abrir facsímil")</f>
        <v>Abrir facsímil</v>
      </c>
      <c r="K1541" s="3" t="s">
        <v>36</v>
      </c>
    </row>
    <row r="1542" spans="1:11" ht="42" customHeight="1">
      <c r="A1542" s="2" t="s">
        <v>3593</v>
      </c>
      <c r="B1542" s="2" t="s">
        <v>3593</v>
      </c>
      <c r="C1542" s="2" t="s">
        <v>17</v>
      </c>
      <c r="D1542" s="2" t="s">
        <v>18</v>
      </c>
      <c r="E1542" s="5">
        <v>-26992</v>
      </c>
      <c r="F1542" s="3" t="s">
        <v>244</v>
      </c>
      <c r="G1542" s="3" t="s">
        <v>20</v>
      </c>
      <c r="H1542" s="2" t="s">
        <v>34</v>
      </c>
      <c r="I1542" s="2" t="s">
        <v>3594</v>
      </c>
      <c r="J1542" s="3" t="str">
        <f>HYPERLINK("https://www.boe.es/gazeta/dias/1826/02/04/pdfs/GMD-1826-15.pdf#page=3","Abrir facsímil")</f>
        <v>Abrir facsímil</v>
      </c>
      <c r="K1542" s="3" t="s">
        <v>36</v>
      </c>
    </row>
    <row r="1543" spans="1:11" ht="42" customHeight="1">
      <c r="A1543" s="2" t="s">
        <v>3595</v>
      </c>
      <c r="B1543" s="2" t="s">
        <v>3596</v>
      </c>
      <c r="C1543" s="2" t="s">
        <v>49</v>
      </c>
      <c r="D1543" s="2" t="s">
        <v>27</v>
      </c>
      <c r="E1543" s="5">
        <v>-26782</v>
      </c>
      <c r="F1543" s="3" t="s">
        <v>322</v>
      </c>
      <c r="G1543" s="3" t="s">
        <v>29</v>
      </c>
      <c r="H1543" s="2" t="s">
        <v>34</v>
      </c>
      <c r="I1543" s="2" t="s">
        <v>3597</v>
      </c>
      <c r="J1543" s="3" t="str">
        <f>HYPERLINK("https://www.boe.es/gazeta/dias/1826/09/02/pdfs/GMD-1826-106.pdf#page=4","Abrir facsímil")</f>
        <v>Abrir facsímil</v>
      </c>
      <c r="K1543" s="3" t="s">
        <v>36</v>
      </c>
    </row>
    <row r="1544" spans="1:11" ht="42" customHeight="1">
      <c r="A1544" s="2" t="s">
        <v>3598</v>
      </c>
      <c r="B1544" s="2" t="s">
        <v>3599</v>
      </c>
      <c r="C1544" s="2" t="s">
        <v>17</v>
      </c>
      <c r="D1544" s="2" t="s">
        <v>18</v>
      </c>
      <c r="E1544" s="5">
        <v>-26922</v>
      </c>
      <c r="F1544" s="3" t="s">
        <v>352</v>
      </c>
      <c r="G1544" s="3" t="s">
        <v>20</v>
      </c>
      <c r="H1544" s="2" t="s">
        <v>34</v>
      </c>
      <c r="I1544" s="2" t="s">
        <v>3600</v>
      </c>
      <c r="J1544" s="3" t="str">
        <f>HYPERLINK("https://www.boe.es/gazeta/dias/1826/04/15/pdfs/GMD-1826-46.pdf#page=3","Abrir facsímil")</f>
        <v>Abrir facsímil</v>
      </c>
      <c r="K1544" s="3" t="s">
        <v>36</v>
      </c>
    </row>
    <row r="1545" spans="1:11" ht="42" customHeight="1">
      <c r="A1545" s="2" t="s">
        <v>3601</v>
      </c>
      <c r="B1545" s="2" t="s">
        <v>3602</v>
      </c>
      <c r="C1545" s="2" t="s">
        <v>85</v>
      </c>
      <c r="D1545" s="2" t="s">
        <v>86</v>
      </c>
      <c r="E1545" s="5">
        <v>-26905</v>
      </c>
      <c r="F1545" s="3" t="s">
        <v>68</v>
      </c>
      <c r="G1545" s="3" t="s">
        <v>20</v>
      </c>
      <c r="H1545" s="2" t="s">
        <v>34</v>
      </c>
      <c r="I1545" s="2" t="s">
        <v>3603</v>
      </c>
      <c r="J1545" s="3" t="str">
        <f>HYPERLINK("https://www.boe.es/gazeta/dias/1826/05/02/pdfs/GMD-1826-53.pdf#page=3","Abrir facsímil")</f>
        <v>Abrir facsímil</v>
      </c>
      <c r="K1545" s="3" t="s">
        <v>36</v>
      </c>
    </row>
    <row r="1546" spans="1:11" ht="42" customHeight="1">
      <c r="A1546" s="2" t="s">
        <v>3604</v>
      </c>
      <c r="B1546" s="2" t="s">
        <v>3605</v>
      </c>
      <c r="C1546" s="2" t="s">
        <v>17</v>
      </c>
      <c r="D1546" s="2" t="s">
        <v>18</v>
      </c>
      <c r="E1546" s="5">
        <v>-26957</v>
      </c>
      <c r="F1546" s="3" t="s">
        <v>1270</v>
      </c>
      <c r="G1546" s="3" t="s">
        <v>20</v>
      </c>
      <c r="H1546" s="2" t="s">
        <v>34</v>
      </c>
      <c r="I1546" s="2" t="s">
        <v>3606</v>
      </c>
      <c r="J1546" s="3" t="str">
        <f>HYPERLINK("https://www.boe.es/gazeta/dias/1826/03/11/pdfs/GMD-1826-31.pdf#page=3","Abrir facsímil")</f>
        <v>Abrir facsímil</v>
      </c>
      <c r="K1546" s="3" t="s">
        <v>36</v>
      </c>
    </row>
    <row r="1547" spans="1:11" ht="42" customHeight="1">
      <c r="A1547" s="2" t="s">
        <v>3607</v>
      </c>
      <c r="B1547" s="2" t="s">
        <v>3608</v>
      </c>
      <c r="C1547" s="2" t="s">
        <v>17</v>
      </c>
      <c r="D1547" s="2" t="s">
        <v>18</v>
      </c>
      <c r="E1547" s="5">
        <v>-26842</v>
      </c>
      <c r="F1547" s="3" t="s">
        <v>133</v>
      </c>
      <c r="G1547" s="3" t="s">
        <v>64</v>
      </c>
      <c r="H1547" s="2" t="s">
        <v>34</v>
      </c>
      <c r="I1547" s="2" t="s">
        <v>3609</v>
      </c>
      <c r="J1547" s="3" t="str">
        <f>HYPERLINK("https://www.boe.es/gazeta/dias/1826/07/04/pdfs/GMD-1826-80.pdf#page=2","Abrir facsímil")</f>
        <v>Abrir facsímil</v>
      </c>
      <c r="K1547" s="3" t="s">
        <v>36</v>
      </c>
    </row>
    <row r="1548" spans="1:11" ht="42" customHeight="1">
      <c r="A1548" s="2" t="s">
        <v>3610</v>
      </c>
      <c r="B1548" s="2" t="s">
        <v>3611</v>
      </c>
      <c r="C1548" s="2" t="s">
        <v>17</v>
      </c>
      <c r="D1548" s="2" t="s">
        <v>18</v>
      </c>
      <c r="E1548" s="5">
        <v>-26728</v>
      </c>
      <c r="F1548" s="3" t="s">
        <v>900</v>
      </c>
      <c r="G1548" s="3" t="s">
        <v>45</v>
      </c>
      <c r="H1548" s="2" t="s">
        <v>34</v>
      </c>
      <c r="I1548" s="2" t="s">
        <v>3612</v>
      </c>
      <c r="J1548" s="3" t="str">
        <f>HYPERLINK("https://www.boe.es/gazeta/dias/1826/10/26/pdfs/GMD-1826-129.pdf#page=1","Abrir facsímil")</f>
        <v>Abrir facsímil</v>
      </c>
      <c r="K1548" s="3" t="s">
        <v>36</v>
      </c>
    </row>
    <row r="1549" spans="1:11" ht="42" customHeight="1">
      <c r="A1549" s="2" t="s">
        <v>3613</v>
      </c>
      <c r="B1549" s="2" t="s">
        <v>3614</v>
      </c>
      <c r="C1549" s="2" t="s">
        <v>73</v>
      </c>
      <c r="D1549" s="2" t="s">
        <v>27</v>
      </c>
      <c r="E1549" s="5">
        <v>-26733</v>
      </c>
      <c r="F1549" s="3" t="s">
        <v>176</v>
      </c>
      <c r="G1549" s="3" t="s">
        <v>45</v>
      </c>
      <c r="H1549" s="2" t="s">
        <v>34</v>
      </c>
      <c r="I1549" s="2" t="s">
        <v>3615</v>
      </c>
      <c r="J1549" s="3" t="str">
        <f>HYPERLINK("https://www.boe.es/gazeta/dias/1826/10/21/pdfs/GMD-1826-127.pdf#page=1","Abrir facsímil")</f>
        <v>Abrir facsímil</v>
      </c>
      <c r="K1549" s="3" t="s">
        <v>36</v>
      </c>
    </row>
    <row r="1550" spans="1:11" ht="42" customHeight="1">
      <c r="A1550" s="2" t="s">
        <v>3616</v>
      </c>
      <c r="B1550" s="2" t="s">
        <v>3617</v>
      </c>
      <c r="C1550" s="2" t="s">
        <v>26</v>
      </c>
      <c r="D1550" s="2" t="s">
        <v>27</v>
      </c>
      <c r="E1550" s="5">
        <v>-26714</v>
      </c>
      <c r="F1550" s="3" t="s">
        <v>525</v>
      </c>
      <c r="G1550" s="3" t="s">
        <v>20</v>
      </c>
      <c r="H1550" s="2" t="s">
        <v>21</v>
      </c>
      <c r="I1550" s="2" t="s">
        <v>3618</v>
      </c>
      <c r="J1550" s="3" t="str">
        <f>HYPERLINK("https://www.boe.es/gazeta/dias/1826/11/09/pdfs/GMD-1826-135.pdf#page=3","Abrir facsímil")</f>
        <v>Abrir facsímil</v>
      </c>
      <c r="K1550" s="3" t="s">
        <v>23</v>
      </c>
    </row>
    <row r="1551" spans="1:11" ht="42" customHeight="1">
      <c r="A1551" s="2" t="s">
        <v>3619</v>
      </c>
      <c r="B1551" s="2" t="s">
        <v>3620</v>
      </c>
      <c r="C1551" s="2" t="s">
        <v>26</v>
      </c>
      <c r="D1551" s="2" t="s">
        <v>27</v>
      </c>
      <c r="E1551" s="5">
        <v>-26754</v>
      </c>
      <c r="F1551" s="3" t="s">
        <v>556</v>
      </c>
      <c r="G1551" s="3" t="s">
        <v>29</v>
      </c>
      <c r="H1551" s="2" t="s">
        <v>34</v>
      </c>
      <c r="I1551" s="2" t="s">
        <v>3621</v>
      </c>
      <c r="J1551" s="3" t="str">
        <f>HYPERLINK("https://www.boe.es/gazeta/dias/1826/09/30/pdfs/GMD-1826-118.pdf#page=4","Abrir facsímil")</f>
        <v>Abrir facsímil</v>
      </c>
      <c r="K1551" s="3" t="s">
        <v>36</v>
      </c>
    </row>
    <row r="1552" spans="1:11" ht="42" customHeight="1">
      <c r="A1552" s="2" t="s">
        <v>3622</v>
      </c>
      <c r="B1552" s="2" t="s">
        <v>3623</v>
      </c>
      <c r="C1552" s="2" t="s">
        <v>17</v>
      </c>
      <c r="D1552" s="2" t="s">
        <v>18</v>
      </c>
      <c r="E1552" s="5">
        <v>-26814</v>
      </c>
      <c r="F1552" s="3" t="s">
        <v>1314</v>
      </c>
      <c r="G1552" s="3" t="s">
        <v>45</v>
      </c>
      <c r="H1552" s="2" t="s">
        <v>34</v>
      </c>
      <c r="I1552" s="2" t="s">
        <v>3624</v>
      </c>
      <c r="J1552" s="3" t="str">
        <f>HYPERLINK("https://www.boe.es/gazeta/dias/1826/08/01/pdfs/GMD-1826-92.pdf#page=1","Abrir facsímil")</f>
        <v>Abrir facsímil</v>
      </c>
      <c r="K1552" s="3" t="s">
        <v>36</v>
      </c>
    </row>
    <row r="1553" spans="1:11" ht="42" customHeight="1">
      <c r="A1553" s="2" t="s">
        <v>3625</v>
      </c>
      <c r="B1553" s="2" t="s">
        <v>3626</v>
      </c>
      <c r="C1553" s="2" t="s">
        <v>62</v>
      </c>
      <c r="D1553" s="2" t="s">
        <v>27</v>
      </c>
      <c r="E1553" s="5">
        <v>-26971</v>
      </c>
      <c r="F1553" s="3" t="s">
        <v>201</v>
      </c>
      <c r="G1553" s="3" t="s">
        <v>29</v>
      </c>
      <c r="H1553" s="2" t="s">
        <v>34</v>
      </c>
      <c r="I1553" s="2" t="s">
        <v>3627</v>
      </c>
      <c r="J1553" s="3" t="str">
        <f>HYPERLINK("https://www.boe.es/gazeta/dias/1826/02/25/pdfs/GMD-1826-24.pdf#page=4","Abrir facsímil")</f>
        <v>Abrir facsímil</v>
      </c>
      <c r="K1553" s="3" t="s">
        <v>36</v>
      </c>
    </row>
    <row r="1554" spans="1:11" ht="42" customHeight="1">
      <c r="A1554" s="2" t="s">
        <v>3628</v>
      </c>
      <c r="B1554" s="2" t="s">
        <v>3629</v>
      </c>
      <c r="C1554" s="2" t="s">
        <v>85</v>
      </c>
      <c r="D1554" s="2" t="s">
        <v>86</v>
      </c>
      <c r="E1554" s="5">
        <v>-26826</v>
      </c>
      <c r="F1554" s="3" t="s">
        <v>377</v>
      </c>
      <c r="G1554" s="3" t="s">
        <v>29</v>
      </c>
      <c r="H1554" s="2" t="s">
        <v>34</v>
      </c>
      <c r="I1554" s="2" t="s">
        <v>3630</v>
      </c>
      <c r="J1554" s="3" t="str">
        <f>HYPERLINK("https://www.boe.es/gazeta/dias/1826/07/20/pdfs/GMD-1826-87.pdf#page=4","Abrir facsímil")</f>
        <v>Abrir facsímil</v>
      </c>
      <c r="K1554" s="3" t="s">
        <v>36</v>
      </c>
    </row>
    <row r="1555" spans="1:11" ht="42" customHeight="1">
      <c r="A1555" s="2" t="s">
        <v>3628</v>
      </c>
      <c r="B1555" s="2" t="s">
        <v>3629</v>
      </c>
      <c r="C1555" s="2" t="s">
        <v>85</v>
      </c>
      <c r="D1555" s="2" t="s">
        <v>86</v>
      </c>
      <c r="E1555" s="5">
        <v>-26698</v>
      </c>
      <c r="F1555" s="3" t="s">
        <v>462</v>
      </c>
      <c r="G1555" s="3" t="s">
        <v>29</v>
      </c>
      <c r="H1555" s="2" t="s">
        <v>34</v>
      </c>
      <c r="I1555" s="2" t="s">
        <v>3631</v>
      </c>
      <c r="J1555" s="3" t="str">
        <f>HYPERLINK("https://www.boe.es/gazeta/dias/1826/11/25/pdfs/GMD-1826-142.pdf#page=4","Abrir facsímil")</f>
        <v>Abrir facsímil</v>
      </c>
      <c r="K1555" s="3" t="s">
        <v>36</v>
      </c>
    </row>
    <row r="1556" spans="1:11" ht="42" customHeight="1">
      <c r="A1556" s="2" t="s">
        <v>3632</v>
      </c>
      <c r="B1556" s="2" t="s">
        <v>3633</v>
      </c>
      <c r="C1556" s="2" t="s">
        <v>26</v>
      </c>
      <c r="D1556" s="2" t="s">
        <v>27</v>
      </c>
      <c r="E1556" s="5">
        <v>-26987</v>
      </c>
      <c r="F1556" s="3" t="s">
        <v>399</v>
      </c>
      <c r="G1556" s="3" t="s">
        <v>29</v>
      </c>
      <c r="H1556" s="2" t="s">
        <v>21</v>
      </c>
      <c r="I1556" s="2" t="s">
        <v>3634</v>
      </c>
      <c r="J1556" s="3" t="str">
        <f>HYPERLINK("https://www.boe.es/gazeta/dias/1826/02/09/pdfs/GMD-1826-17.pdf#page=4","Abrir facsímil")</f>
        <v>Abrir facsímil</v>
      </c>
      <c r="K1556" s="3" t="s">
        <v>23</v>
      </c>
    </row>
    <row r="1557" spans="1:11" ht="42" customHeight="1">
      <c r="A1557" s="2" t="s">
        <v>3635</v>
      </c>
      <c r="B1557" s="2" t="s">
        <v>3636</v>
      </c>
      <c r="C1557" s="2" t="s">
        <v>26</v>
      </c>
      <c r="D1557" s="2" t="s">
        <v>27</v>
      </c>
      <c r="E1557" s="5">
        <v>-26973</v>
      </c>
      <c r="F1557" s="3" t="s">
        <v>194</v>
      </c>
      <c r="G1557" s="3" t="s">
        <v>29</v>
      </c>
      <c r="H1557" s="2" t="s">
        <v>34</v>
      </c>
      <c r="I1557" s="2" t="s">
        <v>3637</v>
      </c>
      <c r="J1557" s="3" t="str">
        <f>HYPERLINK("https://www.boe.es/gazeta/dias/1826/02/23/pdfs/GMD-1826-23.pdf#page=4","Abrir facsímil")</f>
        <v>Abrir facsímil</v>
      </c>
      <c r="K1557" s="3" t="s">
        <v>36</v>
      </c>
    </row>
    <row r="1558" spans="1:11" ht="42" customHeight="1">
      <c r="A1558" s="2" t="s">
        <v>3638</v>
      </c>
      <c r="B1558" s="2" t="s">
        <v>3639</v>
      </c>
      <c r="C1558" s="2" t="s">
        <v>17</v>
      </c>
      <c r="D1558" s="2" t="s">
        <v>18</v>
      </c>
      <c r="E1558" s="5">
        <v>-26772</v>
      </c>
      <c r="F1558" s="3" t="s">
        <v>1327</v>
      </c>
      <c r="G1558" s="3" t="s">
        <v>45</v>
      </c>
      <c r="H1558" s="2" t="s">
        <v>34</v>
      </c>
      <c r="I1558" s="2" t="s">
        <v>3640</v>
      </c>
      <c r="J1558" s="3" t="str">
        <f>HYPERLINK("https://www.boe.es/gazeta/dias/1826/09/12/pdfs/GMD-1826-110.pdf#page=1","Abrir facsímil")</f>
        <v>Abrir facsímil</v>
      </c>
      <c r="K1558" s="3" t="s">
        <v>36</v>
      </c>
    </row>
    <row r="1559" spans="1:11" ht="42" customHeight="1">
      <c r="A1559" s="2" t="s">
        <v>3641</v>
      </c>
      <c r="B1559" s="2" t="s">
        <v>3641</v>
      </c>
      <c r="C1559" s="2" t="s">
        <v>62</v>
      </c>
      <c r="D1559" s="2" t="s">
        <v>27</v>
      </c>
      <c r="E1559" s="5">
        <v>-26758</v>
      </c>
      <c r="F1559" s="3" t="s">
        <v>50</v>
      </c>
      <c r="G1559" s="3" t="s">
        <v>29</v>
      </c>
      <c r="H1559" s="2" t="s">
        <v>34</v>
      </c>
      <c r="I1559" s="2" t="s">
        <v>3642</v>
      </c>
      <c r="J1559" s="3" t="str">
        <f>HYPERLINK("https://www.boe.es/gazeta/dias/1826/09/26/pdfs/GMD-1826-116.pdf#page=4","Abrir facsímil")</f>
        <v>Abrir facsímil</v>
      </c>
      <c r="K1559" s="3" t="s">
        <v>36</v>
      </c>
    </row>
    <row r="1560" spans="1:11" ht="42" customHeight="1">
      <c r="A1560" s="2" t="s">
        <v>3643</v>
      </c>
      <c r="B1560" s="2" t="s">
        <v>3644</v>
      </c>
      <c r="C1560" s="2" t="s">
        <v>85</v>
      </c>
      <c r="D1560" s="2" t="s">
        <v>86</v>
      </c>
      <c r="E1560" s="5">
        <v>-26870</v>
      </c>
      <c r="F1560" s="3" t="s">
        <v>151</v>
      </c>
      <c r="G1560" s="3" t="s">
        <v>29</v>
      </c>
      <c r="H1560" s="2" t="s">
        <v>34</v>
      </c>
      <c r="I1560" s="2" t="s">
        <v>3645</v>
      </c>
      <c r="J1560" s="3" t="str">
        <f>HYPERLINK("https://www.boe.es/gazeta/dias/1826/06/06/pdfs/GMD-1826-68.pdf#page=4","Abrir facsímil")</f>
        <v>Abrir facsímil</v>
      </c>
      <c r="K1560" s="3" t="s">
        <v>36</v>
      </c>
    </row>
    <row r="1561" spans="1:11" ht="42" customHeight="1">
      <c r="A1561" s="2" t="s">
        <v>3646</v>
      </c>
      <c r="B1561" s="2" t="s">
        <v>3647</v>
      </c>
      <c r="C1561" s="2" t="s">
        <v>62</v>
      </c>
      <c r="D1561" s="2" t="s">
        <v>27</v>
      </c>
      <c r="E1561" s="5">
        <v>-26796</v>
      </c>
      <c r="F1561" s="3" t="s">
        <v>125</v>
      </c>
      <c r="G1561" s="3" t="s">
        <v>29</v>
      </c>
      <c r="H1561" s="2" t="s">
        <v>34</v>
      </c>
      <c r="I1561" s="2" t="s">
        <v>3648</v>
      </c>
      <c r="J1561" s="3" t="str">
        <f>HYPERLINK("https://www.boe.es/gazeta/dias/1826/08/19/pdfs/GMD-1826-100.pdf#page=4","Abrir facsímil")</f>
        <v>Abrir facsímil</v>
      </c>
      <c r="K1561" s="3" t="s">
        <v>36</v>
      </c>
    </row>
    <row r="1562" spans="1:11" ht="42" customHeight="1">
      <c r="A1562" s="2" t="s">
        <v>3649</v>
      </c>
      <c r="B1562" s="2" t="s">
        <v>3650</v>
      </c>
      <c r="C1562" s="2" t="s">
        <v>62</v>
      </c>
      <c r="D1562" s="2" t="s">
        <v>27</v>
      </c>
      <c r="E1562" s="5">
        <v>-26882</v>
      </c>
      <c r="F1562" s="3" t="s">
        <v>102</v>
      </c>
      <c r="G1562" s="3" t="s">
        <v>29</v>
      </c>
      <c r="H1562" s="2" t="s">
        <v>34</v>
      </c>
      <c r="I1562" s="2" t="s">
        <v>3651</v>
      </c>
      <c r="J1562" s="3" t="str">
        <f>HYPERLINK("https://www.boe.es/gazeta/dias/1826/05/25/pdfs/GMD-1826-63.pdf#page=4","Abrir facsímil")</f>
        <v>Abrir facsímil</v>
      </c>
      <c r="K1562" s="3" t="s">
        <v>36</v>
      </c>
    </row>
    <row r="1563" spans="1:11" ht="42" customHeight="1">
      <c r="A1563" s="2" t="s">
        <v>3652</v>
      </c>
      <c r="B1563" s="2" t="s">
        <v>3653</v>
      </c>
      <c r="C1563" s="2" t="s">
        <v>49</v>
      </c>
      <c r="D1563" s="2" t="s">
        <v>27</v>
      </c>
      <c r="E1563" s="5">
        <v>-26950</v>
      </c>
      <c r="F1563" s="3" t="s">
        <v>616</v>
      </c>
      <c r="G1563" s="3" t="s">
        <v>29</v>
      </c>
      <c r="H1563" s="2" t="s">
        <v>34</v>
      </c>
      <c r="I1563" s="2" t="s">
        <v>3654</v>
      </c>
      <c r="J1563" s="3" t="str">
        <f>HYPERLINK("https://www.boe.es/gazeta/dias/1826/03/18/pdfs/GMD-1826-34.pdf#page=4","Abrir facsímil")</f>
        <v>Abrir facsímil</v>
      </c>
      <c r="K1563" s="3" t="s">
        <v>36</v>
      </c>
    </row>
    <row r="1564" spans="1:11" ht="42" customHeight="1">
      <c r="A1564" s="2" t="s">
        <v>3652</v>
      </c>
      <c r="B1564" s="2" t="s">
        <v>3653</v>
      </c>
      <c r="C1564" s="2" t="s">
        <v>26</v>
      </c>
      <c r="D1564" s="2" t="s">
        <v>27</v>
      </c>
      <c r="E1564" s="5">
        <v>-26926</v>
      </c>
      <c r="F1564" s="3" t="s">
        <v>57</v>
      </c>
      <c r="G1564" s="3" t="s">
        <v>64</v>
      </c>
      <c r="H1564" s="2" t="s">
        <v>34</v>
      </c>
      <c r="I1564" s="2" t="s">
        <v>3655</v>
      </c>
      <c r="J1564" s="3" t="str">
        <f>HYPERLINK("https://www.boe.es/gazeta/dias/1826/04/11/pdfs/GMD-1826-44.pdf#page=2","Abrir facsímil")</f>
        <v>Abrir facsímil</v>
      </c>
      <c r="K1564" s="3" t="s">
        <v>36</v>
      </c>
    </row>
    <row r="1565" spans="1:11" ht="42" customHeight="1">
      <c r="A1565" s="2" t="s">
        <v>3652</v>
      </c>
      <c r="B1565" s="2" t="s">
        <v>3653</v>
      </c>
      <c r="C1565" s="2" t="s">
        <v>32</v>
      </c>
      <c r="D1565" s="2" t="s">
        <v>27</v>
      </c>
      <c r="E1565" s="5">
        <v>-26812</v>
      </c>
      <c r="F1565" s="3" t="s">
        <v>33</v>
      </c>
      <c r="G1565" s="3" t="s">
        <v>29</v>
      </c>
      <c r="H1565" s="2" t="s">
        <v>34</v>
      </c>
      <c r="I1565" s="2" t="s">
        <v>3656</v>
      </c>
      <c r="J1565" s="3" t="str">
        <f>HYPERLINK("https://www.boe.es/gazeta/dias/1826/08/03/pdfs/GMD-1826-93.pdf#page=4","Abrir facsímil")</f>
        <v>Abrir facsímil</v>
      </c>
      <c r="K1565" s="3" t="s">
        <v>36</v>
      </c>
    </row>
    <row r="1566" spans="1:11" ht="42" customHeight="1">
      <c r="A1566" s="2" t="s">
        <v>3657</v>
      </c>
      <c r="B1566" s="2" t="s">
        <v>3658</v>
      </c>
      <c r="C1566" s="2" t="s">
        <v>85</v>
      </c>
      <c r="D1566" s="2" t="s">
        <v>86</v>
      </c>
      <c r="E1566" s="5">
        <v>-26905</v>
      </c>
      <c r="F1566" s="3" t="s">
        <v>68</v>
      </c>
      <c r="G1566" s="3" t="s">
        <v>20</v>
      </c>
      <c r="H1566" s="2" t="s">
        <v>34</v>
      </c>
      <c r="I1566" s="2" t="s">
        <v>3659</v>
      </c>
      <c r="J1566" s="3" t="str">
        <f>HYPERLINK("https://www.boe.es/gazeta/dias/1826/05/02/pdfs/GMD-1826-53.pdf#page=3","Abrir facsímil")</f>
        <v>Abrir facsímil</v>
      </c>
      <c r="K1566" s="3" t="s">
        <v>36</v>
      </c>
    </row>
    <row r="1567" spans="1:11" ht="42" customHeight="1">
      <c r="A1567" s="2" t="s">
        <v>3660</v>
      </c>
      <c r="B1567" s="2" t="s">
        <v>3661</v>
      </c>
      <c r="C1567" s="2" t="s">
        <v>62</v>
      </c>
      <c r="D1567" s="2" t="s">
        <v>27</v>
      </c>
      <c r="E1567" s="5">
        <v>-26971</v>
      </c>
      <c r="F1567" s="3" t="s">
        <v>201</v>
      </c>
      <c r="G1567" s="3" t="s">
        <v>29</v>
      </c>
      <c r="H1567" s="2" t="s">
        <v>34</v>
      </c>
      <c r="I1567" s="2" t="s">
        <v>3662</v>
      </c>
      <c r="J1567" s="3" t="str">
        <f>HYPERLINK("https://www.boe.es/gazeta/dias/1826/02/25/pdfs/GMD-1826-24.pdf#page=4","Abrir facsímil")</f>
        <v>Abrir facsímil</v>
      </c>
      <c r="K1567" s="3" t="s">
        <v>36</v>
      </c>
    </row>
    <row r="1568" spans="1:11" ht="42" customHeight="1">
      <c r="A1568" s="2" t="s">
        <v>3663</v>
      </c>
      <c r="B1568" s="2" t="s">
        <v>3663</v>
      </c>
      <c r="C1568" s="2" t="s">
        <v>17</v>
      </c>
      <c r="D1568" s="2" t="s">
        <v>18</v>
      </c>
      <c r="E1568" s="5">
        <v>-26838</v>
      </c>
      <c r="F1568" s="3" t="s">
        <v>312</v>
      </c>
      <c r="G1568" s="3" t="s">
        <v>64</v>
      </c>
      <c r="H1568" s="2" t="s">
        <v>34</v>
      </c>
      <c r="I1568" s="2" t="s">
        <v>3664</v>
      </c>
      <c r="J1568" s="3" t="str">
        <f>HYPERLINK("https://www.boe.es/gazeta/dias/1826/07/08/pdfs/GMD-1826-82.pdf#page=2","Abrir facsímil")</f>
        <v>Abrir facsímil</v>
      </c>
      <c r="K1568" s="3" t="s">
        <v>36</v>
      </c>
    </row>
    <row r="1569" spans="1:11" ht="42" customHeight="1">
      <c r="A1569" s="2" t="s">
        <v>3665</v>
      </c>
      <c r="B1569" s="2" t="s">
        <v>3666</v>
      </c>
      <c r="C1569" s="2" t="s">
        <v>49</v>
      </c>
      <c r="D1569" s="2" t="s">
        <v>27</v>
      </c>
      <c r="E1569" s="5">
        <v>-26929</v>
      </c>
      <c r="F1569" s="3" t="s">
        <v>1102</v>
      </c>
      <c r="G1569" s="3" t="s">
        <v>64</v>
      </c>
      <c r="H1569" s="2" t="s">
        <v>34</v>
      </c>
      <c r="I1569" s="2" t="s">
        <v>3667</v>
      </c>
      <c r="J1569" s="3" t="str">
        <f>HYPERLINK("https://www.boe.es/gazeta/dias/1826/04/08/pdfs/GMD-1826-43.pdf#page=2","Abrir facsímil")</f>
        <v>Abrir facsímil</v>
      </c>
      <c r="K1569" s="3" t="s">
        <v>36</v>
      </c>
    </row>
    <row r="1570" spans="1:11" ht="42" customHeight="1">
      <c r="A1570" s="2" t="s">
        <v>3668</v>
      </c>
      <c r="B1570" s="2" t="s">
        <v>3669</v>
      </c>
      <c r="C1570" s="2" t="s">
        <v>62</v>
      </c>
      <c r="D1570" s="2" t="s">
        <v>27</v>
      </c>
      <c r="E1570" s="5">
        <v>-26670</v>
      </c>
      <c r="F1570" s="3" t="s">
        <v>253</v>
      </c>
      <c r="G1570" s="3" t="s">
        <v>29</v>
      </c>
      <c r="H1570" s="2" t="s">
        <v>34</v>
      </c>
      <c r="I1570" s="2" t="s">
        <v>3670</v>
      </c>
      <c r="J1570" s="3" t="str">
        <f>HYPERLINK("https://www.boe.es/gazeta/dias/1826/12/23/pdfs/GMD-1826-154.pdf#page=4","Abrir facsímil")</f>
        <v>Abrir facsímil</v>
      </c>
      <c r="K1570" s="3" t="s">
        <v>36</v>
      </c>
    </row>
    <row r="1571" spans="1:11" ht="42" customHeight="1">
      <c r="A1571" s="2" t="s">
        <v>3671</v>
      </c>
      <c r="B1571" s="2" t="s">
        <v>3672</v>
      </c>
      <c r="C1571" s="2" t="s">
        <v>17</v>
      </c>
      <c r="D1571" s="2" t="s">
        <v>18</v>
      </c>
      <c r="E1571" s="5">
        <v>-26863</v>
      </c>
      <c r="F1571" s="3" t="s">
        <v>140</v>
      </c>
      <c r="G1571" s="3" t="s">
        <v>20</v>
      </c>
      <c r="H1571" s="2" t="s">
        <v>34</v>
      </c>
      <c r="I1571" s="2" t="s">
        <v>3673</v>
      </c>
      <c r="J1571" s="3" t="str">
        <f>HYPERLINK("https://www.boe.es/gazeta/dias/1826/06/13/pdfs/GMD-1826-71.pdf#page=3","Abrir facsímil")</f>
        <v>Abrir facsímil</v>
      </c>
      <c r="K1571" s="3" t="s">
        <v>36</v>
      </c>
    </row>
    <row r="1572" spans="1:11" ht="42" customHeight="1">
      <c r="A1572" s="2" t="s">
        <v>3674</v>
      </c>
      <c r="B1572" s="2" t="s">
        <v>3675</v>
      </c>
      <c r="C1572" s="2" t="s">
        <v>85</v>
      </c>
      <c r="D1572" s="2" t="s">
        <v>86</v>
      </c>
      <c r="E1572" s="5">
        <v>-26782</v>
      </c>
      <c r="F1572" s="3" t="s">
        <v>322</v>
      </c>
      <c r="G1572" s="3" t="s">
        <v>29</v>
      </c>
      <c r="H1572" s="2" t="s">
        <v>34</v>
      </c>
      <c r="I1572" s="2" t="s">
        <v>3676</v>
      </c>
      <c r="J1572" s="3" t="str">
        <f>HYPERLINK("https://www.boe.es/gazeta/dias/1826/09/02/pdfs/GMD-1826-106.pdf#page=4","Abrir facsímil")</f>
        <v>Abrir facsímil</v>
      </c>
      <c r="K1572" s="3" t="s">
        <v>36</v>
      </c>
    </row>
    <row r="1573" spans="1:11" ht="42" customHeight="1">
      <c r="A1573" s="2" t="s">
        <v>3677</v>
      </c>
      <c r="B1573" s="2" t="s">
        <v>3678</v>
      </c>
      <c r="C1573" s="2" t="s">
        <v>62</v>
      </c>
      <c r="D1573" s="2" t="s">
        <v>27</v>
      </c>
      <c r="E1573" s="5">
        <v>-26824</v>
      </c>
      <c r="F1573" s="3" t="s">
        <v>274</v>
      </c>
      <c r="G1573" s="3" t="s">
        <v>29</v>
      </c>
      <c r="H1573" s="2" t="s">
        <v>34</v>
      </c>
      <c r="I1573" s="2" t="s">
        <v>3679</v>
      </c>
      <c r="J1573" s="3" t="str">
        <f>HYPERLINK("https://www.boe.es/gazeta/dias/1826/07/22/pdfs/GMD-1826-88.pdf#page=4","Abrir facsímil")</f>
        <v>Abrir facsímil</v>
      </c>
      <c r="K1573" s="3" t="s">
        <v>36</v>
      </c>
    </row>
    <row r="1574" spans="1:11" ht="42" customHeight="1">
      <c r="A1574" s="2" t="s">
        <v>3680</v>
      </c>
      <c r="B1574" s="2" t="s">
        <v>3681</v>
      </c>
      <c r="C1574" s="2" t="s">
        <v>187</v>
      </c>
      <c r="D1574" s="2" t="s">
        <v>86</v>
      </c>
      <c r="E1574" s="5">
        <v>-26810</v>
      </c>
      <c r="F1574" s="3" t="s">
        <v>498</v>
      </c>
      <c r="G1574" s="3" t="s">
        <v>29</v>
      </c>
      <c r="H1574" s="2" t="s">
        <v>34</v>
      </c>
      <c r="I1574" s="2" t="s">
        <v>3682</v>
      </c>
      <c r="J1574" s="3" t="str">
        <f>HYPERLINK("https://www.boe.es/gazeta/dias/1826/08/05/pdfs/GMD-1826-94.pdf#page=4","Abrir facsímil")</f>
        <v>Abrir facsímil</v>
      </c>
      <c r="K1574" s="3" t="s">
        <v>36</v>
      </c>
    </row>
    <row r="1575" spans="1:11" ht="42" customHeight="1">
      <c r="A1575" s="2" t="s">
        <v>3683</v>
      </c>
      <c r="B1575" s="2" t="s">
        <v>3683</v>
      </c>
      <c r="C1575" s="2" t="s">
        <v>17</v>
      </c>
      <c r="D1575" s="2" t="s">
        <v>18</v>
      </c>
      <c r="E1575" s="5">
        <v>-26777</v>
      </c>
      <c r="F1575" s="3" t="s">
        <v>413</v>
      </c>
      <c r="G1575" s="3" t="s">
        <v>64</v>
      </c>
      <c r="H1575" s="2" t="s">
        <v>34</v>
      </c>
      <c r="I1575" s="2" t="s">
        <v>3684</v>
      </c>
      <c r="J1575" s="3" t="str">
        <f>HYPERLINK("https://www.boe.es/gazeta/dias/1826/09/07/pdfs/GMD-1826-108.pdf#page=2","Abrir facsímil")</f>
        <v>Abrir facsímil</v>
      </c>
      <c r="K1575" s="3" t="s">
        <v>36</v>
      </c>
    </row>
    <row r="1576" spans="1:11" ht="42" customHeight="1">
      <c r="A1576" s="2" t="s">
        <v>3685</v>
      </c>
      <c r="B1576" s="2" t="s">
        <v>3686</v>
      </c>
      <c r="C1576" s="2" t="s">
        <v>85</v>
      </c>
      <c r="D1576" s="2" t="s">
        <v>86</v>
      </c>
      <c r="E1576" s="5">
        <v>-26891</v>
      </c>
      <c r="F1576" s="3" t="s">
        <v>78</v>
      </c>
      <c r="G1576" s="3" t="s">
        <v>29</v>
      </c>
      <c r="H1576" s="2" t="s">
        <v>34</v>
      </c>
      <c r="I1576" s="2" t="s">
        <v>3687</v>
      </c>
      <c r="J1576" s="3" t="str">
        <f>HYPERLINK("https://www.boe.es/gazeta/dias/1826/05/16/pdfs/GMD-1826-59.pdf#page=4","Abrir facsímil")</f>
        <v>Abrir facsímil</v>
      </c>
      <c r="K1576" s="3" t="s">
        <v>36</v>
      </c>
    </row>
    <row r="1577" spans="1:11" ht="42" customHeight="1">
      <c r="A1577" s="2" t="s">
        <v>3688</v>
      </c>
      <c r="B1577" s="2" t="s">
        <v>3689</v>
      </c>
      <c r="C1577" s="2" t="s">
        <v>62</v>
      </c>
      <c r="D1577" s="2" t="s">
        <v>27</v>
      </c>
      <c r="E1577" s="5">
        <v>-26712</v>
      </c>
      <c r="F1577" s="3" t="s">
        <v>424</v>
      </c>
      <c r="G1577" s="3" t="s">
        <v>29</v>
      </c>
      <c r="H1577" s="2" t="s">
        <v>34</v>
      </c>
      <c r="I1577" s="2" t="s">
        <v>3690</v>
      </c>
      <c r="J1577" s="3" t="str">
        <f>HYPERLINK("https://www.boe.es/gazeta/dias/1826/11/11/pdfs/GMD-1826-136.pdf#page=4","Abrir facsímil")</f>
        <v>Abrir facsímil</v>
      </c>
      <c r="K1577" s="3" t="s">
        <v>36</v>
      </c>
    </row>
    <row r="1578" spans="1:11" ht="42" customHeight="1">
      <c r="A1578" s="2" t="s">
        <v>3691</v>
      </c>
      <c r="B1578" s="2" t="s">
        <v>3692</v>
      </c>
      <c r="C1578" s="2" t="s">
        <v>49</v>
      </c>
      <c r="D1578" s="2" t="s">
        <v>27</v>
      </c>
      <c r="E1578" s="5">
        <v>-26999</v>
      </c>
      <c r="F1578" s="3" t="s">
        <v>1544</v>
      </c>
      <c r="G1578" s="3" t="s">
        <v>29</v>
      </c>
      <c r="H1578" s="2" t="s">
        <v>34</v>
      </c>
      <c r="I1578" s="2" t="s">
        <v>3693</v>
      </c>
      <c r="J1578" s="3" t="str">
        <f>HYPERLINK("https://www.boe.es/gazeta/dias/1826/01/28/pdfs/GMD-1826-12.pdf#page=4","Abrir facsímil")</f>
        <v>Abrir facsímil</v>
      </c>
      <c r="K1578" s="3" t="s">
        <v>36</v>
      </c>
    </row>
    <row r="1579" spans="1:11" ht="42" customHeight="1">
      <c r="A1579" s="2" t="s">
        <v>3694</v>
      </c>
      <c r="B1579" s="2" t="s">
        <v>3695</v>
      </c>
      <c r="C1579" s="2" t="s">
        <v>49</v>
      </c>
      <c r="D1579" s="2" t="s">
        <v>27</v>
      </c>
      <c r="E1579" s="5">
        <v>-26754</v>
      </c>
      <c r="F1579" s="3" t="s">
        <v>556</v>
      </c>
      <c r="G1579" s="3" t="s">
        <v>29</v>
      </c>
      <c r="H1579" s="2" t="s">
        <v>34</v>
      </c>
      <c r="I1579" s="2" t="s">
        <v>3696</v>
      </c>
      <c r="J1579" s="3" t="str">
        <f>HYPERLINK("https://www.boe.es/gazeta/dias/1826/09/30/pdfs/GMD-1826-118.pdf#page=4","Abrir facsímil")</f>
        <v>Abrir facsímil</v>
      </c>
      <c r="K1579" s="3" t="s">
        <v>36</v>
      </c>
    </row>
    <row r="1580" spans="1:11" ht="42" customHeight="1">
      <c r="A1580" s="2" t="s">
        <v>3697</v>
      </c>
      <c r="B1580" s="2" t="s">
        <v>3698</v>
      </c>
      <c r="C1580" s="2" t="s">
        <v>62</v>
      </c>
      <c r="D1580" s="2" t="s">
        <v>27</v>
      </c>
      <c r="E1580" s="5">
        <v>-26852</v>
      </c>
      <c r="F1580" s="3" t="s">
        <v>545</v>
      </c>
      <c r="G1580" s="3" t="s">
        <v>29</v>
      </c>
      <c r="H1580" s="2" t="s">
        <v>34</v>
      </c>
      <c r="I1580" s="2" t="s">
        <v>3699</v>
      </c>
      <c r="J1580" s="3" t="str">
        <f>HYPERLINK("https://www.boe.es/gazeta/dias/1826/06/24/pdfs/GMD-1826-76.pdf#page=4","Abrir facsímil")</f>
        <v>Abrir facsímil</v>
      </c>
      <c r="K1580" s="3" t="s">
        <v>36</v>
      </c>
    </row>
    <row r="1581" spans="1:11" ht="42" customHeight="1">
      <c r="A1581" s="2" t="s">
        <v>3700</v>
      </c>
      <c r="B1581" s="2" t="s">
        <v>3701</v>
      </c>
      <c r="C1581" s="2" t="s">
        <v>17</v>
      </c>
      <c r="D1581" s="2" t="s">
        <v>18</v>
      </c>
      <c r="E1581" s="5">
        <v>-26922</v>
      </c>
      <c r="F1581" s="3" t="s">
        <v>352</v>
      </c>
      <c r="G1581" s="3" t="s">
        <v>29</v>
      </c>
      <c r="H1581" s="2" t="s">
        <v>34</v>
      </c>
      <c r="I1581" s="2" t="s">
        <v>3702</v>
      </c>
      <c r="J1581" s="3" t="str">
        <f>HYPERLINK("https://www.boe.es/gazeta/dias/1826/04/15/pdfs/GMD-1826-46.pdf#page=4","Abrir facsímil")</f>
        <v>Abrir facsímil</v>
      </c>
      <c r="K1581" s="3" t="s">
        <v>36</v>
      </c>
    </row>
    <row r="1582" spans="1:11" ht="42" customHeight="1">
      <c r="A1582" s="2" t="s">
        <v>3703</v>
      </c>
      <c r="B1582" s="2" t="s">
        <v>3703</v>
      </c>
      <c r="C1582" s="2" t="s">
        <v>62</v>
      </c>
      <c r="D1582" s="2" t="s">
        <v>27</v>
      </c>
      <c r="E1582" s="5">
        <v>-26987</v>
      </c>
      <c r="F1582" s="3" t="s">
        <v>399</v>
      </c>
      <c r="G1582" s="3" t="s">
        <v>64</v>
      </c>
      <c r="H1582" s="2" t="s">
        <v>34</v>
      </c>
      <c r="I1582" s="2" t="s">
        <v>3704</v>
      </c>
      <c r="J1582" s="3" t="str">
        <f>HYPERLINK("https://www.boe.es/gazeta/dias/1826/02/09/pdfs/GMD-1826-17.pdf#page=2","Abrir facsímil")</f>
        <v>Abrir facsímil</v>
      </c>
      <c r="K1582" s="3" t="s">
        <v>36</v>
      </c>
    </row>
    <row r="1583" spans="1:11" ht="42" customHeight="1">
      <c r="A1583" s="2" t="s">
        <v>3705</v>
      </c>
      <c r="B1583" s="2" t="s">
        <v>3706</v>
      </c>
      <c r="C1583" s="2" t="s">
        <v>85</v>
      </c>
      <c r="D1583" s="2" t="s">
        <v>86</v>
      </c>
      <c r="E1583" s="5">
        <v>-26873</v>
      </c>
      <c r="F1583" s="3" t="s">
        <v>136</v>
      </c>
      <c r="G1583" s="3" t="s">
        <v>20</v>
      </c>
      <c r="H1583" s="2" t="s">
        <v>34</v>
      </c>
      <c r="I1583" s="2" t="s">
        <v>3707</v>
      </c>
      <c r="J1583" s="3" t="str">
        <f>HYPERLINK("https://www.boe.es/gazeta/dias/1826/06/03/pdfs/GMD-1826-67.pdf#page=3","Abrir facsímil")</f>
        <v>Abrir facsímil</v>
      </c>
      <c r="K1583" s="3" t="s">
        <v>36</v>
      </c>
    </row>
    <row r="1584" spans="1:11" ht="42" customHeight="1">
      <c r="A1584" s="2" t="s">
        <v>3708</v>
      </c>
      <c r="B1584" s="2" t="s">
        <v>3709</v>
      </c>
      <c r="C1584" s="2" t="s">
        <v>85</v>
      </c>
      <c r="D1584" s="2" t="s">
        <v>86</v>
      </c>
      <c r="E1584" s="5">
        <v>-26663</v>
      </c>
      <c r="F1584" s="3" t="s">
        <v>374</v>
      </c>
      <c r="G1584" s="3" t="s">
        <v>29</v>
      </c>
      <c r="H1584" s="2" t="s">
        <v>21</v>
      </c>
      <c r="I1584" s="2" t="s">
        <v>3710</v>
      </c>
      <c r="J1584" s="3" t="str">
        <f>HYPERLINK("https://www.boe.es/gazeta/dias/1826/12/30/pdfs/GMD-1826-157.pdf#page=4","Abrir facsímil")</f>
        <v>Abrir facsímil</v>
      </c>
      <c r="K1584" s="3" t="s">
        <v>23</v>
      </c>
    </row>
    <row r="1585" spans="1:11" ht="42" customHeight="1">
      <c r="A1585" s="2" t="s">
        <v>3711</v>
      </c>
      <c r="B1585" s="2" t="s">
        <v>3711</v>
      </c>
      <c r="C1585" s="2" t="s">
        <v>17</v>
      </c>
      <c r="D1585" s="2" t="s">
        <v>18</v>
      </c>
      <c r="E1585" s="5">
        <v>-26681</v>
      </c>
      <c r="F1585" s="3" t="s">
        <v>612</v>
      </c>
      <c r="G1585" s="3" t="s">
        <v>20</v>
      </c>
      <c r="H1585" s="2" t="s">
        <v>34</v>
      </c>
      <c r="I1585" s="2" t="s">
        <v>3712</v>
      </c>
      <c r="J1585" s="3" t="str">
        <f>HYPERLINK("https://www.boe.es/gazeta/dias/1826/12/12/pdfs/GMD-1826-149.pdf#page=3","Abrir facsímil")</f>
        <v>Abrir facsímil</v>
      </c>
      <c r="K1585" s="3" t="s">
        <v>36</v>
      </c>
    </row>
    <row r="1586" spans="1:11" ht="42" customHeight="1">
      <c r="A1586" s="2" t="s">
        <v>3713</v>
      </c>
      <c r="B1586" s="2" t="s">
        <v>3713</v>
      </c>
      <c r="C1586" s="2" t="s">
        <v>17</v>
      </c>
      <c r="D1586" s="2" t="s">
        <v>18</v>
      </c>
      <c r="E1586" s="5">
        <v>-26847</v>
      </c>
      <c r="F1586" s="3" t="s">
        <v>465</v>
      </c>
      <c r="G1586" s="3" t="s">
        <v>64</v>
      </c>
      <c r="H1586" s="2" t="s">
        <v>34</v>
      </c>
      <c r="I1586" s="2" t="s">
        <v>3714</v>
      </c>
      <c r="J1586" s="3" t="str">
        <f>HYPERLINK("https://www.boe.es/gazeta/dias/1826/06/29/pdfs/GMD-1826-78.pdf#page=2","Abrir facsímil")</f>
        <v>Abrir facsímil</v>
      </c>
      <c r="K1586" s="3" t="s">
        <v>36</v>
      </c>
    </row>
    <row r="1587" spans="1:11" ht="42" customHeight="1">
      <c r="A1587" s="2" t="s">
        <v>3715</v>
      </c>
      <c r="B1587" s="2" t="s">
        <v>3716</v>
      </c>
      <c r="C1587" s="2" t="s">
        <v>17</v>
      </c>
      <c r="D1587" s="2" t="s">
        <v>18</v>
      </c>
      <c r="E1587" s="5">
        <v>-26905</v>
      </c>
      <c r="F1587" s="3" t="s">
        <v>68</v>
      </c>
      <c r="G1587" s="3" t="s">
        <v>20</v>
      </c>
      <c r="H1587" s="2" t="s">
        <v>21</v>
      </c>
      <c r="I1587" s="2" t="s">
        <v>3717</v>
      </c>
      <c r="J1587" s="3" t="str">
        <f>HYPERLINK("https://www.boe.es/gazeta/dias/1826/05/02/pdfs/GMD-1826-53.pdf#page=3","Abrir facsímil")</f>
        <v>Abrir facsímil</v>
      </c>
      <c r="K1587" s="3" t="s">
        <v>23</v>
      </c>
    </row>
    <row r="1588" spans="1:11" ht="42" customHeight="1">
      <c r="A1588" s="2" t="s">
        <v>3718</v>
      </c>
      <c r="B1588" s="2" t="s">
        <v>3719</v>
      </c>
      <c r="C1588" s="2" t="s">
        <v>17</v>
      </c>
      <c r="D1588" s="2" t="s">
        <v>18</v>
      </c>
      <c r="E1588" s="5">
        <v>-26812</v>
      </c>
      <c r="F1588" s="3" t="s">
        <v>33</v>
      </c>
      <c r="G1588" s="3" t="s">
        <v>29</v>
      </c>
      <c r="H1588" s="2" t="s">
        <v>34</v>
      </c>
      <c r="I1588" s="2" t="s">
        <v>3720</v>
      </c>
      <c r="J1588" s="3" t="str">
        <f>HYPERLINK("https://www.boe.es/gazeta/dias/1826/08/03/pdfs/GMD-1826-93.pdf#page=4","Abrir facsímil")</f>
        <v>Abrir facsímil</v>
      </c>
      <c r="K1588" s="3" t="s">
        <v>36</v>
      </c>
    </row>
    <row r="1589" spans="1:11" ht="42" customHeight="1">
      <c r="A1589" s="2" t="s">
        <v>3721</v>
      </c>
      <c r="B1589" s="2" t="s">
        <v>3721</v>
      </c>
      <c r="C1589" s="2" t="s">
        <v>17</v>
      </c>
      <c r="D1589" s="2" t="s">
        <v>18</v>
      </c>
      <c r="E1589" s="5">
        <v>-26947</v>
      </c>
      <c r="F1589" s="3" t="s">
        <v>19</v>
      </c>
      <c r="G1589" s="3" t="s">
        <v>792</v>
      </c>
      <c r="H1589" s="2" t="s">
        <v>34</v>
      </c>
      <c r="I1589" s="2" t="s">
        <v>3722</v>
      </c>
      <c r="J1589" s="3" t="str">
        <f>HYPERLINK("https://www.boe.es/gazeta/dias/1826/03/21/pdfs/GMD-1826-35.pdf#page=2","Abrir facsímil")</f>
        <v>Abrir facsímil</v>
      </c>
      <c r="K1589" s="3" t="s">
        <v>36</v>
      </c>
    </row>
    <row r="1590" spans="1:11" ht="42" customHeight="1">
      <c r="A1590" s="2" t="s">
        <v>3723</v>
      </c>
      <c r="B1590" s="2" t="s">
        <v>3724</v>
      </c>
      <c r="C1590" s="2" t="s">
        <v>85</v>
      </c>
      <c r="D1590" s="2" t="s">
        <v>86</v>
      </c>
      <c r="E1590" s="5">
        <v>-26765</v>
      </c>
      <c r="F1590" s="3" t="s">
        <v>458</v>
      </c>
      <c r="G1590" s="3" t="s">
        <v>29</v>
      </c>
      <c r="H1590" s="2" t="s">
        <v>34</v>
      </c>
      <c r="I1590" s="2" t="s">
        <v>3725</v>
      </c>
      <c r="J1590" s="3" t="str">
        <f>HYPERLINK("https://www.boe.es/gazeta/dias/1826/09/19/pdfs/GMD-1826-113.pdf#page=4","Abrir facsímil")</f>
        <v>Abrir facsímil</v>
      </c>
      <c r="K1590" s="3" t="s">
        <v>36</v>
      </c>
    </row>
    <row r="1591" spans="1:11" ht="42" customHeight="1">
      <c r="A1591" s="2" t="s">
        <v>3726</v>
      </c>
      <c r="B1591" s="2" t="s">
        <v>3726</v>
      </c>
      <c r="C1591" s="2" t="s">
        <v>17</v>
      </c>
      <c r="D1591" s="2" t="s">
        <v>18</v>
      </c>
      <c r="E1591" s="5">
        <v>-26957</v>
      </c>
      <c r="F1591" s="3" t="s">
        <v>1270</v>
      </c>
      <c r="G1591" s="3" t="s">
        <v>45</v>
      </c>
      <c r="H1591" s="2" t="s">
        <v>34</v>
      </c>
      <c r="I1591" s="2" t="s">
        <v>3727</v>
      </c>
      <c r="J1591" s="3" t="str">
        <f>HYPERLINK("https://www.boe.es/gazeta/dias/1826/03/11/pdfs/GMD-1826-31.pdf#page=1","Abrir facsímil")</f>
        <v>Abrir facsímil</v>
      </c>
      <c r="K1591" s="3" t="s">
        <v>36</v>
      </c>
    </row>
    <row r="1592" spans="1:11" ht="42" customHeight="1">
      <c r="A1592" s="2" t="s">
        <v>3726</v>
      </c>
      <c r="B1592" s="2" t="s">
        <v>3726</v>
      </c>
      <c r="C1592" s="2" t="s">
        <v>85</v>
      </c>
      <c r="D1592" s="2" t="s">
        <v>86</v>
      </c>
      <c r="E1592" s="5">
        <v>-26917</v>
      </c>
      <c r="F1592" s="3" t="s">
        <v>308</v>
      </c>
      <c r="G1592" s="3" t="s">
        <v>45</v>
      </c>
      <c r="H1592" s="2" t="s">
        <v>34</v>
      </c>
      <c r="I1592" s="2" t="s">
        <v>3728</v>
      </c>
      <c r="J1592" s="3" t="str">
        <f>HYPERLINK("https://www.boe.es/gazeta/dias/1826/04/20/pdfs/GMD-1826-48.pdf#page=1","Abrir facsímil")</f>
        <v>Abrir facsímil</v>
      </c>
      <c r="K1592" s="3" t="s">
        <v>36</v>
      </c>
    </row>
    <row r="1593" spans="1:11" ht="42" customHeight="1">
      <c r="A1593" s="2" t="s">
        <v>3726</v>
      </c>
      <c r="B1593" s="2" t="s">
        <v>3726</v>
      </c>
      <c r="C1593" s="2" t="s">
        <v>17</v>
      </c>
      <c r="D1593" s="2" t="s">
        <v>18</v>
      </c>
      <c r="E1593" s="5">
        <v>-26903</v>
      </c>
      <c r="F1593" s="3" t="s">
        <v>217</v>
      </c>
      <c r="G1593" s="3" t="s">
        <v>20</v>
      </c>
      <c r="H1593" s="2" t="s">
        <v>34</v>
      </c>
      <c r="I1593" s="2" t="s">
        <v>3729</v>
      </c>
      <c r="J1593" s="3" t="str">
        <f>HYPERLINK("https://www.boe.es/gazeta/dias/1826/05/04/pdfs/GMD-1826-54.pdf#page=3","Abrir facsímil")</f>
        <v>Abrir facsímil</v>
      </c>
      <c r="K1593" s="3" t="s">
        <v>36</v>
      </c>
    </row>
    <row r="1594" spans="1:11" ht="42" customHeight="1">
      <c r="A1594" s="2" t="s">
        <v>3726</v>
      </c>
      <c r="B1594" s="2" t="s">
        <v>3726</v>
      </c>
      <c r="C1594" s="2" t="s">
        <v>49</v>
      </c>
      <c r="D1594" s="2" t="s">
        <v>27</v>
      </c>
      <c r="E1594" s="5">
        <v>-26835</v>
      </c>
      <c r="F1594" s="3" t="s">
        <v>359</v>
      </c>
      <c r="G1594" s="3" t="s">
        <v>20</v>
      </c>
      <c r="H1594" s="2" t="s">
        <v>34</v>
      </c>
      <c r="I1594" s="2" t="s">
        <v>3730</v>
      </c>
      <c r="J1594" s="3" t="str">
        <f>HYPERLINK("https://www.boe.es/gazeta/dias/1826/07/11/pdfs/GMD-1826-83.pdf#page=3","Abrir facsímil")</f>
        <v>Abrir facsímil</v>
      </c>
      <c r="K1594" s="3" t="s">
        <v>36</v>
      </c>
    </row>
    <row r="1595" spans="1:11" ht="42" customHeight="1">
      <c r="A1595" s="2" t="s">
        <v>3726</v>
      </c>
      <c r="B1595" s="2" t="s">
        <v>3726</v>
      </c>
      <c r="C1595" s="2" t="s">
        <v>85</v>
      </c>
      <c r="D1595" s="2" t="s">
        <v>86</v>
      </c>
      <c r="E1595" s="5">
        <v>-26803</v>
      </c>
      <c r="F1595" s="3" t="s">
        <v>811</v>
      </c>
      <c r="G1595" s="3" t="s">
        <v>64</v>
      </c>
      <c r="H1595" s="2" t="s">
        <v>34</v>
      </c>
      <c r="I1595" s="2" t="s">
        <v>3731</v>
      </c>
      <c r="J1595" s="3" t="str">
        <f>HYPERLINK("https://www.boe.es/gazeta/dias/1826/08/12/pdfs/GMD-1826-97.pdf#page=2","Abrir facsímil")</f>
        <v>Abrir facsímil</v>
      </c>
      <c r="K1595" s="3" t="s">
        <v>36</v>
      </c>
    </row>
    <row r="1596" spans="1:11" ht="42" customHeight="1">
      <c r="A1596" s="2" t="s">
        <v>3726</v>
      </c>
      <c r="B1596" s="2" t="s">
        <v>3726</v>
      </c>
      <c r="C1596" s="2" t="s">
        <v>17</v>
      </c>
      <c r="D1596" s="2" t="s">
        <v>18</v>
      </c>
      <c r="E1596" s="5">
        <v>-26803</v>
      </c>
      <c r="F1596" s="3" t="s">
        <v>811</v>
      </c>
      <c r="G1596" s="3" t="s">
        <v>29</v>
      </c>
      <c r="H1596" s="2" t="s">
        <v>34</v>
      </c>
      <c r="I1596" s="2" t="s">
        <v>3732</v>
      </c>
      <c r="J1596" s="3" t="str">
        <f>HYPERLINK("https://www.boe.es/gazeta/dias/1826/08/12/pdfs/GMD-1826-97.pdf#page=4","Abrir facsímil")</f>
        <v>Abrir facsímil</v>
      </c>
      <c r="K1596" s="3" t="s">
        <v>36</v>
      </c>
    </row>
    <row r="1597" spans="1:11" ht="42" customHeight="1">
      <c r="A1597" s="2" t="s">
        <v>3726</v>
      </c>
      <c r="B1597" s="2" t="s">
        <v>3726</v>
      </c>
      <c r="C1597" s="2" t="s">
        <v>17</v>
      </c>
      <c r="D1597" s="2" t="s">
        <v>18</v>
      </c>
      <c r="E1597" s="5">
        <v>-26700</v>
      </c>
      <c r="F1597" s="3" t="s">
        <v>54</v>
      </c>
      <c r="G1597" s="3" t="s">
        <v>20</v>
      </c>
      <c r="H1597" s="2" t="s">
        <v>34</v>
      </c>
      <c r="I1597" s="2" t="s">
        <v>3733</v>
      </c>
      <c r="J1597" s="3" t="str">
        <f>HYPERLINK("https://www.boe.es/gazeta/dias/1826/11/23/pdfs/GMD-1826-141.pdf#page=3","Abrir facsímil")</f>
        <v>Abrir facsímil</v>
      </c>
      <c r="K1597" s="3" t="s">
        <v>36</v>
      </c>
    </row>
    <row r="1598" spans="1:11" ht="42" customHeight="1">
      <c r="A1598" s="2" t="s">
        <v>3726</v>
      </c>
      <c r="B1598" s="2" t="s">
        <v>3726</v>
      </c>
      <c r="C1598" s="2" t="s">
        <v>17</v>
      </c>
      <c r="D1598" s="2" t="s">
        <v>18</v>
      </c>
      <c r="E1598" s="5">
        <v>-26677</v>
      </c>
      <c r="F1598" s="3" t="s">
        <v>37</v>
      </c>
      <c r="G1598" s="3" t="s">
        <v>64</v>
      </c>
      <c r="H1598" s="2" t="s">
        <v>34</v>
      </c>
      <c r="I1598" s="2" t="s">
        <v>3734</v>
      </c>
      <c r="J1598" s="3" t="str">
        <f>HYPERLINK("https://www.boe.es/gazeta/dias/1826/12/16/pdfs/GMD-1826-151.pdf#page=2","Abrir facsímil")</f>
        <v>Abrir facsímil</v>
      </c>
      <c r="K1598" s="3" t="s">
        <v>36</v>
      </c>
    </row>
    <row r="1599" spans="1:11" ht="42" customHeight="1">
      <c r="A1599" s="2" t="s">
        <v>3735</v>
      </c>
      <c r="B1599" s="2" t="s">
        <v>3736</v>
      </c>
      <c r="C1599" s="2" t="s">
        <v>85</v>
      </c>
      <c r="D1599" s="2" t="s">
        <v>86</v>
      </c>
      <c r="E1599" s="5">
        <v>-27024</v>
      </c>
      <c r="F1599" s="3" t="s">
        <v>1055</v>
      </c>
      <c r="G1599" s="3" t="s">
        <v>45</v>
      </c>
      <c r="H1599" s="2" t="s">
        <v>34</v>
      </c>
      <c r="I1599" s="2" t="s">
        <v>3737</v>
      </c>
      <c r="J1599" s="3" t="str">
        <f>HYPERLINK("https://www.boe.es/gazeta/dias/1826/01/03/pdfs/GMD-1826-1.pdf#page=1","Abrir facsímil")</f>
        <v>Abrir facsímil</v>
      </c>
      <c r="K1599" s="3" t="s">
        <v>36</v>
      </c>
    </row>
    <row r="1600" spans="1:11" ht="42" customHeight="1">
      <c r="A1600" s="2" t="s">
        <v>3738</v>
      </c>
      <c r="B1600" s="2" t="s">
        <v>3738</v>
      </c>
      <c r="C1600" s="2" t="s">
        <v>17</v>
      </c>
      <c r="D1600" s="2" t="s">
        <v>18</v>
      </c>
      <c r="E1600" s="5">
        <v>-26712</v>
      </c>
      <c r="F1600" s="3" t="s">
        <v>424</v>
      </c>
      <c r="G1600" s="3" t="s">
        <v>64</v>
      </c>
      <c r="H1600" s="2" t="s">
        <v>34</v>
      </c>
      <c r="I1600" s="2" t="s">
        <v>3739</v>
      </c>
      <c r="J1600" s="3" t="str">
        <f>HYPERLINK("https://www.boe.es/gazeta/dias/1826/11/11/pdfs/GMD-1826-136.pdf#page=2","Abrir facsímil")</f>
        <v>Abrir facsímil</v>
      </c>
      <c r="K1600" s="3" t="s">
        <v>36</v>
      </c>
    </row>
    <row r="1601" spans="1:11" ht="42" customHeight="1">
      <c r="A1601" s="2" t="s">
        <v>3740</v>
      </c>
      <c r="B1601" s="2" t="s">
        <v>3741</v>
      </c>
      <c r="C1601" s="2" t="s">
        <v>85</v>
      </c>
      <c r="D1601" s="2" t="s">
        <v>86</v>
      </c>
      <c r="E1601" s="5">
        <v>-26971</v>
      </c>
      <c r="F1601" s="3" t="s">
        <v>201</v>
      </c>
      <c r="G1601" s="3" t="s">
        <v>29</v>
      </c>
      <c r="H1601" s="2" t="s">
        <v>34</v>
      </c>
      <c r="I1601" s="2" t="s">
        <v>3742</v>
      </c>
      <c r="J1601" s="3" t="str">
        <f>HYPERLINK("https://www.boe.es/gazeta/dias/1826/02/25/pdfs/GMD-1826-24.pdf#page=4","Abrir facsímil")</f>
        <v>Abrir facsímil</v>
      </c>
      <c r="K1601" s="3" t="s">
        <v>36</v>
      </c>
    </row>
    <row r="1602" spans="1:11" ht="42" customHeight="1">
      <c r="A1602" s="2" t="s">
        <v>3743</v>
      </c>
      <c r="B1602" s="2" t="s">
        <v>3744</v>
      </c>
      <c r="C1602" s="2" t="s">
        <v>49</v>
      </c>
      <c r="D1602" s="2" t="s">
        <v>27</v>
      </c>
      <c r="E1602" s="5">
        <v>-26882</v>
      </c>
      <c r="F1602" s="3" t="s">
        <v>102</v>
      </c>
      <c r="G1602" s="3" t="s">
        <v>750</v>
      </c>
      <c r="H1602" s="2" t="s">
        <v>34</v>
      </c>
      <c r="I1602" s="2" t="s">
        <v>3745</v>
      </c>
      <c r="J1602" s="3" t="str">
        <f>HYPERLINK("https://www.boe.es/gazeta/dias/1826/05/25/pdfs/GMD-1826-63.pdf#page=3","Abrir facsímil")</f>
        <v>Abrir facsímil</v>
      </c>
      <c r="K1602" s="3" t="s">
        <v>36</v>
      </c>
    </row>
    <row r="1603" spans="1:11" ht="42" customHeight="1">
      <c r="A1603" s="2" t="s">
        <v>3746</v>
      </c>
      <c r="B1603" s="2" t="s">
        <v>3747</v>
      </c>
      <c r="C1603" s="2" t="s">
        <v>17</v>
      </c>
      <c r="D1603" s="2" t="s">
        <v>18</v>
      </c>
      <c r="E1603" s="5">
        <v>-26957</v>
      </c>
      <c r="F1603" s="3" t="s">
        <v>1270</v>
      </c>
      <c r="G1603" s="3" t="s">
        <v>29</v>
      </c>
      <c r="H1603" s="2" t="s">
        <v>34</v>
      </c>
      <c r="I1603" s="2" t="s">
        <v>3748</v>
      </c>
      <c r="J1603" s="3" t="str">
        <f>HYPERLINK("https://www.boe.es/gazeta/dias/1826/03/11/pdfs/GMD-1826-31.pdf#page=4","Abrir facsímil")</f>
        <v>Abrir facsímil</v>
      </c>
      <c r="K1603" s="3" t="s">
        <v>36</v>
      </c>
    </row>
    <row r="1604" spans="1:11" ht="42" customHeight="1">
      <c r="A1604" s="2" t="s">
        <v>3746</v>
      </c>
      <c r="B1604" s="2" t="s">
        <v>3747</v>
      </c>
      <c r="C1604" s="2" t="s">
        <v>17</v>
      </c>
      <c r="D1604" s="2" t="s">
        <v>18</v>
      </c>
      <c r="E1604" s="5">
        <v>-26931</v>
      </c>
      <c r="F1604" s="3" t="s">
        <v>215</v>
      </c>
      <c r="G1604" s="3" t="s">
        <v>45</v>
      </c>
      <c r="H1604" s="2" t="s">
        <v>34</v>
      </c>
      <c r="I1604" s="2" t="s">
        <v>3749</v>
      </c>
      <c r="J1604" s="3" t="str">
        <f>HYPERLINK("https://www.boe.es/gazeta/dias/1826/04/06/pdfs/GMD-1826-42.pdf#page=1","Abrir facsímil")</f>
        <v>Abrir facsímil</v>
      </c>
      <c r="K1604" s="3" t="s">
        <v>36</v>
      </c>
    </row>
    <row r="1605" spans="1:11" ht="42" customHeight="1">
      <c r="A1605" s="2" t="s">
        <v>3750</v>
      </c>
      <c r="B1605" s="2" t="s">
        <v>3751</v>
      </c>
      <c r="C1605" s="2" t="s">
        <v>17</v>
      </c>
      <c r="D1605" s="2" t="s">
        <v>18</v>
      </c>
      <c r="E1605" s="5">
        <v>-26922</v>
      </c>
      <c r="F1605" s="3" t="s">
        <v>352</v>
      </c>
      <c r="G1605" s="3" t="s">
        <v>20</v>
      </c>
      <c r="H1605" s="2" t="s">
        <v>34</v>
      </c>
      <c r="I1605" s="2" t="s">
        <v>3752</v>
      </c>
      <c r="J1605" s="3" t="str">
        <f>HYPERLINK("https://www.boe.es/gazeta/dias/1826/04/15/pdfs/GMD-1826-46.pdf#page=3","Abrir facsímil")</f>
        <v>Abrir facsímil</v>
      </c>
      <c r="K1605" s="3" t="s">
        <v>36</v>
      </c>
    </row>
    <row r="1606" spans="1:11" ht="42" customHeight="1">
      <c r="A1606" s="2" t="s">
        <v>3753</v>
      </c>
      <c r="B1606" s="2" t="s">
        <v>3753</v>
      </c>
      <c r="C1606" s="2" t="s">
        <v>17</v>
      </c>
      <c r="D1606" s="2" t="s">
        <v>18</v>
      </c>
      <c r="E1606" s="5">
        <v>-26931</v>
      </c>
      <c r="F1606" s="3" t="s">
        <v>215</v>
      </c>
      <c r="G1606" s="3" t="s">
        <v>29</v>
      </c>
      <c r="H1606" s="2" t="s">
        <v>34</v>
      </c>
      <c r="I1606" s="2" t="s">
        <v>3754</v>
      </c>
      <c r="J1606" s="3" t="str">
        <f>HYPERLINK("https://www.boe.es/gazeta/dias/1826/04/06/pdfs/GMD-1826-42.pdf#page=4","Abrir facsímil")</f>
        <v>Abrir facsímil</v>
      </c>
      <c r="K1606" s="3" t="s">
        <v>36</v>
      </c>
    </row>
    <row r="1607" spans="1:11" ht="42" customHeight="1">
      <c r="A1607" s="2" t="s">
        <v>3755</v>
      </c>
      <c r="B1607" s="2" t="s">
        <v>3756</v>
      </c>
      <c r="C1607" s="2" t="s">
        <v>62</v>
      </c>
      <c r="D1607" s="2" t="s">
        <v>27</v>
      </c>
      <c r="E1607" s="5">
        <v>-26796</v>
      </c>
      <c r="F1607" s="3" t="s">
        <v>125</v>
      </c>
      <c r="G1607" s="3" t="s">
        <v>29</v>
      </c>
      <c r="H1607" s="2" t="s">
        <v>34</v>
      </c>
      <c r="I1607" s="2" t="s">
        <v>3757</v>
      </c>
      <c r="J1607" s="3" t="str">
        <f>HYPERLINK("https://www.boe.es/gazeta/dias/1826/08/19/pdfs/GMD-1826-100.pdf#page=4","Abrir facsímil")</f>
        <v>Abrir facsímil</v>
      </c>
      <c r="K1607" s="3" t="s">
        <v>36</v>
      </c>
    </row>
    <row r="1608" spans="1:11" ht="42" customHeight="1">
      <c r="A1608" s="2" t="s">
        <v>3758</v>
      </c>
      <c r="B1608" s="2" t="s">
        <v>3758</v>
      </c>
      <c r="C1608" s="2" t="s">
        <v>62</v>
      </c>
      <c r="D1608" s="2" t="s">
        <v>27</v>
      </c>
      <c r="E1608" s="5">
        <v>-26922</v>
      </c>
      <c r="F1608" s="3" t="s">
        <v>352</v>
      </c>
      <c r="G1608" s="3" t="s">
        <v>64</v>
      </c>
      <c r="H1608" s="2" t="s">
        <v>34</v>
      </c>
      <c r="I1608" s="2" t="s">
        <v>3759</v>
      </c>
      <c r="J1608" s="3" t="str">
        <f>HYPERLINK("https://www.boe.es/gazeta/dias/1826/04/15/pdfs/GMD-1826-46.pdf#page=2","Abrir facsímil")</f>
        <v>Abrir facsímil</v>
      </c>
      <c r="K1608" s="3" t="s">
        <v>36</v>
      </c>
    </row>
    <row r="1609" spans="1:11" ht="42" customHeight="1">
      <c r="A1609" s="2" t="s">
        <v>3758</v>
      </c>
      <c r="B1609" s="2" t="s">
        <v>3758</v>
      </c>
      <c r="C1609" s="2" t="s">
        <v>62</v>
      </c>
      <c r="D1609" s="2" t="s">
        <v>27</v>
      </c>
      <c r="E1609" s="5">
        <v>-26744</v>
      </c>
      <c r="F1609" s="3" t="s">
        <v>1671</v>
      </c>
      <c r="G1609" s="3" t="s">
        <v>20</v>
      </c>
      <c r="H1609" s="2" t="s">
        <v>34</v>
      </c>
      <c r="I1609" s="2" t="s">
        <v>3760</v>
      </c>
      <c r="J1609" s="3" t="str">
        <f>HYPERLINK("https://www.boe.es/gazeta/dias/1826/10/10/pdfs/GMD-1826-122.pdf#page=3","Abrir facsímil")</f>
        <v>Abrir facsímil</v>
      </c>
      <c r="K1609" s="3" t="s">
        <v>36</v>
      </c>
    </row>
    <row r="1610" spans="1:11" ht="42" customHeight="1">
      <c r="A1610" s="2" t="s">
        <v>3761</v>
      </c>
      <c r="B1610" s="2" t="s">
        <v>3762</v>
      </c>
      <c r="C1610" s="2" t="s">
        <v>17</v>
      </c>
      <c r="D1610" s="2" t="s">
        <v>18</v>
      </c>
      <c r="E1610" s="5">
        <v>-26880</v>
      </c>
      <c r="F1610" s="3" t="s">
        <v>305</v>
      </c>
      <c r="G1610" s="3" t="s">
        <v>29</v>
      </c>
      <c r="H1610" s="2" t="s">
        <v>34</v>
      </c>
      <c r="I1610" s="2" t="s">
        <v>3763</v>
      </c>
      <c r="J1610" s="3" t="str">
        <f>HYPERLINK("https://www.boe.es/gazeta/dias/1826/05/27/pdfs/GMD-1826-64.pdf#page=4","Abrir facsímil")</f>
        <v>Abrir facsímil</v>
      </c>
      <c r="K1610" s="3" t="s">
        <v>36</v>
      </c>
    </row>
    <row r="1611" spans="1:11" ht="42" customHeight="1">
      <c r="A1611" s="2" t="s">
        <v>3764</v>
      </c>
      <c r="B1611" s="2" t="s">
        <v>3765</v>
      </c>
      <c r="C1611" s="2" t="s">
        <v>17</v>
      </c>
      <c r="D1611" s="2" t="s">
        <v>18</v>
      </c>
      <c r="E1611" s="5">
        <v>-26721</v>
      </c>
      <c r="F1611" s="3" t="s">
        <v>945</v>
      </c>
      <c r="G1611" s="3" t="s">
        <v>29</v>
      </c>
      <c r="H1611" s="2" t="s">
        <v>34</v>
      </c>
      <c r="I1611" s="2" t="s">
        <v>3766</v>
      </c>
      <c r="J1611" s="3" t="str">
        <f>HYPERLINK("https://www.boe.es/gazeta/dias/1826/11/02/pdfs/GMD-1826-132.pdf#page=4","Abrir facsímil")</f>
        <v>Abrir facsímil</v>
      </c>
      <c r="K1611" s="3" t="s">
        <v>36</v>
      </c>
    </row>
    <row r="1612" spans="1:11" ht="42" customHeight="1">
      <c r="A1612" s="2" t="s">
        <v>3767</v>
      </c>
      <c r="B1612" s="2" t="s">
        <v>3767</v>
      </c>
      <c r="C1612" s="2" t="s">
        <v>17</v>
      </c>
      <c r="D1612" s="2" t="s">
        <v>18</v>
      </c>
      <c r="E1612" s="5">
        <v>-26831</v>
      </c>
      <c r="F1612" s="3" t="s">
        <v>565</v>
      </c>
      <c r="G1612" s="3" t="s">
        <v>20</v>
      </c>
      <c r="H1612" s="2" t="s">
        <v>34</v>
      </c>
      <c r="I1612" s="2" t="s">
        <v>3768</v>
      </c>
      <c r="J1612" s="3" t="str">
        <f>HYPERLINK("https://www.boe.es/gazeta/dias/1826/07/15/pdfs/GMD-1826-85.pdf#page=3","Abrir facsímil")</f>
        <v>Abrir facsímil</v>
      </c>
      <c r="K1612" s="3" t="s">
        <v>36</v>
      </c>
    </row>
    <row r="1613" spans="1:11" ht="42" customHeight="1">
      <c r="A1613" s="2" t="s">
        <v>3769</v>
      </c>
      <c r="B1613" s="2" t="s">
        <v>3770</v>
      </c>
      <c r="C1613" s="2" t="s">
        <v>85</v>
      </c>
      <c r="D1613" s="2" t="s">
        <v>86</v>
      </c>
      <c r="E1613" s="5">
        <v>-26870</v>
      </c>
      <c r="F1613" s="3" t="s">
        <v>151</v>
      </c>
      <c r="G1613" s="3" t="s">
        <v>29</v>
      </c>
      <c r="H1613" s="2" t="s">
        <v>34</v>
      </c>
      <c r="I1613" s="2" t="s">
        <v>3771</v>
      </c>
      <c r="J1613" s="3" t="str">
        <f>HYPERLINK("https://www.boe.es/gazeta/dias/1826/06/06/pdfs/GMD-1826-68.pdf#page=4","Abrir facsímil")</f>
        <v>Abrir facsímil</v>
      </c>
      <c r="K1613" s="3" t="s">
        <v>36</v>
      </c>
    </row>
    <row r="1614" spans="1:11" ht="42" customHeight="1">
      <c r="A1614" s="2" t="s">
        <v>3772</v>
      </c>
      <c r="B1614" s="2" t="s">
        <v>3772</v>
      </c>
      <c r="C1614" s="2" t="s">
        <v>32</v>
      </c>
      <c r="D1614" s="2" t="s">
        <v>27</v>
      </c>
      <c r="E1614" s="5">
        <v>-26800</v>
      </c>
      <c r="F1614" s="3" t="s">
        <v>417</v>
      </c>
      <c r="G1614" s="3" t="s">
        <v>20</v>
      </c>
      <c r="H1614" s="2" t="s">
        <v>34</v>
      </c>
      <c r="I1614" s="2" t="s">
        <v>3773</v>
      </c>
      <c r="J1614" s="3" t="str">
        <f>HYPERLINK("https://www.boe.es/gazeta/dias/1826/08/15/pdfs/GMD-1826-98.pdf#page=3","Abrir facsímil")</f>
        <v>Abrir facsímil</v>
      </c>
      <c r="K1614" s="3" t="s">
        <v>36</v>
      </c>
    </row>
    <row r="1615" spans="1:11" ht="42" customHeight="1">
      <c r="A1615" s="2" t="s">
        <v>3774</v>
      </c>
      <c r="B1615" s="2" t="s">
        <v>3774</v>
      </c>
      <c r="C1615" s="2" t="s">
        <v>62</v>
      </c>
      <c r="D1615" s="2" t="s">
        <v>27</v>
      </c>
      <c r="E1615" s="5">
        <v>-27006</v>
      </c>
      <c r="F1615" s="3" t="s">
        <v>180</v>
      </c>
      <c r="G1615" s="3" t="s">
        <v>45</v>
      </c>
      <c r="H1615" s="2" t="s">
        <v>34</v>
      </c>
      <c r="I1615" s="2" t="s">
        <v>3775</v>
      </c>
      <c r="J1615" s="3" t="str">
        <f>HYPERLINK("https://www.boe.es/gazeta/dias/1826/01/21/pdfs/GMD-1826-9.pdf#page=1","Abrir facsímil")</f>
        <v>Abrir facsímil</v>
      </c>
      <c r="K1615" s="3" t="s">
        <v>36</v>
      </c>
    </row>
    <row r="1616" spans="1:11" ht="42" customHeight="1">
      <c r="A1616" s="2" t="s">
        <v>3774</v>
      </c>
      <c r="B1616" s="2" t="s">
        <v>3774</v>
      </c>
      <c r="C1616" s="2" t="s">
        <v>62</v>
      </c>
      <c r="D1616" s="2" t="s">
        <v>27</v>
      </c>
      <c r="E1616" s="5">
        <v>-26770</v>
      </c>
      <c r="F1616" s="3" t="s">
        <v>774</v>
      </c>
      <c r="G1616" s="3" t="s">
        <v>45</v>
      </c>
      <c r="H1616" s="2" t="s">
        <v>34</v>
      </c>
      <c r="I1616" s="2" t="s">
        <v>3776</v>
      </c>
      <c r="J1616" s="3" t="str">
        <f>HYPERLINK("https://www.boe.es/gazeta/dias/1826/09/14/pdfs/GMD-1826-111.pdf#page=1","Abrir facsímil")</f>
        <v>Abrir facsímil</v>
      </c>
      <c r="K1616" s="3" t="s">
        <v>36</v>
      </c>
    </row>
    <row r="1617" spans="1:11" ht="42" customHeight="1">
      <c r="A1617" s="2" t="s">
        <v>3774</v>
      </c>
      <c r="B1617" s="2" t="s">
        <v>3774</v>
      </c>
      <c r="C1617" s="2" t="s">
        <v>62</v>
      </c>
      <c r="D1617" s="2" t="s">
        <v>27</v>
      </c>
      <c r="E1617" s="5">
        <v>-26761</v>
      </c>
      <c r="F1617" s="3" t="s">
        <v>223</v>
      </c>
      <c r="G1617" s="3" t="s">
        <v>45</v>
      </c>
      <c r="H1617" s="2" t="s">
        <v>34</v>
      </c>
      <c r="I1617" s="2" t="s">
        <v>3777</v>
      </c>
      <c r="J1617" s="3" t="str">
        <f>HYPERLINK("https://www.boe.es/gazeta/dias/1826/09/23/pdfs/GMD-1826-115.pdf#page=1","Abrir facsímil")</f>
        <v>Abrir facsímil</v>
      </c>
      <c r="K1617" s="3" t="s">
        <v>36</v>
      </c>
    </row>
    <row r="1618" spans="1:11" ht="42" customHeight="1">
      <c r="A1618" s="2" t="s">
        <v>3778</v>
      </c>
      <c r="B1618" s="2" t="s">
        <v>3779</v>
      </c>
      <c r="C1618" s="2" t="s">
        <v>17</v>
      </c>
      <c r="D1618" s="2" t="s">
        <v>18</v>
      </c>
      <c r="E1618" s="5">
        <v>-26849</v>
      </c>
      <c r="F1618" s="3" t="s">
        <v>403</v>
      </c>
      <c r="G1618" s="3" t="s">
        <v>64</v>
      </c>
      <c r="H1618" s="2" t="s">
        <v>34</v>
      </c>
      <c r="I1618" s="2" t="s">
        <v>3780</v>
      </c>
      <c r="J1618" s="3" t="str">
        <f>HYPERLINK("https://www.boe.es/gazeta/dias/1826/06/27/pdfs/GMD-1826-77.pdf#page=2","Abrir facsímil")</f>
        <v>Abrir facsímil</v>
      </c>
      <c r="K1618" s="3" t="s">
        <v>36</v>
      </c>
    </row>
    <row r="1619" spans="1:11" ht="42" customHeight="1">
      <c r="A1619" s="2" t="s">
        <v>3781</v>
      </c>
      <c r="B1619" s="2" t="s">
        <v>3782</v>
      </c>
      <c r="C1619" s="2" t="s">
        <v>85</v>
      </c>
      <c r="D1619" s="2" t="s">
        <v>86</v>
      </c>
      <c r="E1619" s="5">
        <v>-26730</v>
      </c>
      <c r="F1619" s="3" t="s">
        <v>278</v>
      </c>
      <c r="G1619" s="3" t="s">
        <v>20</v>
      </c>
      <c r="H1619" s="2" t="s">
        <v>34</v>
      </c>
      <c r="I1619" s="2" t="s">
        <v>3783</v>
      </c>
      <c r="J1619" s="3" t="str">
        <f>HYPERLINK("https://www.boe.es/gazeta/dias/1826/10/24/pdfs/GMD-1826-128.pdf#page=3","Abrir facsímil")</f>
        <v>Abrir facsímil</v>
      </c>
      <c r="K1619" s="3" t="s">
        <v>36</v>
      </c>
    </row>
    <row r="1620" spans="1:11" ht="42" customHeight="1">
      <c r="A1620" s="2" t="s">
        <v>3784</v>
      </c>
      <c r="B1620" s="2" t="s">
        <v>3785</v>
      </c>
      <c r="C1620" s="2" t="s">
        <v>85</v>
      </c>
      <c r="D1620" s="2" t="s">
        <v>86</v>
      </c>
      <c r="E1620" s="5">
        <v>-26891</v>
      </c>
      <c r="F1620" s="3" t="s">
        <v>78</v>
      </c>
      <c r="G1620" s="3" t="s">
        <v>29</v>
      </c>
      <c r="H1620" s="2" t="s">
        <v>34</v>
      </c>
      <c r="I1620" s="2" t="s">
        <v>3786</v>
      </c>
      <c r="J1620" s="3" t="str">
        <f>HYPERLINK("https://www.boe.es/gazeta/dias/1826/05/16/pdfs/GMD-1826-59.pdf#page=4","Abrir facsímil")</f>
        <v>Abrir facsímil</v>
      </c>
      <c r="K1620" s="3" t="s">
        <v>36</v>
      </c>
    </row>
    <row r="1621" spans="1:11" ht="42" customHeight="1">
      <c r="A1621" s="2" t="s">
        <v>3787</v>
      </c>
      <c r="B1621" s="2" t="s">
        <v>3787</v>
      </c>
      <c r="C1621" s="2" t="s">
        <v>26</v>
      </c>
      <c r="D1621" s="2" t="s">
        <v>27</v>
      </c>
      <c r="E1621" s="5">
        <v>-26852</v>
      </c>
      <c r="F1621" s="3" t="s">
        <v>545</v>
      </c>
      <c r="G1621" s="3" t="s">
        <v>29</v>
      </c>
      <c r="H1621" s="2" t="s">
        <v>34</v>
      </c>
      <c r="I1621" s="2" t="s">
        <v>3788</v>
      </c>
      <c r="J1621" s="3" t="str">
        <f>HYPERLINK("https://www.boe.es/gazeta/dias/1826/06/24/pdfs/GMD-1826-76.pdf#page=4","Abrir facsímil")</f>
        <v>Abrir facsímil</v>
      </c>
      <c r="K1621" s="3" t="s">
        <v>36</v>
      </c>
    </row>
    <row r="1622" spans="1:11" ht="42" customHeight="1">
      <c r="A1622" s="2" t="s">
        <v>3789</v>
      </c>
      <c r="B1622" s="2" t="s">
        <v>3789</v>
      </c>
      <c r="C1622" s="2" t="s">
        <v>17</v>
      </c>
      <c r="D1622" s="2" t="s">
        <v>18</v>
      </c>
      <c r="E1622" s="5">
        <v>-26924</v>
      </c>
      <c r="F1622" s="3" t="s">
        <v>87</v>
      </c>
      <c r="G1622" s="3" t="s">
        <v>20</v>
      </c>
      <c r="H1622" s="2" t="s">
        <v>34</v>
      </c>
      <c r="I1622" s="2" t="s">
        <v>3790</v>
      </c>
      <c r="J1622" s="3" t="str">
        <f>HYPERLINK("https://www.boe.es/gazeta/dias/1826/04/13/pdfs/GMD-1826-45.pdf#page=3","Abrir facsímil")</f>
        <v>Abrir facsímil</v>
      </c>
      <c r="K1622" s="3" t="s">
        <v>36</v>
      </c>
    </row>
    <row r="1623" spans="1:11" ht="42" customHeight="1">
      <c r="A1623" s="2" t="s">
        <v>3789</v>
      </c>
      <c r="B1623" s="2" t="s">
        <v>3789</v>
      </c>
      <c r="C1623" s="2" t="s">
        <v>85</v>
      </c>
      <c r="D1623" s="2" t="s">
        <v>86</v>
      </c>
      <c r="E1623" s="5">
        <v>-26912</v>
      </c>
      <c r="F1623" s="3" t="s">
        <v>1109</v>
      </c>
      <c r="G1623" s="3" t="s">
        <v>64</v>
      </c>
      <c r="H1623" s="2" t="s">
        <v>34</v>
      </c>
      <c r="I1623" s="2" t="s">
        <v>3791</v>
      </c>
      <c r="J1623" s="3" t="str">
        <f>HYPERLINK("https://www.boe.es/gazeta/dias/1826/04/25/pdfs/GMD-1826-50.pdf#page=2","Abrir facsímil")</f>
        <v>Abrir facsímil</v>
      </c>
      <c r="K1623" s="3" t="s">
        <v>36</v>
      </c>
    </row>
    <row r="1624" spans="1:11" ht="42" customHeight="1">
      <c r="A1624" s="2" t="s">
        <v>3792</v>
      </c>
      <c r="B1624" s="2" t="s">
        <v>3792</v>
      </c>
      <c r="C1624" s="2" t="s">
        <v>49</v>
      </c>
      <c r="D1624" s="2" t="s">
        <v>27</v>
      </c>
      <c r="E1624" s="5">
        <v>-26733</v>
      </c>
      <c r="F1624" s="3" t="s">
        <v>176</v>
      </c>
      <c r="G1624" s="3" t="s">
        <v>20</v>
      </c>
      <c r="H1624" s="2" t="s">
        <v>34</v>
      </c>
      <c r="I1624" s="2" t="s">
        <v>3793</v>
      </c>
      <c r="J1624" s="3" t="str">
        <f>HYPERLINK("https://www.boe.es/gazeta/dias/1826/10/21/pdfs/GMD-1826-127.pdf#page=3","Abrir facsímil")</f>
        <v>Abrir facsímil</v>
      </c>
      <c r="K1624" s="3" t="s">
        <v>36</v>
      </c>
    </row>
    <row r="1625" spans="1:11" ht="42" customHeight="1">
      <c r="A1625" s="2" t="s">
        <v>3794</v>
      </c>
      <c r="B1625" s="2" t="s">
        <v>3794</v>
      </c>
      <c r="C1625" s="2" t="s">
        <v>17</v>
      </c>
      <c r="D1625" s="2" t="s">
        <v>18</v>
      </c>
      <c r="E1625" s="5">
        <v>-26807</v>
      </c>
      <c r="F1625" s="3" t="s">
        <v>965</v>
      </c>
      <c r="G1625" s="3" t="s">
        <v>45</v>
      </c>
      <c r="H1625" s="2" t="s">
        <v>34</v>
      </c>
      <c r="I1625" s="2" t="s">
        <v>3795</v>
      </c>
      <c r="J1625" s="3" t="str">
        <f>HYPERLINK("https://www.boe.es/gazeta/dias/1826/08/08/pdfs/GMD-1826-95.pdf#page=1","Abrir facsímil")</f>
        <v>Abrir facsímil</v>
      </c>
      <c r="K1625" s="3" t="s">
        <v>36</v>
      </c>
    </row>
    <row r="1626" spans="1:11" ht="42" customHeight="1">
      <c r="A1626" s="2" t="s">
        <v>3796</v>
      </c>
      <c r="B1626" s="2" t="s">
        <v>3797</v>
      </c>
      <c r="C1626" s="2" t="s">
        <v>32</v>
      </c>
      <c r="D1626" s="2" t="s">
        <v>27</v>
      </c>
      <c r="E1626" s="5">
        <v>-26810</v>
      </c>
      <c r="F1626" s="3" t="s">
        <v>498</v>
      </c>
      <c r="G1626" s="3" t="s">
        <v>29</v>
      </c>
      <c r="H1626" s="2" t="s">
        <v>34</v>
      </c>
      <c r="I1626" s="2" t="s">
        <v>3798</v>
      </c>
      <c r="J1626" s="3" t="str">
        <f>HYPERLINK("https://www.boe.es/gazeta/dias/1826/08/05/pdfs/GMD-1826-94.pdf#page=4","Abrir facsímil")</f>
        <v>Abrir facsímil</v>
      </c>
      <c r="K1626" s="3" t="s">
        <v>36</v>
      </c>
    </row>
    <row r="1627" spans="1:11" ht="42" customHeight="1">
      <c r="A1627" s="2" t="s">
        <v>3799</v>
      </c>
      <c r="B1627" s="2" t="s">
        <v>3800</v>
      </c>
      <c r="C1627" s="2" t="s">
        <v>32</v>
      </c>
      <c r="D1627" s="2" t="s">
        <v>27</v>
      </c>
      <c r="E1627" s="5">
        <v>-26989</v>
      </c>
      <c r="F1627" s="3" t="s">
        <v>188</v>
      </c>
      <c r="G1627" s="3" t="s">
        <v>29</v>
      </c>
      <c r="H1627" s="2" t="s">
        <v>21</v>
      </c>
      <c r="I1627" s="2" t="s">
        <v>3801</v>
      </c>
      <c r="J1627" s="3" t="str">
        <f>HYPERLINK("https://www.boe.es/gazeta/dias/1826/02/07/pdfs/GMD-1826-16.pdf#page=4","Abrir facsímil")</f>
        <v>Abrir facsímil</v>
      </c>
      <c r="K1627" s="3" t="s">
        <v>23</v>
      </c>
    </row>
    <row r="1628" spans="1:11" ht="42" customHeight="1">
      <c r="A1628" s="2" t="s">
        <v>3802</v>
      </c>
      <c r="B1628" s="2" t="s">
        <v>3802</v>
      </c>
      <c r="C1628" s="2" t="s">
        <v>17</v>
      </c>
      <c r="D1628" s="2" t="s">
        <v>18</v>
      </c>
      <c r="E1628" s="5">
        <v>-26777</v>
      </c>
      <c r="F1628" s="3" t="s">
        <v>413</v>
      </c>
      <c r="G1628" s="3" t="s">
        <v>20</v>
      </c>
      <c r="H1628" s="2" t="s">
        <v>34</v>
      </c>
      <c r="I1628" s="2" t="s">
        <v>3803</v>
      </c>
      <c r="J1628" s="3" t="str">
        <f>HYPERLINK("https://www.boe.es/gazeta/dias/1826/09/07/pdfs/GMD-1826-108.pdf#page=3","Abrir facsímil")</f>
        <v>Abrir facsímil</v>
      </c>
      <c r="K1628" s="3" t="s">
        <v>36</v>
      </c>
    </row>
    <row r="1629" spans="1:11" ht="42" customHeight="1">
      <c r="A1629" s="2" t="s">
        <v>3802</v>
      </c>
      <c r="B1629" s="2" t="s">
        <v>3802</v>
      </c>
      <c r="C1629" s="2" t="s">
        <v>17</v>
      </c>
      <c r="D1629" s="2" t="s">
        <v>18</v>
      </c>
      <c r="E1629" s="5">
        <v>-26709</v>
      </c>
      <c r="F1629" s="3" t="s">
        <v>121</v>
      </c>
      <c r="G1629" s="3" t="s">
        <v>20</v>
      </c>
      <c r="H1629" s="2" t="s">
        <v>34</v>
      </c>
      <c r="I1629" s="2" t="s">
        <v>3804</v>
      </c>
      <c r="J1629" s="3" t="str">
        <f>HYPERLINK("https://www.boe.es/gazeta/dias/1826/11/14/pdfs/GMD-1826-137.pdf#page=3","Abrir facsímil")</f>
        <v>Abrir facsímil</v>
      </c>
      <c r="K1629" s="3" t="s">
        <v>36</v>
      </c>
    </row>
    <row r="1630" spans="1:11" ht="42" customHeight="1">
      <c r="A1630" s="2" t="s">
        <v>3805</v>
      </c>
      <c r="B1630" s="2" t="s">
        <v>3806</v>
      </c>
      <c r="C1630" s="2" t="s">
        <v>26</v>
      </c>
      <c r="D1630" s="2" t="s">
        <v>27</v>
      </c>
      <c r="E1630" s="5">
        <v>-26807</v>
      </c>
      <c r="F1630" s="3" t="s">
        <v>965</v>
      </c>
      <c r="G1630" s="3" t="s">
        <v>29</v>
      </c>
      <c r="H1630" s="2" t="s">
        <v>34</v>
      </c>
      <c r="I1630" s="2" t="s">
        <v>3807</v>
      </c>
      <c r="J1630" s="3" t="str">
        <f>HYPERLINK("https://www.boe.es/gazeta/dias/1826/08/08/pdfs/GMD-1826-95.pdf#page=4","Abrir facsímil")</f>
        <v>Abrir facsímil</v>
      </c>
      <c r="K1630" s="3" t="s">
        <v>36</v>
      </c>
    </row>
    <row r="1631" spans="1:11" ht="42" customHeight="1">
      <c r="A1631" s="2" t="s">
        <v>3808</v>
      </c>
      <c r="B1631" s="2" t="s">
        <v>3808</v>
      </c>
      <c r="C1631" s="2" t="s">
        <v>62</v>
      </c>
      <c r="D1631" s="2" t="s">
        <v>27</v>
      </c>
      <c r="E1631" s="5">
        <v>-26870</v>
      </c>
      <c r="F1631" s="3" t="s">
        <v>151</v>
      </c>
      <c r="G1631" s="3" t="s">
        <v>64</v>
      </c>
      <c r="H1631" s="2" t="s">
        <v>34</v>
      </c>
      <c r="I1631" s="2" t="s">
        <v>3809</v>
      </c>
      <c r="J1631" s="3" t="str">
        <f>HYPERLINK("https://www.boe.es/gazeta/dias/1826/06/06/pdfs/GMD-1826-68.pdf#page=2","Abrir facsímil")</f>
        <v>Abrir facsímil</v>
      </c>
      <c r="K1631" s="3" t="s">
        <v>36</v>
      </c>
    </row>
    <row r="1632" spans="1:11" ht="42" customHeight="1">
      <c r="A1632" s="2" t="s">
        <v>3808</v>
      </c>
      <c r="B1632" s="2" t="s">
        <v>3808</v>
      </c>
      <c r="C1632" s="2" t="s">
        <v>17</v>
      </c>
      <c r="D1632" s="2" t="s">
        <v>18</v>
      </c>
      <c r="E1632" s="5">
        <v>-26684</v>
      </c>
      <c r="F1632" s="3" t="s">
        <v>146</v>
      </c>
      <c r="G1632" s="3" t="s">
        <v>147</v>
      </c>
      <c r="H1632" s="2" t="s">
        <v>34</v>
      </c>
      <c r="I1632" s="2" t="s">
        <v>3810</v>
      </c>
      <c r="J1632" s="3" t="str">
        <f>HYPERLINK("https://www.boe.es/gazeta/dias/1826/12/09/pdfs/GMD-1826-148.pdf#page=3","Abrir facsímil")</f>
        <v>Abrir facsímil</v>
      </c>
      <c r="K1632" s="3" t="s">
        <v>36</v>
      </c>
    </row>
    <row r="1633" spans="1:11" ht="42" customHeight="1">
      <c r="A1633" s="2" t="s">
        <v>3811</v>
      </c>
      <c r="B1633" s="2" t="s">
        <v>3811</v>
      </c>
      <c r="C1633" s="2" t="s">
        <v>62</v>
      </c>
      <c r="D1633" s="2" t="s">
        <v>27</v>
      </c>
      <c r="E1633" s="5">
        <v>-26952</v>
      </c>
      <c r="F1633" s="3" t="s">
        <v>713</v>
      </c>
      <c r="G1633" s="3" t="s">
        <v>64</v>
      </c>
      <c r="H1633" s="2" t="s">
        <v>34</v>
      </c>
      <c r="I1633" s="2" t="s">
        <v>3812</v>
      </c>
      <c r="J1633" s="3" t="str">
        <f>HYPERLINK("https://www.boe.es/gazeta/dias/1826/03/16/pdfs/GMD-1826-33.pdf#page=2","Abrir facsímil")</f>
        <v>Abrir facsímil</v>
      </c>
      <c r="K1633" s="3" t="s">
        <v>36</v>
      </c>
    </row>
    <row r="1634" spans="1:11" ht="42" customHeight="1">
      <c r="A1634" s="2" t="s">
        <v>3811</v>
      </c>
      <c r="B1634" s="2" t="s">
        <v>3811</v>
      </c>
      <c r="C1634" s="2" t="s">
        <v>17</v>
      </c>
      <c r="D1634" s="2" t="s">
        <v>18</v>
      </c>
      <c r="E1634" s="5">
        <v>-26831</v>
      </c>
      <c r="F1634" s="3" t="s">
        <v>565</v>
      </c>
      <c r="G1634" s="3" t="s">
        <v>64</v>
      </c>
      <c r="H1634" s="2" t="s">
        <v>34</v>
      </c>
      <c r="I1634" s="2" t="s">
        <v>3813</v>
      </c>
      <c r="J1634" s="3" t="str">
        <f>HYPERLINK("https://www.boe.es/gazeta/dias/1826/07/15/pdfs/GMD-1826-85.pdf#page=2","Abrir facsímil")</f>
        <v>Abrir facsímil</v>
      </c>
      <c r="K1634" s="3" t="s">
        <v>36</v>
      </c>
    </row>
    <row r="1635" spans="1:11" ht="42" customHeight="1">
      <c r="A1635" s="2" t="s">
        <v>3811</v>
      </c>
      <c r="B1635" s="2" t="s">
        <v>3811</v>
      </c>
      <c r="C1635" s="2" t="s">
        <v>62</v>
      </c>
      <c r="D1635" s="2" t="s">
        <v>27</v>
      </c>
      <c r="E1635" s="5">
        <v>-26733</v>
      </c>
      <c r="F1635" s="3" t="s">
        <v>176</v>
      </c>
      <c r="G1635" s="3" t="s">
        <v>20</v>
      </c>
      <c r="H1635" s="2" t="s">
        <v>34</v>
      </c>
      <c r="I1635" s="2" t="s">
        <v>3814</v>
      </c>
      <c r="J1635" s="3" t="str">
        <f>HYPERLINK("https://www.boe.es/gazeta/dias/1826/10/21/pdfs/GMD-1826-127.pdf#page=3","Abrir facsímil")</f>
        <v>Abrir facsímil</v>
      </c>
      <c r="K1635" s="3" t="s">
        <v>36</v>
      </c>
    </row>
    <row r="1636" spans="1:11" ht="42" customHeight="1">
      <c r="A1636" s="2" t="s">
        <v>3815</v>
      </c>
      <c r="B1636" s="2" t="s">
        <v>3816</v>
      </c>
      <c r="C1636" s="2" t="s">
        <v>62</v>
      </c>
      <c r="D1636" s="2" t="s">
        <v>27</v>
      </c>
      <c r="E1636" s="5">
        <v>-26826</v>
      </c>
      <c r="F1636" s="3" t="s">
        <v>377</v>
      </c>
      <c r="G1636" s="3" t="s">
        <v>20</v>
      </c>
      <c r="H1636" s="2" t="s">
        <v>34</v>
      </c>
      <c r="I1636" s="2" t="s">
        <v>3817</v>
      </c>
      <c r="J1636" s="3" t="str">
        <f>HYPERLINK("https://www.boe.es/gazeta/dias/1826/07/20/pdfs/GMD-1826-87.pdf#page=3","Abrir facsímil")</f>
        <v>Abrir facsímil</v>
      </c>
      <c r="K1636" s="3" t="s">
        <v>36</v>
      </c>
    </row>
    <row r="1637" spans="1:11" ht="42" customHeight="1">
      <c r="A1637" s="2" t="s">
        <v>3818</v>
      </c>
      <c r="B1637" s="2" t="s">
        <v>3819</v>
      </c>
      <c r="C1637" s="2" t="s">
        <v>32</v>
      </c>
      <c r="D1637" s="2" t="s">
        <v>27</v>
      </c>
      <c r="E1637" s="5">
        <v>-26747</v>
      </c>
      <c r="F1637" s="3" t="s">
        <v>738</v>
      </c>
      <c r="G1637" s="3" t="s">
        <v>739</v>
      </c>
      <c r="H1637" s="2" t="s">
        <v>21</v>
      </c>
      <c r="I1637" s="2" t="s">
        <v>3820</v>
      </c>
      <c r="J1637" s="3" t="str">
        <f>HYPERLINK("https://www.boe.es/gazeta/dias/1826/10/07/pdfs/GMD-1826-121.pdf#page=4","Abrir facsímil")</f>
        <v>Abrir facsímil</v>
      </c>
      <c r="K1637" s="3" t="s">
        <v>23</v>
      </c>
    </row>
    <row r="1638" spans="1:11" ht="42" customHeight="1">
      <c r="A1638" s="2" t="s">
        <v>3821</v>
      </c>
      <c r="B1638" s="2" t="s">
        <v>3822</v>
      </c>
      <c r="C1638" s="2" t="s">
        <v>17</v>
      </c>
      <c r="D1638" s="2" t="s">
        <v>18</v>
      </c>
      <c r="E1638" s="5">
        <v>-26957</v>
      </c>
      <c r="F1638" s="3" t="s">
        <v>1270</v>
      </c>
      <c r="G1638" s="3" t="s">
        <v>20</v>
      </c>
      <c r="H1638" s="2" t="s">
        <v>34</v>
      </c>
      <c r="I1638" s="2" t="s">
        <v>3823</v>
      </c>
      <c r="J1638" s="3" t="str">
        <f>HYPERLINK("https://www.boe.es/gazeta/dias/1826/03/11/pdfs/GMD-1826-31.pdf#page=3","Abrir facsímil")</f>
        <v>Abrir facsímil</v>
      </c>
      <c r="K1638" s="3" t="s">
        <v>36</v>
      </c>
    </row>
    <row r="1639" spans="1:11" ht="42" customHeight="1">
      <c r="A1639" s="2" t="s">
        <v>3824</v>
      </c>
      <c r="B1639" s="2" t="s">
        <v>3824</v>
      </c>
      <c r="C1639" s="2" t="s">
        <v>62</v>
      </c>
      <c r="D1639" s="2" t="s">
        <v>27</v>
      </c>
      <c r="E1639" s="5">
        <v>-26959</v>
      </c>
      <c r="F1639" s="3" t="s">
        <v>595</v>
      </c>
      <c r="G1639" s="3" t="s">
        <v>29</v>
      </c>
      <c r="H1639" s="2" t="s">
        <v>34</v>
      </c>
      <c r="I1639" s="2" t="s">
        <v>3825</v>
      </c>
      <c r="J1639" s="3" t="str">
        <f>HYPERLINK("https://www.boe.es/gazeta/dias/1826/03/09/pdfs/GMD-1826-30.pdf#page=4","Abrir facsímil")</f>
        <v>Abrir facsímil</v>
      </c>
      <c r="K1639" s="3" t="s">
        <v>36</v>
      </c>
    </row>
    <row r="1640" spans="1:11" ht="42" customHeight="1">
      <c r="A1640" s="2" t="s">
        <v>3824</v>
      </c>
      <c r="B1640" s="2" t="s">
        <v>3824</v>
      </c>
      <c r="C1640" s="2" t="s">
        <v>32</v>
      </c>
      <c r="D1640" s="2" t="s">
        <v>27</v>
      </c>
      <c r="E1640" s="5">
        <v>-26947</v>
      </c>
      <c r="F1640" s="3" t="s">
        <v>19</v>
      </c>
      <c r="G1640" s="3" t="s">
        <v>20</v>
      </c>
      <c r="H1640" s="2" t="s">
        <v>34</v>
      </c>
      <c r="I1640" s="2" t="s">
        <v>3826</v>
      </c>
      <c r="J1640" s="3" t="str">
        <f>HYPERLINK("https://www.boe.es/gazeta/dias/1826/03/21/pdfs/GMD-1826-35.pdf#page=3","Abrir facsímil")</f>
        <v>Abrir facsímil</v>
      </c>
      <c r="K1640" s="3" t="s">
        <v>36</v>
      </c>
    </row>
    <row r="1641" spans="1:11" ht="42" customHeight="1">
      <c r="A1641" s="2" t="s">
        <v>3824</v>
      </c>
      <c r="B1641" s="2" t="s">
        <v>3824</v>
      </c>
      <c r="C1641" s="2" t="s">
        <v>17</v>
      </c>
      <c r="D1641" s="2" t="s">
        <v>18</v>
      </c>
      <c r="E1641" s="5">
        <v>-26943</v>
      </c>
      <c r="F1641" s="3" t="s">
        <v>1015</v>
      </c>
      <c r="G1641" s="3" t="s">
        <v>29</v>
      </c>
      <c r="H1641" s="2" t="s">
        <v>34</v>
      </c>
      <c r="I1641" s="2" t="s">
        <v>3827</v>
      </c>
      <c r="J1641" s="3" t="str">
        <f>HYPERLINK("https://www.boe.es/gazeta/dias/1826/03/25/pdfs/GMD-1826-37.pdf#page=4","Abrir facsímil")</f>
        <v>Abrir facsímil</v>
      </c>
      <c r="K1641" s="3" t="s">
        <v>36</v>
      </c>
    </row>
    <row r="1642" spans="1:11" ht="42" customHeight="1">
      <c r="A1642" s="2" t="s">
        <v>3824</v>
      </c>
      <c r="B1642" s="2" t="s">
        <v>3824</v>
      </c>
      <c r="C1642" s="2" t="s">
        <v>85</v>
      </c>
      <c r="D1642" s="2" t="s">
        <v>86</v>
      </c>
      <c r="E1642" s="5">
        <v>-26866</v>
      </c>
      <c r="F1642" s="3" t="s">
        <v>675</v>
      </c>
      <c r="G1642" s="3" t="s">
        <v>20</v>
      </c>
      <c r="H1642" s="2" t="s">
        <v>34</v>
      </c>
      <c r="I1642" s="2" t="s">
        <v>3828</v>
      </c>
      <c r="J1642" s="3" t="str">
        <f>HYPERLINK("https://www.boe.es/gazeta/dias/1826/06/10/pdfs/GMD-1826-70.pdf#page=3","Abrir facsímil")</f>
        <v>Abrir facsímil</v>
      </c>
      <c r="K1642" s="3" t="s">
        <v>36</v>
      </c>
    </row>
    <row r="1643" spans="1:11" ht="42" customHeight="1">
      <c r="A1643" s="2" t="s">
        <v>3824</v>
      </c>
      <c r="B1643" s="2" t="s">
        <v>3824</v>
      </c>
      <c r="C1643" s="2" t="s">
        <v>85</v>
      </c>
      <c r="D1643" s="2" t="s">
        <v>86</v>
      </c>
      <c r="E1643" s="5">
        <v>-26863</v>
      </c>
      <c r="F1643" s="3" t="s">
        <v>140</v>
      </c>
      <c r="G1643" s="3" t="s">
        <v>20</v>
      </c>
      <c r="H1643" s="2" t="s">
        <v>34</v>
      </c>
      <c r="I1643" s="2" t="s">
        <v>3829</v>
      </c>
      <c r="J1643" s="3" t="str">
        <f>HYPERLINK("https://www.boe.es/gazeta/dias/1826/06/13/pdfs/GMD-1826-71.pdf#page=3","Abrir facsímil")</f>
        <v>Abrir facsímil</v>
      </c>
      <c r="K1643" s="3" t="s">
        <v>36</v>
      </c>
    </row>
    <row r="1644" spans="1:11" ht="42" customHeight="1">
      <c r="A1644" s="2" t="s">
        <v>3824</v>
      </c>
      <c r="B1644" s="2" t="s">
        <v>3824</v>
      </c>
      <c r="C1644" s="2" t="s">
        <v>62</v>
      </c>
      <c r="D1644" s="2" t="s">
        <v>27</v>
      </c>
      <c r="E1644" s="5">
        <v>-26835</v>
      </c>
      <c r="F1644" s="3" t="s">
        <v>359</v>
      </c>
      <c r="G1644" s="3" t="s">
        <v>29</v>
      </c>
      <c r="H1644" s="2" t="s">
        <v>34</v>
      </c>
      <c r="I1644" s="2" t="s">
        <v>3830</v>
      </c>
      <c r="J1644" s="3" t="str">
        <f>HYPERLINK("https://www.boe.es/gazeta/dias/1826/07/11/pdfs/GMD-1826-83.pdf#page=4","Abrir facsímil")</f>
        <v>Abrir facsímil</v>
      </c>
      <c r="K1644" s="3" t="s">
        <v>36</v>
      </c>
    </row>
    <row r="1645" spans="1:11" ht="42" customHeight="1">
      <c r="A1645" s="2" t="s">
        <v>3824</v>
      </c>
      <c r="B1645" s="2" t="s">
        <v>3824</v>
      </c>
      <c r="C1645" s="2" t="s">
        <v>85</v>
      </c>
      <c r="D1645" s="2" t="s">
        <v>86</v>
      </c>
      <c r="E1645" s="5">
        <v>-26831</v>
      </c>
      <c r="F1645" s="3" t="s">
        <v>565</v>
      </c>
      <c r="G1645" s="3" t="s">
        <v>20</v>
      </c>
      <c r="H1645" s="2" t="s">
        <v>34</v>
      </c>
      <c r="I1645" s="2" t="s">
        <v>3831</v>
      </c>
      <c r="J1645" s="3" t="str">
        <f>HYPERLINK("https://www.boe.es/gazeta/dias/1826/07/15/pdfs/GMD-1826-85.pdf#page=3","Abrir facsímil")</f>
        <v>Abrir facsímil</v>
      </c>
      <c r="K1645" s="3" t="s">
        <v>36</v>
      </c>
    </row>
    <row r="1646" spans="1:11" ht="42" customHeight="1">
      <c r="A1646" s="2" t="s">
        <v>3824</v>
      </c>
      <c r="B1646" s="2" t="s">
        <v>3824</v>
      </c>
      <c r="C1646" s="2" t="s">
        <v>26</v>
      </c>
      <c r="D1646" s="2" t="s">
        <v>27</v>
      </c>
      <c r="E1646" s="5">
        <v>-26798</v>
      </c>
      <c r="F1646" s="3" t="s">
        <v>379</v>
      </c>
      <c r="G1646" s="3" t="s">
        <v>29</v>
      </c>
      <c r="H1646" s="2" t="s">
        <v>34</v>
      </c>
      <c r="I1646" s="2" t="s">
        <v>3832</v>
      </c>
      <c r="J1646" s="3" t="str">
        <f>HYPERLINK("https://www.boe.es/gazeta/dias/1826/08/17/pdfs/GMD-1826-99.pdf#page=4","Abrir facsímil")</f>
        <v>Abrir facsímil</v>
      </c>
      <c r="K1646" s="3" t="s">
        <v>36</v>
      </c>
    </row>
    <row r="1647" spans="1:11" ht="42" customHeight="1">
      <c r="A1647" s="2" t="s">
        <v>3824</v>
      </c>
      <c r="B1647" s="2" t="s">
        <v>3824</v>
      </c>
      <c r="C1647" s="2" t="s">
        <v>85</v>
      </c>
      <c r="D1647" s="2" t="s">
        <v>86</v>
      </c>
      <c r="E1647" s="5">
        <v>-26751</v>
      </c>
      <c r="F1647" s="3" t="s">
        <v>262</v>
      </c>
      <c r="G1647" s="3" t="s">
        <v>20</v>
      </c>
      <c r="H1647" s="2" t="s">
        <v>34</v>
      </c>
      <c r="I1647" s="2" t="s">
        <v>3833</v>
      </c>
      <c r="J1647" s="3" t="str">
        <f>HYPERLINK("https://www.boe.es/gazeta/dias/1826/10/03/pdfs/GMD-1826-119.pdf#page=3","Abrir facsímil")</f>
        <v>Abrir facsímil</v>
      </c>
      <c r="K1647" s="3" t="s">
        <v>36</v>
      </c>
    </row>
    <row r="1648" spans="1:11" ht="42" customHeight="1">
      <c r="A1648" s="2" t="s">
        <v>3824</v>
      </c>
      <c r="B1648" s="2" t="s">
        <v>3824</v>
      </c>
      <c r="C1648" s="2" t="s">
        <v>26</v>
      </c>
      <c r="D1648" s="2" t="s">
        <v>27</v>
      </c>
      <c r="E1648" s="5">
        <v>-26723</v>
      </c>
      <c r="F1648" s="3" t="s">
        <v>340</v>
      </c>
      <c r="G1648" s="3" t="s">
        <v>29</v>
      </c>
      <c r="H1648" s="2" t="s">
        <v>34</v>
      </c>
      <c r="I1648" s="2" t="s">
        <v>3834</v>
      </c>
      <c r="J1648" s="3" t="str">
        <f>HYPERLINK("https://www.boe.es/gazeta/dias/1826/10/31/pdfs/GMD-1826-131.pdf#page=4","Abrir facsímil")</f>
        <v>Abrir facsímil</v>
      </c>
      <c r="K1648" s="3" t="s">
        <v>36</v>
      </c>
    </row>
    <row r="1649" spans="1:11" ht="42" customHeight="1">
      <c r="A1649" s="2" t="s">
        <v>3824</v>
      </c>
      <c r="B1649" s="2" t="s">
        <v>3824</v>
      </c>
      <c r="C1649" s="2" t="s">
        <v>17</v>
      </c>
      <c r="D1649" s="2" t="s">
        <v>18</v>
      </c>
      <c r="E1649" s="5">
        <v>-26707</v>
      </c>
      <c r="F1649" s="3" t="s">
        <v>511</v>
      </c>
      <c r="G1649" s="3" t="s">
        <v>64</v>
      </c>
      <c r="H1649" s="2" t="s">
        <v>34</v>
      </c>
      <c r="I1649" s="2" t="s">
        <v>3835</v>
      </c>
      <c r="J1649" s="3" t="str">
        <f>HYPERLINK("https://www.boe.es/gazeta/dias/1826/11/16/pdfs/GMD-1826-138.pdf#page=2","Abrir facsímil")</f>
        <v>Abrir facsímil</v>
      </c>
      <c r="K1649" s="3" t="s">
        <v>36</v>
      </c>
    </row>
    <row r="1650" spans="1:11" ht="42" customHeight="1">
      <c r="A1650" s="2" t="s">
        <v>3836</v>
      </c>
      <c r="B1650" s="2" t="s">
        <v>3837</v>
      </c>
      <c r="C1650" s="2" t="s">
        <v>49</v>
      </c>
      <c r="D1650" s="2" t="s">
        <v>27</v>
      </c>
      <c r="E1650" s="5">
        <v>-26670</v>
      </c>
      <c r="F1650" s="3" t="s">
        <v>253</v>
      </c>
      <c r="G1650" s="3" t="s">
        <v>20</v>
      </c>
      <c r="H1650" s="2" t="s">
        <v>34</v>
      </c>
      <c r="I1650" s="2" t="s">
        <v>3838</v>
      </c>
      <c r="J1650" s="3" t="str">
        <f>HYPERLINK("https://www.boe.es/gazeta/dias/1826/12/23/pdfs/GMD-1826-154.pdf#page=3","Abrir facsímil")</f>
        <v>Abrir facsímil</v>
      </c>
      <c r="K1650" s="3" t="s">
        <v>36</v>
      </c>
    </row>
    <row r="1651" spans="1:11" ht="42" customHeight="1">
      <c r="A1651" s="2" t="s">
        <v>3839</v>
      </c>
      <c r="B1651" s="2" t="s">
        <v>3840</v>
      </c>
      <c r="C1651" s="2" t="s">
        <v>17</v>
      </c>
      <c r="D1651" s="2" t="s">
        <v>18</v>
      </c>
      <c r="E1651" s="5">
        <v>-26905</v>
      </c>
      <c r="F1651" s="3" t="s">
        <v>68</v>
      </c>
      <c r="G1651" s="3" t="s">
        <v>45</v>
      </c>
      <c r="H1651" s="2" t="s">
        <v>34</v>
      </c>
      <c r="I1651" s="2" t="s">
        <v>3841</v>
      </c>
      <c r="J1651" s="3" t="str">
        <f>HYPERLINK("https://www.boe.es/gazeta/dias/1826/05/02/pdfs/GMD-1826-53.pdf#page=1","Abrir facsímil")</f>
        <v>Abrir facsímil</v>
      </c>
      <c r="K1651" s="3" t="s">
        <v>36</v>
      </c>
    </row>
    <row r="1652" spans="1:11" ht="42" customHeight="1">
      <c r="A1652" s="2" t="s">
        <v>3842</v>
      </c>
      <c r="B1652" s="2" t="s">
        <v>3843</v>
      </c>
      <c r="C1652" s="2" t="s">
        <v>17</v>
      </c>
      <c r="D1652" s="2" t="s">
        <v>18</v>
      </c>
      <c r="E1652" s="5">
        <v>-26905</v>
      </c>
      <c r="F1652" s="3" t="s">
        <v>68</v>
      </c>
      <c r="G1652" s="3" t="s">
        <v>45</v>
      </c>
      <c r="H1652" s="2" t="s">
        <v>34</v>
      </c>
      <c r="I1652" s="2" t="s">
        <v>3844</v>
      </c>
      <c r="J1652" s="3" t="str">
        <f>HYPERLINK("https://www.boe.es/gazeta/dias/1826/05/02/pdfs/GMD-1826-53.pdf#page=1","Abrir facsímil")</f>
        <v>Abrir facsímil</v>
      </c>
      <c r="K1652" s="3" t="s">
        <v>36</v>
      </c>
    </row>
    <row r="1653" spans="1:11" ht="42" customHeight="1">
      <c r="A1653" s="2" t="s">
        <v>3845</v>
      </c>
      <c r="B1653" s="2" t="s">
        <v>3846</v>
      </c>
      <c r="C1653" s="2" t="s">
        <v>49</v>
      </c>
      <c r="D1653" s="2" t="s">
        <v>27</v>
      </c>
      <c r="E1653" s="5">
        <v>-26719</v>
      </c>
      <c r="F1653" s="3" t="s">
        <v>184</v>
      </c>
      <c r="G1653" s="3" t="s">
        <v>29</v>
      </c>
      <c r="H1653" s="2" t="s">
        <v>21</v>
      </c>
      <c r="I1653" s="2" t="s">
        <v>3847</v>
      </c>
      <c r="J1653" s="3" t="str">
        <f>HYPERLINK("https://www.boe.es/gazeta/dias/1826/11/04/pdfs/GMD-1826-133.pdf#page=4","Abrir facsímil")</f>
        <v>Abrir facsímil</v>
      </c>
      <c r="K1653" s="3" t="s">
        <v>23</v>
      </c>
    </row>
    <row r="1654" spans="1:11" ht="42" customHeight="1">
      <c r="A1654" s="2" t="s">
        <v>3848</v>
      </c>
      <c r="B1654" s="2" t="s">
        <v>3849</v>
      </c>
      <c r="C1654" s="2" t="s">
        <v>85</v>
      </c>
      <c r="D1654" s="2" t="s">
        <v>86</v>
      </c>
      <c r="E1654" s="5">
        <v>-26971</v>
      </c>
      <c r="F1654" s="3" t="s">
        <v>201</v>
      </c>
      <c r="G1654" s="3" t="s">
        <v>29</v>
      </c>
      <c r="H1654" s="2" t="s">
        <v>34</v>
      </c>
      <c r="I1654" s="2" t="s">
        <v>3850</v>
      </c>
      <c r="J1654" s="3" t="str">
        <f>HYPERLINK("https://www.boe.es/gazeta/dias/1826/02/25/pdfs/GMD-1826-24.pdf#page=4","Abrir facsímil")</f>
        <v>Abrir facsímil</v>
      </c>
      <c r="K1654" s="3" t="s">
        <v>36</v>
      </c>
    </row>
    <row r="1655" spans="1:11" ht="42" customHeight="1">
      <c r="A1655" s="2" t="s">
        <v>3851</v>
      </c>
      <c r="B1655" s="2" t="s">
        <v>3852</v>
      </c>
      <c r="C1655" s="2" t="s">
        <v>49</v>
      </c>
      <c r="D1655" s="2" t="s">
        <v>27</v>
      </c>
      <c r="E1655" s="5">
        <v>-26709</v>
      </c>
      <c r="F1655" s="3" t="s">
        <v>121</v>
      </c>
      <c r="G1655" s="3" t="s">
        <v>29</v>
      </c>
      <c r="H1655" s="2" t="s">
        <v>34</v>
      </c>
      <c r="I1655" s="2" t="s">
        <v>3853</v>
      </c>
      <c r="J1655" s="3" t="str">
        <f>HYPERLINK("https://www.boe.es/gazeta/dias/1826/11/14/pdfs/GMD-1826-137.pdf#page=4","Abrir facsímil")</f>
        <v>Abrir facsímil</v>
      </c>
      <c r="K1655" s="3" t="s">
        <v>36</v>
      </c>
    </row>
    <row r="1656" spans="1:11" ht="42" customHeight="1">
      <c r="A1656" s="2" t="s">
        <v>3854</v>
      </c>
      <c r="B1656" s="2" t="s">
        <v>3855</v>
      </c>
      <c r="C1656" s="2" t="s">
        <v>62</v>
      </c>
      <c r="D1656" s="2" t="s">
        <v>27</v>
      </c>
      <c r="E1656" s="5">
        <v>-26961</v>
      </c>
      <c r="F1656" s="3" t="s">
        <v>1092</v>
      </c>
      <c r="G1656" s="3" t="s">
        <v>29</v>
      </c>
      <c r="H1656" s="2" t="s">
        <v>34</v>
      </c>
      <c r="I1656" s="2" t="s">
        <v>3856</v>
      </c>
      <c r="J1656" s="3" t="str">
        <f>HYPERLINK("https://www.boe.es/gazeta/dias/1826/03/07/pdfs/GMD-1826-29.pdf#page=4","Abrir facsímil")</f>
        <v>Abrir facsímil</v>
      </c>
      <c r="K1656" s="3" t="s">
        <v>36</v>
      </c>
    </row>
    <row r="1657" spans="1:11" ht="42" customHeight="1">
      <c r="A1657" s="2" t="s">
        <v>3857</v>
      </c>
      <c r="B1657" s="2" t="s">
        <v>3858</v>
      </c>
      <c r="C1657" s="2" t="s">
        <v>49</v>
      </c>
      <c r="D1657" s="2" t="s">
        <v>27</v>
      </c>
      <c r="E1657" s="5">
        <v>-26838</v>
      </c>
      <c r="F1657" s="3" t="s">
        <v>312</v>
      </c>
      <c r="G1657" s="3" t="s">
        <v>29</v>
      </c>
      <c r="H1657" s="2" t="s">
        <v>34</v>
      </c>
      <c r="I1657" s="2" t="s">
        <v>3859</v>
      </c>
      <c r="J1657" s="3" t="str">
        <f>HYPERLINK("https://www.boe.es/gazeta/dias/1826/07/08/pdfs/GMD-1826-82.pdf#page=4","Abrir facsímil")</f>
        <v>Abrir facsímil</v>
      </c>
      <c r="K1657" s="3" t="s">
        <v>36</v>
      </c>
    </row>
    <row r="1658" spans="1:11" ht="42" customHeight="1">
      <c r="A1658" s="2" t="s">
        <v>3860</v>
      </c>
      <c r="B1658" s="2" t="s">
        <v>3861</v>
      </c>
      <c r="C1658" s="2" t="s">
        <v>49</v>
      </c>
      <c r="D1658" s="2" t="s">
        <v>27</v>
      </c>
      <c r="E1658" s="5">
        <v>-26838</v>
      </c>
      <c r="F1658" s="3" t="s">
        <v>312</v>
      </c>
      <c r="G1658" s="3" t="s">
        <v>29</v>
      </c>
      <c r="H1658" s="2" t="s">
        <v>34</v>
      </c>
      <c r="I1658" s="2" t="s">
        <v>3862</v>
      </c>
      <c r="J1658" s="3" t="str">
        <f>HYPERLINK("https://www.boe.es/gazeta/dias/1826/07/08/pdfs/GMD-1826-82.pdf#page=4","Abrir facsímil")</f>
        <v>Abrir facsímil</v>
      </c>
      <c r="K1658" s="3" t="s">
        <v>36</v>
      </c>
    </row>
    <row r="1659" spans="1:11" ht="42" customHeight="1">
      <c r="A1659" s="2" t="s">
        <v>3863</v>
      </c>
      <c r="B1659" s="2" t="s">
        <v>3864</v>
      </c>
      <c r="C1659" s="2" t="s">
        <v>85</v>
      </c>
      <c r="D1659" s="2" t="s">
        <v>86</v>
      </c>
      <c r="E1659" s="5">
        <v>-26707</v>
      </c>
      <c r="F1659" s="3" t="s">
        <v>511</v>
      </c>
      <c r="G1659" s="3" t="s">
        <v>20</v>
      </c>
      <c r="H1659" s="2" t="s">
        <v>34</v>
      </c>
      <c r="I1659" s="2" t="s">
        <v>3865</v>
      </c>
      <c r="J1659" s="3" t="str">
        <f>HYPERLINK("https://www.boe.es/gazeta/dias/1826/11/16/pdfs/GMD-1826-138.pdf#page=3","Abrir facsímil")</f>
        <v>Abrir facsímil</v>
      </c>
      <c r="K1659" s="3" t="s">
        <v>36</v>
      </c>
    </row>
    <row r="1660" spans="1:11" ht="42" customHeight="1">
      <c r="A1660" s="2" t="s">
        <v>3866</v>
      </c>
      <c r="B1660" s="2" t="s">
        <v>3867</v>
      </c>
      <c r="C1660" s="2" t="s">
        <v>85</v>
      </c>
      <c r="D1660" s="2" t="s">
        <v>86</v>
      </c>
      <c r="E1660" s="5">
        <v>-26784</v>
      </c>
      <c r="F1660" s="3" t="s">
        <v>389</v>
      </c>
      <c r="G1660" s="3" t="s">
        <v>20</v>
      </c>
      <c r="H1660" s="2" t="s">
        <v>34</v>
      </c>
      <c r="I1660" s="2" t="s">
        <v>3868</v>
      </c>
      <c r="J1660" s="3" t="str">
        <f>HYPERLINK("https://www.boe.es/gazeta/dias/1826/08/31/pdfs/GMD-1826-105.pdf#page=3","Abrir facsímil")</f>
        <v>Abrir facsímil</v>
      </c>
      <c r="K1660" s="3" t="s">
        <v>36</v>
      </c>
    </row>
    <row r="1661" spans="1:11" ht="42" customHeight="1">
      <c r="A1661" s="2" t="s">
        <v>3869</v>
      </c>
      <c r="B1661" s="2" t="s">
        <v>3870</v>
      </c>
      <c r="C1661" s="2" t="s">
        <v>62</v>
      </c>
      <c r="D1661" s="2" t="s">
        <v>27</v>
      </c>
      <c r="E1661" s="5">
        <v>-26688</v>
      </c>
      <c r="F1661" s="3" t="s">
        <v>1178</v>
      </c>
      <c r="G1661" s="3" t="s">
        <v>29</v>
      </c>
      <c r="H1661" s="2" t="s">
        <v>34</v>
      </c>
      <c r="I1661" s="2" t="s">
        <v>3871</v>
      </c>
      <c r="J1661" s="3" t="str">
        <f>HYPERLINK("https://www.boe.es/gazeta/dias/1826/12/05/pdfs/GMD-1826-146.pdf#page=4","Abrir facsímil")</f>
        <v>Abrir facsímil</v>
      </c>
      <c r="K1661" s="3" t="s">
        <v>36</v>
      </c>
    </row>
    <row r="1662" spans="1:11" ht="42" customHeight="1">
      <c r="A1662" s="2" t="s">
        <v>3872</v>
      </c>
      <c r="B1662" s="2" t="s">
        <v>3872</v>
      </c>
      <c r="C1662" s="2" t="s">
        <v>62</v>
      </c>
      <c r="D1662" s="2" t="s">
        <v>27</v>
      </c>
      <c r="E1662" s="5">
        <v>-26674</v>
      </c>
      <c r="F1662" s="3" t="s">
        <v>219</v>
      </c>
      <c r="G1662" s="3" t="s">
        <v>29</v>
      </c>
      <c r="H1662" s="2" t="s">
        <v>34</v>
      </c>
      <c r="I1662" s="2" t="s">
        <v>3873</v>
      </c>
      <c r="J1662" s="3" t="str">
        <f>HYPERLINK("https://www.boe.es/gazeta/dias/1826/12/19/pdfs/GMD-1826-152.pdf#page=4","Abrir facsímil")</f>
        <v>Abrir facsímil</v>
      </c>
      <c r="K1662" s="3" t="s">
        <v>36</v>
      </c>
    </row>
    <row r="1663" spans="1:11" ht="42" customHeight="1">
      <c r="A1663" s="2" t="s">
        <v>3874</v>
      </c>
      <c r="B1663" s="2" t="s">
        <v>3874</v>
      </c>
      <c r="C1663" s="2" t="s">
        <v>17</v>
      </c>
      <c r="D1663" s="2" t="s">
        <v>18</v>
      </c>
      <c r="E1663" s="5">
        <v>-26945</v>
      </c>
      <c r="F1663" s="3" t="s">
        <v>696</v>
      </c>
      <c r="G1663" s="3" t="s">
        <v>45</v>
      </c>
      <c r="H1663" s="2" t="s">
        <v>34</v>
      </c>
      <c r="I1663" s="2" t="s">
        <v>3875</v>
      </c>
      <c r="J1663" s="3" t="str">
        <f>HYPERLINK("https://www.boe.es/gazeta/dias/1826/03/23/pdfs/GMD-1826-36.pdf#page=1","Abrir facsímil")</f>
        <v>Abrir facsímil</v>
      </c>
      <c r="K1663" s="3" t="s">
        <v>36</v>
      </c>
    </row>
    <row r="1664" spans="1:11" ht="42" customHeight="1">
      <c r="A1664" s="2" t="s">
        <v>3876</v>
      </c>
      <c r="B1664" s="2" t="s">
        <v>3877</v>
      </c>
      <c r="C1664" s="2" t="s">
        <v>26</v>
      </c>
      <c r="D1664" s="2" t="s">
        <v>27</v>
      </c>
      <c r="E1664" s="5">
        <v>-26803</v>
      </c>
      <c r="F1664" s="3" t="s">
        <v>811</v>
      </c>
      <c r="G1664" s="3" t="s">
        <v>45</v>
      </c>
      <c r="H1664" s="2" t="s">
        <v>34</v>
      </c>
      <c r="I1664" s="2" t="s">
        <v>3878</v>
      </c>
      <c r="J1664" s="3" t="str">
        <f>HYPERLINK("https://www.boe.es/gazeta/dias/1826/08/12/pdfs/GMD-1826-97.pdf#page=1","Abrir facsímil")</f>
        <v>Abrir facsímil</v>
      </c>
      <c r="K1664" s="3" t="s">
        <v>36</v>
      </c>
    </row>
    <row r="1665" spans="1:11" ht="42" customHeight="1">
      <c r="A1665" s="2" t="s">
        <v>3879</v>
      </c>
      <c r="B1665" s="2" t="s">
        <v>3880</v>
      </c>
      <c r="C1665" s="2" t="s">
        <v>17</v>
      </c>
      <c r="D1665" s="2" t="s">
        <v>18</v>
      </c>
      <c r="E1665" s="5">
        <v>-26961</v>
      </c>
      <c r="F1665" s="3" t="s">
        <v>1092</v>
      </c>
      <c r="G1665" s="3" t="s">
        <v>45</v>
      </c>
      <c r="H1665" s="2" t="s">
        <v>34</v>
      </c>
      <c r="I1665" s="2" t="s">
        <v>3881</v>
      </c>
      <c r="J1665" s="3" t="str">
        <f>HYPERLINK("https://www.boe.es/gazeta/dias/1826/03/07/pdfs/GMD-1826-29.pdf#page=1","Abrir facsímil")</f>
        <v>Abrir facsímil</v>
      </c>
      <c r="K1665" s="3" t="s">
        <v>36</v>
      </c>
    </row>
    <row r="1666" spans="1:11" ht="42" customHeight="1">
      <c r="A1666" s="2" t="s">
        <v>3882</v>
      </c>
      <c r="B1666" s="2" t="s">
        <v>3882</v>
      </c>
      <c r="C1666" s="2" t="s">
        <v>17</v>
      </c>
      <c r="D1666" s="2" t="s">
        <v>18</v>
      </c>
      <c r="E1666" s="5">
        <v>-26908</v>
      </c>
      <c r="F1666" s="3" t="s">
        <v>1007</v>
      </c>
      <c r="G1666" s="3" t="s">
        <v>45</v>
      </c>
      <c r="H1666" s="2" t="s">
        <v>34</v>
      </c>
      <c r="I1666" s="2" t="s">
        <v>3883</v>
      </c>
      <c r="J1666" s="3" t="str">
        <f>HYPERLINK("https://www.boe.es/gazeta/dias/1826/04/29/pdfs/GMD-1826-52.pdf#page=1","Abrir facsímil")</f>
        <v>Abrir facsímil</v>
      </c>
      <c r="K1666" s="3" t="s">
        <v>36</v>
      </c>
    </row>
    <row r="1667" spans="1:11" ht="42" customHeight="1">
      <c r="A1667" s="2" t="s">
        <v>3884</v>
      </c>
      <c r="B1667" s="2" t="s">
        <v>3885</v>
      </c>
      <c r="C1667" s="2" t="s">
        <v>17</v>
      </c>
      <c r="D1667" s="2" t="s">
        <v>18</v>
      </c>
      <c r="E1667" s="5">
        <v>-26929</v>
      </c>
      <c r="F1667" s="3" t="s">
        <v>1102</v>
      </c>
      <c r="G1667" s="3" t="s">
        <v>45</v>
      </c>
      <c r="H1667" s="2" t="s">
        <v>34</v>
      </c>
      <c r="I1667" s="2" t="s">
        <v>3886</v>
      </c>
      <c r="J1667" s="3" t="str">
        <f>HYPERLINK("https://www.boe.es/gazeta/dias/1826/04/08/pdfs/GMD-1826-43.pdf#page=1","Abrir facsímil")</f>
        <v>Abrir facsímil</v>
      </c>
      <c r="K1667" s="3" t="s">
        <v>36</v>
      </c>
    </row>
    <row r="1668" spans="1:11" ht="42" customHeight="1">
      <c r="A1668" s="2" t="s">
        <v>3887</v>
      </c>
      <c r="B1668" s="2" t="s">
        <v>3887</v>
      </c>
      <c r="C1668" s="2" t="s">
        <v>17</v>
      </c>
      <c r="D1668" s="2" t="s">
        <v>18</v>
      </c>
      <c r="E1668" s="5">
        <v>-26826</v>
      </c>
      <c r="F1668" s="3" t="s">
        <v>377</v>
      </c>
      <c r="G1668" s="3" t="s">
        <v>64</v>
      </c>
      <c r="H1668" s="2" t="s">
        <v>34</v>
      </c>
      <c r="I1668" s="2" t="s">
        <v>3888</v>
      </c>
      <c r="J1668" s="3" t="str">
        <f>HYPERLINK("https://www.boe.es/gazeta/dias/1826/07/20/pdfs/GMD-1826-87.pdf#page=2","Abrir facsímil")</f>
        <v>Abrir facsímil</v>
      </c>
      <c r="K1668" s="3" t="s">
        <v>36</v>
      </c>
    </row>
    <row r="1669" spans="1:11" ht="42" customHeight="1">
      <c r="A1669" s="2" t="s">
        <v>3889</v>
      </c>
      <c r="B1669" s="2" t="s">
        <v>3890</v>
      </c>
      <c r="C1669" s="2" t="s">
        <v>32</v>
      </c>
      <c r="D1669" s="2" t="s">
        <v>27</v>
      </c>
      <c r="E1669" s="5">
        <v>-26910</v>
      </c>
      <c r="F1669" s="3" t="s">
        <v>95</v>
      </c>
      <c r="G1669" s="3" t="s">
        <v>29</v>
      </c>
      <c r="H1669" s="2" t="s">
        <v>34</v>
      </c>
      <c r="I1669" s="2" t="s">
        <v>3891</v>
      </c>
      <c r="J1669" s="3" t="str">
        <f>HYPERLINK("https://www.boe.es/gazeta/dias/1826/04/27/pdfs/GMD-1826-51.pdf#page=4","Abrir facsímil")</f>
        <v>Abrir facsímil</v>
      </c>
      <c r="K1669" s="3" t="s">
        <v>36</v>
      </c>
    </row>
    <row r="1670" spans="1:11" ht="42" customHeight="1">
      <c r="A1670" s="2" t="s">
        <v>3892</v>
      </c>
      <c r="B1670" s="2" t="s">
        <v>3893</v>
      </c>
      <c r="C1670" s="2" t="s">
        <v>26</v>
      </c>
      <c r="D1670" s="2" t="s">
        <v>27</v>
      </c>
      <c r="E1670" s="5">
        <v>-26740</v>
      </c>
      <c r="F1670" s="3" t="s">
        <v>383</v>
      </c>
      <c r="G1670" s="3" t="s">
        <v>29</v>
      </c>
      <c r="H1670" s="2" t="s">
        <v>34</v>
      </c>
      <c r="I1670" s="2" t="s">
        <v>3894</v>
      </c>
      <c r="J1670" s="3" t="str">
        <f>HYPERLINK("https://www.boe.es/gazeta/dias/1826/10/14/pdfs/GMD-1826-124.pdf#page=4","Abrir facsímil")</f>
        <v>Abrir facsímil</v>
      </c>
      <c r="K1670" s="3" t="s">
        <v>36</v>
      </c>
    </row>
    <row r="1671" spans="1:11" ht="42" customHeight="1">
      <c r="A1671" s="2" t="s">
        <v>3895</v>
      </c>
      <c r="B1671" s="2" t="s">
        <v>3896</v>
      </c>
      <c r="C1671" s="2" t="s">
        <v>32</v>
      </c>
      <c r="D1671" s="2" t="s">
        <v>27</v>
      </c>
      <c r="E1671" s="5">
        <v>-27008</v>
      </c>
      <c r="F1671" s="3" t="s">
        <v>790</v>
      </c>
      <c r="G1671" s="3" t="s">
        <v>29</v>
      </c>
      <c r="H1671" s="2" t="s">
        <v>34</v>
      </c>
      <c r="I1671" s="2" t="s">
        <v>3897</v>
      </c>
      <c r="J1671" s="3" t="str">
        <f>HYPERLINK("https://www.boe.es/gazeta/dias/1826/01/19/pdfs/GMD-1826-8.pdf#page=4","Abrir facsímil")</f>
        <v>Abrir facsímil</v>
      </c>
      <c r="K1671" s="3" t="s">
        <v>36</v>
      </c>
    </row>
    <row r="1672" spans="1:11" ht="42" customHeight="1">
      <c r="A1672" s="2" t="s">
        <v>3898</v>
      </c>
      <c r="B1672" s="2" t="s">
        <v>3899</v>
      </c>
      <c r="C1672" s="2" t="s">
        <v>62</v>
      </c>
      <c r="D1672" s="2" t="s">
        <v>27</v>
      </c>
      <c r="E1672" s="5">
        <v>-27015</v>
      </c>
      <c r="F1672" s="3" t="s">
        <v>81</v>
      </c>
      <c r="G1672" s="3" t="s">
        <v>29</v>
      </c>
      <c r="H1672" s="2" t="s">
        <v>34</v>
      </c>
      <c r="I1672" s="2" t="s">
        <v>3900</v>
      </c>
      <c r="J1672" s="3" t="str">
        <f>HYPERLINK("https://www.boe.es/gazeta/dias/1826/01/12/pdfs/GMD-1826-5.pdf#page=4","Abrir facsímil")</f>
        <v>Abrir facsímil</v>
      </c>
      <c r="K1672" s="3" t="s">
        <v>36</v>
      </c>
    </row>
    <row r="1673" spans="1:11" ht="42" customHeight="1">
      <c r="A1673" s="2" t="s">
        <v>3901</v>
      </c>
      <c r="B1673" s="2" t="s">
        <v>3902</v>
      </c>
      <c r="C1673" s="2" t="s">
        <v>62</v>
      </c>
      <c r="D1673" s="2" t="s">
        <v>27</v>
      </c>
      <c r="E1673" s="5">
        <v>-26670</v>
      </c>
      <c r="F1673" s="3" t="s">
        <v>253</v>
      </c>
      <c r="G1673" s="3" t="s">
        <v>29</v>
      </c>
      <c r="H1673" s="2" t="s">
        <v>34</v>
      </c>
      <c r="I1673" s="2" t="s">
        <v>3903</v>
      </c>
      <c r="J1673" s="3" t="str">
        <f>HYPERLINK("https://www.boe.es/gazeta/dias/1826/12/23/pdfs/GMD-1826-154.pdf#page=4","Abrir facsímil")</f>
        <v>Abrir facsímil</v>
      </c>
      <c r="K1673" s="3" t="s">
        <v>36</v>
      </c>
    </row>
    <row r="1674" spans="1:11" ht="42" customHeight="1">
      <c r="A1674" s="2" t="s">
        <v>3904</v>
      </c>
      <c r="B1674" s="2" t="s">
        <v>3905</v>
      </c>
      <c r="C1674" s="2" t="s">
        <v>32</v>
      </c>
      <c r="D1674" s="2" t="s">
        <v>27</v>
      </c>
      <c r="E1674" s="5">
        <v>-26810</v>
      </c>
      <c r="F1674" s="3" t="s">
        <v>498</v>
      </c>
      <c r="G1674" s="3" t="s">
        <v>29</v>
      </c>
      <c r="H1674" s="2" t="s">
        <v>34</v>
      </c>
      <c r="I1674" s="2" t="s">
        <v>3906</v>
      </c>
      <c r="J1674" s="3" t="str">
        <f>HYPERLINK("https://www.boe.es/gazeta/dias/1826/08/05/pdfs/GMD-1826-94.pdf#page=4","Abrir facsímil")</f>
        <v>Abrir facsímil</v>
      </c>
      <c r="K1674" s="3" t="s">
        <v>36</v>
      </c>
    </row>
    <row r="1675" spans="1:11" ht="42" customHeight="1">
      <c r="A1675" s="2" t="s">
        <v>3904</v>
      </c>
      <c r="B1675" s="2" t="s">
        <v>3905</v>
      </c>
      <c r="C1675" s="2" t="s">
        <v>32</v>
      </c>
      <c r="D1675" s="2" t="s">
        <v>27</v>
      </c>
      <c r="E1675" s="5">
        <v>-26681</v>
      </c>
      <c r="F1675" s="3" t="s">
        <v>612</v>
      </c>
      <c r="G1675" s="3" t="s">
        <v>29</v>
      </c>
      <c r="H1675" s="2" t="s">
        <v>34</v>
      </c>
      <c r="I1675" s="2" t="s">
        <v>3907</v>
      </c>
      <c r="J1675" s="3" t="str">
        <f>HYPERLINK("https://www.boe.es/gazeta/dias/1826/12/12/pdfs/GMD-1826-149.pdf#page=4","Abrir facsímil")</f>
        <v>Abrir facsímil</v>
      </c>
      <c r="K1675" s="3" t="s">
        <v>36</v>
      </c>
    </row>
    <row r="1676" spans="1:11" ht="42" customHeight="1">
      <c r="A1676" s="2" t="s">
        <v>3908</v>
      </c>
      <c r="B1676" s="2" t="s">
        <v>3909</v>
      </c>
      <c r="C1676" s="2" t="s">
        <v>17</v>
      </c>
      <c r="D1676" s="2" t="s">
        <v>18</v>
      </c>
      <c r="E1676" s="5">
        <v>-26971</v>
      </c>
      <c r="F1676" s="3" t="s">
        <v>201</v>
      </c>
      <c r="G1676" s="3" t="s">
        <v>29</v>
      </c>
      <c r="H1676" s="2" t="s">
        <v>34</v>
      </c>
      <c r="I1676" s="2" t="s">
        <v>3910</v>
      </c>
      <c r="J1676" s="3" t="str">
        <f>HYPERLINK("https://www.boe.es/gazeta/dias/1826/02/25/pdfs/GMD-1826-24.pdf#page=4","Abrir facsímil")</f>
        <v>Abrir facsímil</v>
      </c>
      <c r="K1676" s="3" t="s">
        <v>36</v>
      </c>
    </row>
    <row r="1677" spans="1:11" ht="42" customHeight="1">
      <c r="A1677" s="2" t="s">
        <v>3911</v>
      </c>
      <c r="B1677" s="2" t="s">
        <v>3912</v>
      </c>
      <c r="C1677" s="2" t="s">
        <v>62</v>
      </c>
      <c r="D1677" s="2" t="s">
        <v>27</v>
      </c>
      <c r="E1677" s="5">
        <v>-26931</v>
      </c>
      <c r="F1677" s="3" t="s">
        <v>215</v>
      </c>
      <c r="G1677" s="3" t="s">
        <v>29</v>
      </c>
      <c r="H1677" s="2" t="s">
        <v>34</v>
      </c>
      <c r="I1677" s="2" t="s">
        <v>3913</v>
      </c>
      <c r="J1677" s="3" t="str">
        <f>HYPERLINK("https://www.boe.es/gazeta/dias/1826/04/06/pdfs/GMD-1826-42.pdf#page=4","Abrir facsímil")</f>
        <v>Abrir facsímil</v>
      </c>
      <c r="K1677" s="3" t="s">
        <v>36</v>
      </c>
    </row>
    <row r="1678" spans="1:11" ht="42" customHeight="1">
      <c r="A1678" s="2" t="s">
        <v>3914</v>
      </c>
      <c r="B1678" s="2" t="s">
        <v>3915</v>
      </c>
      <c r="C1678" s="2" t="s">
        <v>49</v>
      </c>
      <c r="D1678" s="2" t="s">
        <v>27</v>
      </c>
      <c r="E1678" s="5">
        <v>-26882</v>
      </c>
      <c r="F1678" s="3" t="s">
        <v>102</v>
      </c>
      <c r="G1678" s="3" t="s">
        <v>29</v>
      </c>
      <c r="H1678" s="2" t="s">
        <v>34</v>
      </c>
      <c r="I1678" s="2" t="s">
        <v>3916</v>
      </c>
      <c r="J1678" s="3" t="str">
        <f>HYPERLINK("https://www.boe.es/gazeta/dias/1826/05/25/pdfs/GMD-1826-63.pdf#page=4","Abrir facsímil")</f>
        <v>Abrir facsímil</v>
      </c>
      <c r="K1678" s="3" t="s">
        <v>36</v>
      </c>
    </row>
    <row r="1679" spans="1:11" ht="42" customHeight="1">
      <c r="A1679" s="2" t="s">
        <v>3917</v>
      </c>
      <c r="B1679" s="2" t="s">
        <v>3918</v>
      </c>
      <c r="C1679" s="2" t="s">
        <v>62</v>
      </c>
      <c r="D1679" s="2" t="s">
        <v>27</v>
      </c>
      <c r="E1679" s="5">
        <v>-26793</v>
      </c>
      <c r="F1679" s="3" t="s">
        <v>28</v>
      </c>
      <c r="G1679" s="3" t="s">
        <v>29</v>
      </c>
      <c r="H1679" s="2" t="s">
        <v>34</v>
      </c>
      <c r="I1679" s="2" t="s">
        <v>3919</v>
      </c>
      <c r="J1679" s="3" t="str">
        <f>HYPERLINK("https://www.boe.es/gazeta/dias/1826/08/22/pdfs/GMD-1826-101.pdf#page=4","Abrir facsímil")</f>
        <v>Abrir facsímil</v>
      </c>
      <c r="K1679" s="3" t="s">
        <v>36</v>
      </c>
    </row>
    <row r="1680" spans="1:11" ht="42" customHeight="1">
      <c r="A1680" s="2" t="s">
        <v>3920</v>
      </c>
      <c r="B1680" s="2" t="s">
        <v>3921</v>
      </c>
      <c r="C1680" s="2" t="s">
        <v>73</v>
      </c>
      <c r="D1680" s="2" t="s">
        <v>27</v>
      </c>
      <c r="E1680" s="5">
        <v>-26917</v>
      </c>
      <c r="F1680" s="3" t="s">
        <v>308</v>
      </c>
      <c r="G1680" s="3" t="s">
        <v>29</v>
      </c>
      <c r="H1680" s="2" t="s">
        <v>34</v>
      </c>
      <c r="I1680" s="2" t="s">
        <v>3922</v>
      </c>
      <c r="J1680" s="3" t="str">
        <f>HYPERLINK("https://www.boe.es/gazeta/dias/1826/04/20/pdfs/GMD-1826-48.pdf#page=4","Abrir facsímil")</f>
        <v>Abrir facsímil</v>
      </c>
      <c r="K1680" s="3" t="s">
        <v>36</v>
      </c>
    </row>
    <row r="1681" spans="1:11" ht="42" customHeight="1">
      <c r="A1681" s="2" t="s">
        <v>3923</v>
      </c>
      <c r="B1681" s="2" t="s">
        <v>3924</v>
      </c>
      <c r="C1681" s="2" t="s">
        <v>49</v>
      </c>
      <c r="D1681" s="2" t="s">
        <v>27</v>
      </c>
      <c r="E1681" s="5">
        <v>-26873</v>
      </c>
      <c r="F1681" s="3" t="s">
        <v>136</v>
      </c>
      <c r="G1681" s="3" t="s">
        <v>20</v>
      </c>
      <c r="H1681" s="2" t="s">
        <v>34</v>
      </c>
      <c r="I1681" s="2" t="s">
        <v>3925</v>
      </c>
      <c r="J1681" s="3" t="str">
        <f>HYPERLINK("https://www.boe.es/gazeta/dias/1826/06/03/pdfs/GMD-1826-67.pdf#page=3","Abrir facsímil")</f>
        <v>Abrir facsímil</v>
      </c>
      <c r="K1681" s="3" t="s">
        <v>36</v>
      </c>
    </row>
    <row r="1682" spans="1:11" ht="42" customHeight="1">
      <c r="A1682" s="2" t="s">
        <v>3926</v>
      </c>
      <c r="B1682" s="2" t="s">
        <v>3926</v>
      </c>
      <c r="C1682" s="2" t="s">
        <v>17</v>
      </c>
      <c r="D1682" s="2" t="s">
        <v>18</v>
      </c>
      <c r="E1682" s="5">
        <v>-26721</v>
      </c>
      <c r="F1682" s="3" t="s">
        <v>945</v>
      </c>
      <c r="G1682" s="3" t="s">
        <v>29</v>
      </c>
      <c r="H1682" s="2" t="s">
        <v>34</v>
      </c>
      <c r="I1682" s="2" t="s">
        <v>3927</v>
      </c>
      <c r="J1682" s="3" t="str">
        <f>HYPERLINK("https://www.boe.es/gazeta/dias/1826/11/02/pdfs/GMD-1826-132.pdf#page=4","Abrir facsímil")</f>
        <v>Abrir facsímil</v>
      </c>
      <c r="K1682" s="3" t="s">
        <v>36</v>
      </c>
    </row>
    <row r="1683" spans="1:11" ht="42" customHeight="1">
      <c r="A1683" s="2" t="s">
        <v>3928</v>
      </c>
      <c r="B1683" s="2" t="s">
        <v>3929</v>
      </c>
      <c r="C1683" s="2" t="s">
        <v>62</v>
      </c>
      <c r="D1683" s="2" t="s">
        <v>27</v>
      </c>
      <c r="E1683" s="5">
        <v>-26936</v>
      </c>
      <c r="F1683" s="3" t="s">
        <v>602</v>
      </c>
      <c r="G1683" s="3" t="s">
        <v>29</v>
      </c>
      <c r="H1683" s="2" t="s">
        <v>34</v>
      </c>
      <c r="I1683" s="2" t="s">
        <v>3930</v>
      </c>
      <c r="J1683" s="3" t="str">
        <f>HYPERLINK("https://www.boe.es/gazeta/dias/1826/04/01/pdfs/GMD-1826-40.pdf#page=4","Abrir facsímil")</f>
        <v>Abrir facsímil</v>
      </c>
      <c r="K1683" s="3" t="s">
        <v>36</v>
      </c>
    </row>
    <row r="1684" spans="1:11" ht="42" customHeight="1">
      <c r="A1684" s="2" t="s">
        <v>3931</v>
      </c>
      <c r="B1684" s="2" t="s">
        <v>3932</v>
      </c>
      <c r="C1684" s="2" t="s">
        <v>26</v>
      </c>
      <c r="D1684" s="2" t="s">
        <v>27</v>
      </c>
      <c r="E1684" s="5">
        <v>-26994</v>
      </c>
      <c r="F1684" s="3" t="s">
        <v>668</v>
      </c>
      <c r="G1684" s="3" t="s">
        <v>29</v>
      </c>
      <c r="H1684" s="2" t="s">
        <v>34</v>
      </c>
      <c r="I1684" s="2" t="s">
        <v>3933</v>
      </c>
      <c r="J1684" s="3" t="str">
        <f>HYPERLINK("https://www.boe.es/gazeta/dias/1826/02/02/pdfs/GMD-1826-14.pdf#page=4","Abrir facsímil")</f>
        <v>Abrir facsímil</v>
      </c>
      <c r="K1684" s="3" t="s">
        <v>36</v>
      </c>
    </row>
    <row r="1685" spans="1:11" ht="42" customHeight="1">
      <c r="A1685" s="2" t="s">
        <v>3934</v>
      </c>
      <c r="B1685" s="2" t="s">
        <v>3935</v>
      </c>
      <c r="C1685" s="2" t="s">
        <v>73</v>
      </c>
      <c r="D1685" s="2" t="s">
        <v>27</v>
      </c>
      <c r="E1685" s="5">
        <v>-26982</v>
      </c>
      <c r="F1685" s="3" t="s">
        <v>479</v>
      </c>
      <c r="G1685" s="3" t="s">
        <v>29</v>
      </c>
      <c r="H1685" s="2" t="s">
        <v>34</v>
      </c>
      <c r="I1685" s="2" t="s">
        <v>3936</v>
      </c>
      <c r="J1685" s="3" t="str">
        <f>HYPERLINK("https://www.boe.es/gazeta/dias/1826/02/14/pdfs/GMD-1826-19.pdf#page=4","Abrir facsímil")</f>
        <v>Abrir facsímil</v>
      </c>
      <c r="K1685" s="3" t="s">
        <v>36</v>
      </c>
    </row>
    <row r="1686" spans="1:11" ht="42" customHeight="1">
      <c r="A1686" s="2" t="s">
        <v>3937</v>
      </c>
      <c r="B1686" s="2" t="s">
        <v>3937</v>
      </c>
      <c r="C1686" s="2" t="s">
        <v>17</v>
      </c>
      <c r="D1686" s="2" t="s">
        <v>18</v>
      </c>
      <c r="E1686" s="5">
        <v>-26705</v>
      </c>
      <c r="F1686" s="3" t="s">
        <v>205</v>
      </c>
      <c r="G1686" s="3" t="s">
        <v>64</v>
      </c>
      <c r="H1686" s="2" t="s">
        <v>34</v>
      </c>
      <c r="I1686" s="2" t="s">
        <v>3938</v>
      </c>
      <c r="J1686" s="3" t="str">
        <f>HYPERLINK("https://www.boe.es/gazeta/dias/1826/11/18/pdfs/GMD-1826-139.pdf#page=2","Abrir facsímil")</f>
        <v>Abrir facsímil</v>
      </c>
      <c r="K1686" s="3" t="s">
        <v>36</v>
      </c>
    </row>
    <row r="1687" spans="1:11" ht="42" customHeight="1">
      <c r="A1687" s="2" t="s">
        <v>3939</v>
      </c>
      <c r="B1687" s="2" t="s">
        <v>3939</v>
      </c>
      <c r="C1687" s="2" t="s">
        <v>17</v>
      </c>
      <c r="D1687" s="2" t="s">
        <v>18</v>
      </c>
      <c r="E1687" s="5">
        <v>-26968</v>
      </c>
      <c r="F1687" s="3" t="s">
        <v>344</v>
      </c>
      <c r="G1687" s="3" t="s">
        <v>45</v>
      </c>
      <c r="H1687" s="2" t="s">
        <v>34</v>
      </c>
      <c r="I1687" s="2" t="s">
        <v>3940</v>
      </c>
      <c r="J1687" s="3" t="str">
        <f>HYPERLINK("https://www.boe.es/gazeta/dias/1826/02/28/pdfs/GMD-1826-26.pdf#page=1","Abrir facsímil")</f>
        <v>Abrir facsímil</v>
      </c>
      <c r="K1687" s="3" t="s">
        <v>36</v>
      </c>
    </row>
    <row r="1688" spans="1:11" ht="42" customHeight="1">
      <c r="A1688" s="2" t="s">
        <v>3941</v>
      </c>
      <c r="B1688" s="2" t="s">
        <v>3941</v>
      </c>
      <c r="C1688" s="2" t="s">
        <v>85</v>
      </c>
      <c r="D1688" s="2" t="s">
        <v>86</v>
      </c>
      <c r="E1688" s="5">
        <v>-26693</v>
      </c>
      <c r="F1688" s="3" t="s">
        <v>208</v>
      </c>
      <c r="G1688" s="3" t="s">
        <v>64</v>
      </c>
      <c r="H1688" s="2" t="s">
        <v>34</v>
      </c>
      <c r="I1688" s="2" t="s">
        <v>3942</v>
      </c>
      <c r="J1688" s="3" t="str">
        <f>HYPERLINK("https://www.boe.es/gazeta/dias/1826/11/30/pdfs/GMD-1826-144.pdf#page=2","Abrir facsímil")</f>
        <v>Abrir facsímil</v>
      </c>
      <c r="K1688" s="3" t="s">
        <v>36</v>
      </c>
    </row>
    <row r="1689" spans="1:11" ht="42" customHeight="1">
      <c r="A1689" s="2" t="s">
        <v>3943</v>
      </c>
      <c r="B1689" s="2" t="s">
        <v>3943</v>
      </c>
      <c r="C1689" s="2" t="s">
        <v>17</v>
      </c>
      <c r="D1689" s="2" t="s">
        <v>18</v>
      </c>
      <c r="E1689" s="5">
        <v>-26826</v>
      </c>
      <c r="F1689" s="3" t="s">
        <v>377</v>
      </c>
      <c r="G1689" s="3" t="s">
        <v>29</v>
      </c>
      <c r="H1689" s="2" t="s">
        <v>34</v>
      </c>
      <c r="I1689" s="2" t="s">
        <v>3944</v>
      </c>
      <c r="J1689" s="3" t="str">
        <f>HYPERLINK("https://www.boe.es/gazeta/dias/1826/07/20/pdfs/GMD-1826-87.pdf#page=4","Abrir facsímil")</f>
        <v>Abrir facsímil</v>
      </c>
      <c r="K1689" s="3" t="s">
        <v>36</v>
      </c>
    </row>
    <row r="1690" spans="1:11" ht="42" customHeight="1">
      <c r="A1690" s="2" t="s">
        <v>3943</v>
      </c>
      <c r="B1690" s="2" t="s">
        <v>3943</v>
      </c>
      <c r="C1690" s="2" t="s">
        <v>49</v>
      </c>
      <c r="D1690" s="2" t="s">
        <v>27</v>
      </c>
      <c r="E1690" s="5">
        <v>-26670</v>
      </c>
      <c r="F1690" s="3" t="s">
        <v>253</v>
      </c>
      <c r="G1690" s="3" t="s">
        <v>20</v>
      </c>
      <c r="H1690" s="2" t="s">
        <v>34</v>
      </c>
      <c r="I1690" s="2" t="s">
        <v>3945</v>
      </c>
      <c r="J1690" s="3" t="str">
        <f>HYPERLINK("https://www.boe.es/gazeta/dias/1826/12/23/pdfs/GMD-1826-154.pdf#page=3","Abrir facsímil")</f>
        <v>Abrir facsímil</v>
      </c>
      <c r="K1690" s="3" t="s">
        <v>36</v>
      </c>
    </row>
    <row r="1691" spans="1:11" ht="42" customHeight="1">
      <c r="A1691" s="2" t="s">
        <v>3946</v>
      </c>
      <c r="B1691" s="2" t="s">
        <v>3947</v>
      </c>
      <c r="C1691" s="2" t="s">
        <v>17</v>
      </c>
      <c r="D1691" s="2" t="s">
        <v>18</v>
      </c>
      <c r="E1691" s="5">
        <v>-26754</v>
      </c>
      <c r="F1691" s="3" t="s">
        <v>556</v>
      </c>
      <c r="G1691" s="3" t="s">
        <v>29</v>
      </c>
      <c r="H1691" s="2" t="s">
        <v>34</v>
      </c>
      <c r="I1691" s="2" t="s">
        <v>3948</v>
      </c>
      <c r="J1691" s="3" t="str">
        <f>HYPERLINK("https://www.boe.es/gazeta/dias/1826/09/30/pdfs/GMD-1826-118.pdf#page=4","Abrir facsímil")</f>
        <v>Abrir facsímil</v>
      </c>
      <c r="K1691" s="3" t="s">
        <v>36</v>
      </c>
    </row>
    <row r="1692" spans="1:11" ht="42" customHeight="1">
      <c r="A1692" s="2" t="s">
        <v>3949</v>
      </c>
      <c r="B1692" s="2" t="s">
        <v>3950</v>
      </c>
      <c r="C1692" s="2" t="s">
        <v>17</v>
      </c>
      <c r="D1692" s="2" t="s">
        <v>18</v>
      </c>
      <c r="E1692" s="5">
        <v>-26824</v>
      </c>
      <c r="F1692" s="3" t="s">
        <v>274</v>
      </c>
      <c r="G1692" s="3" t="s">
        <v>20</v>
      </c>
      <c r="H1692" s="2" t="s">
        <v>34</v>
      </c>
      <c r="I1692" s="2" t="s">
        <v>3951</v>
      </c>
      <c r="J1692" s="3" t="str">
        <f>HYPERLINK("https://www.boe.es/gazeta/dias/1826/07/22/pdfs/GMD-1826-88.pdf#page=3","Abrir facsímil")</f>
        <v>Abrir facsímil</v>
      </c>
      <c r="K1692" s="3" t="s">
        <v>36</v>
      </c>
    </row>
    <row r="1693" spans="1:11" ht="42" customHeight="1">
      <c r="A1693" s="2" t="s">
        <v>3952</v>
      </c>
      <c r="B1693" s="2" t="s">
        <v>3953</v>
      </c>
      <c r="C1693" s="2" t="s">
        <v>17</v>
      </c>
      <c r="D1693" s="2" t="s">
        <v>18</v>
      </c>
      <c r="E1693" s="5">
        <v>-26779</v>
      </c>
      <c r="F1693" s="3" t="s">
        <v>287</v>
      </c>
      <c r="G1693" s="3" t="s">
        <v>29</v>
      </c>
      <c r="H1693" s="2" t="s">
        <v>21</v>
      </c>
      <c r="I1693" s="2" t="s">
        <v>3954</v>
      </c>
      <c r="J1693" s="3" t="str">
        <f>HYPERLINK("https://www.boe.es/gazeta/dias/1826/09/05/pdfs/GMD-1826-107.pdf#page=4","Abrir facsímil")</f>
        <v>Abrir facsímil</v>
      </c>
      <c r="K1693" s="3" t="s">
        <v>23</v>
      </c>
    </row>
    <row r="1694" spans="1:11" ht="42" customHeight="1">
      <c r="A1694" s="2" t="s">
        <v>3955</v>
      </c>
      <c r="B1694" s="2" t="s">
        <v>3955</v>
      </c>
      <c r="C1694" s="2" t="s">
        <v>17</v>
      </c>
      <c r="D1694" s="2" t="s">
        <v>18</v>
      </c>
      <c r="E1694" s="5">
        <v>-26670</v>
      </c>
      <c r="F1694" s="3" t="s">
        <v>253</v>
      </c>
      <c r="G1694" s="3" t="s">
        <v>64</v>
      </c>
      <c r="H1694" s="2" t="s">
        <v>34</v>
      </c>
      <c r="I1694" s="2" t="s">
        <v>3956</v>
      </c>
      <c r="J1694" s="3" t="str">
        <f>HYPERLINK("https://www.boe.es/gazeta/dias/1826/12/23/pdfs/GMD-1826-154.pdf#page=2","Abrir facsímil")</f>
        <v>Abrir facsímil</v>
      </c>
      <c r="K1694" s="3" t="s">
        <v>36</v>
      </c>
    </row>
    <row r="1695" spans="1:11" ht="42" customHeight="1">
      <c r="A1695" s="2" t="s">
        <v>3957</v>
      </c>
      <c r="B1695" s="2" t="s">
        <v>3957</v>
      </c>
      <c r="C1695" s="2" t="s">
        <v>17</v>
      </c>
      <c r="D1695" s="2" t="s">
        <v>18</v>
      </c>
      <c r="E1695" s="5">
        <v>-26831</v>
      </c>
      <c r="F1695" s="3" t="s">
        <v>565</v>
      </c>
      <c r="G1695" s="3" t="s">
        <v>64</v>
      </c>
      <c r="H1695" s="2" t="s">
        <v>34</v>
      </c>
      <c r="I1695" s="2" t="s">
        <v>3958</v>
      </c>
      <c r="J1695" s="3" t="str">
        <f>HYPERLINK("https://www.boe.es/gazeta/dias/1826/07/15/pdfs/GMD-1826-85.pdf#page=2","Abrir facsímil")</f>
        <v>Abrir facsímil</v>
      </c>
      <c r="K1695" s="3" t="s">
        <v>36</v>
      </c>
    </row>
    <row r="1696" spans="1:11" ht="42" customHeight="1">
      <c r="A1696" s="2" t="s">
        <v>3957</v>
      </c>
      <c r="B1696" s="2" t="s">
        <v>3957</v>
      </c>
      <c r="C1696" s="2" t="s">
        <v>62</v>
      </c>
      <c r="D1696" s="2" t="s">
        <v>27</v>
      </c>
      <c r="E1696" s="5">
        <v>-26824</v>
      </c>
      <c r="F1696" s="3" t="s">
        <v>274</v>
      </c>
      <c r="G1696" s="3" t="s">
        <v>64</v>
      </c>
      <c r="H1696" s="2" t="s">
        <v>34</v>
      </c>
      <c r="I1696" s="2" t="s">
        <v>3959</v>
      </c>
      <c r="J1696" s="3" t="str">
        <f>HYPERLINK("https://www.boe.es/gazeta/dias/1826/07/22/pdfs/GMD-1826-88.pdf#page=2","Abrir facsímil")</f>
        <v>Abrir facsímil</v>
      </c>
      <c r="K1696" s="3" t="s">
        <v>36</v>
      </c>
    </row>
    <row r="1697" spans="1:11" ht="42" customHeight="1">
      <c r="A1697" s="2" t="s">
        <v>3957</v>
      </c>
      <c r="B1697" s="2" t="s">
        <v>3957</v>
      </c>
      <c r="C1697" s="2" t="s">
        <v>17</v>
      </c>
      <c r="D1697" s="2" t="s">
        <v>18</v>
      </c>
      <c r="E1697" s="5">
        <v>-26824</v>
      </c>
      <c r="F1697" s="3" t="s">
        <v>274</v>
      </c>
      <c r="G1697" s="3" t="s">
        <v>20</v>
      </c>
      <c r="H1697" s="2" t="s">
        <v>34</v>
      </c>
      <c r="I1697" s="2" t="s">
        <v>3960</v>
      </c>
      <c r="J1697" s="3" t="str">
        <f>HYPERLINK("https://www.boe.es/gazeta/dias/1826/07/22/pdfs/GMD-1826-88.pdf#page=3","Abrir facsímil")</f>
        <v>Abrir facsímil</v>
      </c>
      <c r="K1697" s="3" t="s">
        <v>36</v>
      </c>
    </row>
    <row r="1698" spans="1:11" ht="42" customHeight="1">
      <c r="A1698" s="2" t="s">
        <v>3957</v>
      </c>
      <c r="B1698" s="2" t="s">
        <v>3957</v>
      </c>
      <c r="C1698" s="2" t="s">
        <v>17</v>
      </c>
      <c r="D1698" s="2" t="s">
        <v>18</v>
      </c>
      <c r="E1698" s="5">
        <v>-26821</v>
      </c>
      <c r="F1698" s="3" t="s">
        <v>1257</v>
      </c>
      <c r="G1698" s="3" t="s">
        <v>20</v>
      </c>
      <c r="H1698" s="2" t="s">
        <v>34</v>
      </c>
      <c r="I1698" s="2" t="s">
        <v>3961</v>
      </c>
      <c r="J1698" s="3" t="str">
        <f>HYPERLINK("https://www.boe.es/gazeta/dias/1826/07/25/pdfs/GMD-1826-89.pdf#page=3","Abrir facsímil")</f>
        <v>Abrir facsímil</v>
      </c>
      <c r="K1698" s="3" t="s">
        <v>36</v>
      </c>
    </row>
    <row r="1699" spans="1:11" ht="42" customHeight="1">
      <c r="A1699" s="2" t="s">
        <v>3957</v>
      </c>
      <c r="B1699" s="2" t="s">
        <v>3957</v>
      </c>
      <c r="C1699" s="2" t="s">
        <v>17</v>
      </c>
      <c r="D1699" s="2" t="s">
        <v>18</v>
      </c>
      <c r="E1699" s="5">
        <v>-26810</v>
      </c>
      <c r="F1699" s="3" t="s">
        <v>498</v>
      </c>
      <c r="G1699" s="3" t="s">
        <v>20</v>
      </c>
      <c r="H1699" s="2" t="s">
        <v>34</v>
      </c>
      <c r="I1699" s="2" t="s">
        <v>3962</v>
      </c>
      <c r="J1699" s="3" t="str">
        <f>HYPERLINK("https://www.boe.es/gazeta/dias/1826/08/05/pdfs/GMD-1826-94.pdf#page=3","Abrir facsímil")</f>
        <v>Abrir facsímil</v>
      </c>
      <c r="K1699" s="3" t="s">
        <v>36</v>
      </c>
    </row>
    <row r="1700" spans="1:11" ht="42" customHeight="1">
      <c r="A1700" s="2" t="s">
        <v>3957</v>
      </c>
      <c r="B1700" s="2" t="s">
        <v>3957</v>
      </c>
      <c r="C1700" s="2" t="s">
        <v>17</v>
      </c>
      <c r="D1700" s="2" t="s">
        <v>18</v>
      </c>
      <c r="E1700" s="5">
        <v>-26807</v>
      </c>
      <c r="F1700" s="3" t="s">
        <v>965</v>
      </c>
      <c r="G1700" s="3" t="s">
        <v>45</v>
      </c>
      <c r="H1700" s="2" t="s">
        <v>34</v>
      </c>
      <c r="I1700" s="2" t="s">
        <v>3963</v>
      </c>
      <c r="J1700" s="3" t="str">
        <f>HYPERLINK("https://www.boe.es/gazeta/dias/1826/08/08/pdfs/GMD-1826-95.pdf#page=1","Abrir facsímil")</f>
        <v>Abrir facsímil</v>
      </c>
      <c r="K1700" s="3" t="s">
        <v>36</v>
      </c>
    </row>
    <row r="1701" spans="1:11" ht="42" customHeight="1">
      <c r="A1701" s="2" t="s">
        <v>3957</v>
      </c>
      <c r="B1701" s="2" t="s">
        <v>3957</v>
      </c>
      <c r="C1701" s="2" t="s">
        <v>17</v>
      </c>
      <c r="D1701" s="2" t="s">
        <v>18</v>
      </c>
      <c r="E1701" s="5">
        <v>-26805</v>
      </c>
      <c r="F1701" s="3" t="s">
        <v>1061</v>
      </c>
      <c r="G1701" s="3" t="s">
        <v>45</v>
      </c>
      <c r="H1701" s="2" t="s">
        <v>34</v>
      </c>
      <c r="I1701" s="2" t="s">
        <v>3964</v>
      </c>
      <c r="J1701" s="3" t="str">
        <f>HYPERLINK("https://www.boe.es/gazeta/dias/1826/08/10/pdfs/GMD-1826-96.pdf#page=1","Abrir facsímil")</f>
        <v>Abrir facsímil</v>
      </c>
      <c r="K1701" s="3" t="s">
        <v>36</v>
      </c>
    </row>
    <row r="1702" spans="1:11" ht="42" customHeight="1">
      <c r="A1702" s="2" t="s">
        <v>3957</v>
      </c>
      <c r="B1702" s="2" t="s">
        <v>3957</v>
      </c>
      <c r="C1702" s="2" t="s">
        <v>17</v>
      </c>
      <c r="D1702" s="2" t="s">
        <v>18</v>
      </c>
      <c r="E1702" s="5">
        <v>-26779</v>
      </c>
      <c r="F1702" s="3" t="s">
        <v>287</v>
      </c>
      <c r="G1702" s="3" t="s">
        <v>29</v>
      </c>
      <c r="H1702" s="2" t="s">
        <v>34</v>
      </c>
      <c r="I1702" s="2" t="s">
        <v>3965</v>
      </c>
      <c r="J1702" s="3" t="str">
        <f>HYPERLINK("https://www.boe.es/gazeta/dias/1826/09/05/pdfs/GMD-1826-107.pdf#page=4","Abrir facsímil")</f>
        <v>Abrir facsímil</v>
      </c>
      <c r="K1702" s="3" t="s">
        <v>36</v>
      </c>
    </row>
    <row r="1703" spans="1:11" ht="42" customHeight="1">
      <c r="A1703" s="2" t="s">
        <v>3966</v>
      </c>
      <c r="B1703" s="2" t="s">
        <v>3966</v>
      </c>
      <c r="C1703" s="2" t="s">
        <v>17</v>
      </c>
      <c r="D1703" s="2" t="s">
        <v>18</v>
      </c>
      <c r="E1703" s="5">
        <v>-26770</v>
      </c>
      <c r="F1703" s="3" t="s">
        <v>774</v>
      </c>
      <c r="G1703" s="3" t="s">
        <v>64</v>
      </c>
      <c r="H1703" s="2" t="s">
        <v>34</v>
      </c>
      <c r="I1703" s="2" t="s">
        <v>3967</v>
      </c>
      <c r="J1703" s="3" t="str">
        <f>HYPERLINK("https://www.boe.es/gazeta/dias/1826/09/14/pdfs/GMD-1826-111.pdf#page=2","Abrir facsímil")</f>
        <v>Abrir facsímil</v>
      </c>
      <c r="K1703" s="3" t="s">
        <v>36</v>
      </c>
    </row>
    <row r="1704" spans="1:11" ht="42" customHeight="1">
      <c r="A1704" s="2" t="s">
        <v>3957</v>
      </c>
      <c r="B1704" s="2" t="s">
        <v>3957</v>
      </c>
      <c r="C1704" s="2" t="s">
        <v>17</v>
      </c>
      <c r="D1704" s="2" t="s">
        <v>18</v>
      </c>
      <c r="E1704" s="5">
        <v>-26768</v>
      </c>
      <c r="F1704" s="3" t="s">
        <v>627</v>
      </c>
      <c r="G1704" s="3" t="s">
        <v>64</v>
      </c>
      <c r="H1704" s="2" t="s">
        <v>34</v>
      </c>
      <c r="I1704" s="2" t="s">
        <v>3968</v>
      </c>
      <c r="J1704" s="3" t="str">
        <f>HYPERLINK("https://www.boe.es/gazeta/dias/1826/09/16/pdfs/GMD-1826-112.pdf#page=2","Abrir facsímil")</f>
        <v>Abrir facsímil</v>
      </c>
      <c r="K1704" s="3" t="s">
        <v>36</v>
      </c>
    </row>
    <row r="1705" spans="1:11" ht="42" customHeight="1">
      <c r="A1705" s="2" t="s">
        <v>3957</v>
      </c>
      <c r="B1705" s="2" t="s">
        <v>3957</v>
      </c>
      <c r="C1705" s="2" t="s">
        <v>85</v>
      </c>
      <c r="D1705" s="2" t="s">
        <v>86</v>
      </c>
      <c r="E1705" s="5">
        <v>-26765</v>
      </c>
      <c r="F1705" s="3" t="s">
        <v>458</v>
      </c>
      <c r="G1705" s="3" t="s">
        <v>64</v>
      </c>
      <c r="H1705" s="2" t="s">
        <v>34</v>
      </c>
      <c r="I1705" s="2" t="s">
        <v>3969</v>
      </c>
      <c r="J1705" s="3" t="str">
        <f>HYPERLINK("https://www.boe.es/gazeta/dias/1826/09/19/pdfs/GMD-1826-113.pdf#page=2","Abrir facsímil")</f>
        <v>Abrir facsímil</v>
      </c>
      <c r="K1705" s="3" t="s">
        <v>36</v>
      </c>
    </row>
    <row r="1706" spans="1:11" ht="42" customHeight="1">
      <c r="A1706" s="2" t="s">
        <v>3957</v>
      </c>
      <c r="B1706" s="2" t="s">
        <v>3957</v>
      </c>
      <c r="C1706" s="2" t="s">
        <v>85</v>
      </c>
      <c r="D1706" s="2" t="s">
        <v>86</v>
      </c>
      <c r="E1706" s="5">
        <v>-26712</v>
      </c>
      <c r="F1706" s="3" t="s">
        <v>424</v>
      </c>
      <c r="G1706" s="3" t="s">
        <v>45</v>
      </c>
      <c r="H1706" s="2" t="s">
        <v>34</v>
      </c>
      <c r="I1706" s="2" t="s">
        <v>3970</v>
      </c>
      <c r="J1706" s="3" t="str">
        <f>HYPERLINK("https://www.boe.es/gazeta/dias/1826/11/11/pdfs/GMD-1826-136.pdf#page=1","Abrir facsímil")</f>
        <v>Abrir facsímil</v>
      </c>
      <c r="K1706" s="3" t="s">
        <v>36</v>
      </c>
    </row>
    <row r="1707" spans="1:11" ht="42" customHeight="1">
      <c r="A1707" s="2" t="s">
        <v>3971</v>
      </c>
      <c r="B1707" s="2" t="s">
        <v>3972</v>
      </c>
      <c r="C1707" s="2" t="s">
        <v>73</v>
      </c>
      <c r="D1707" s="2" t="s">
        <v>27</v>
      </c>
      <c r="E1707" s="5">
        <v>-26901</v>
      </c>
      <c r="F1707" s="3" t="s">
        <v>836</v>
      </c>
      <c r="G1707" s="3" t="s">
        <v>45</v>
      </c>
      <c r="H1707" s="2" t="s">
        <v>34</v>
      </c>
      <c r="I1707" s="2" t="s">
        <v>3973</v>
      </c>
      <c r="J1707" s="3" t="str">
        <f>HYPERLINK("https://www.boe.es/gazeta/dias/1826/05/06/pdfs/GMD-1826-55.pdf#page=1","Abrir facsímil")</f>
        <v>Abrir facsímil</v>
      </c>
      <c r="K1707" s="3" t="s">
        <v>36</v>
      </c>
    </row>
    <row r="1708" spans="1:11" ht="42" customHeight="1">
      <c r="A1708" s="2" t="s">
        <v>3974</v>
      </c>
      <c r="B1708" s="2" t="s">
        <v>3975</v>
      </c>
      <c r="C1708" s="2" t="s">
        <v>49</v>
      </c>
      <c r="D1708" s="2" t="s">
        <v>27</v>
      </c>
      <c r="E1708" s="5">
        <v>-26791</v>
      </c>
      <c r="F1708" s="3" t="s">
        <v>191</v>
      </c>
      <c r="G1708" s="3" t="s">
        <v>29</v>
      </c>
      <c r="H1708" s="2" t="s">
        <v>21</v>
      </c>
      <c r="I1708" s="2" t="s">
        <v>3976</v>
      </c>
      <c r="J1708" s="3" t="str">
        <f>HYPERLINK("https://www.boe.es/gazeta/dias/1826/08/24/pdfs/GMD-1826-102.pdf#page=4","Abrir facsímil")</f>
        <v>Abrir facsímil</v>
      </c>
      <c r="K1708" s="3" t="s">
        <v>23</v>
      </c>
    </row>
    <row r="1709" spans="1:11" ht="42" customHeight="1">
      <c r="A1709" s="2" t="s">
        <v>3977</v>
      </c>
      <c r="B1709" s="2" t="s">
        <v>3978</v>
      </c>
      <c r="C1709" s="2" t="s">
        <v>17</v>
      </c>
      <c r="D1709" s="2" t="s">
        <v>18</v>
      </c>
      <c r="E1709" s="5">
        <v>-26870</v>
      </c>
      <c r="F1709" s="3" t="s">
        <v>151</v>
      </c>
      <c r="G1709" s="3" t="s">
        <v>20</v>
      </c>
      <c r="H1709" s="2" t="s">
        <v>34</v>
      </c>
      <c r="I1709" s="2" t="s">
        <v>3979</v>
      </c>
      <c r="J1709" s="3" t="str">
        <f>HYPERLINK("https://www.boe.es/gazeta/dias/1826/06/06/pdfs/GMD-1826-68.pdf#page=3","Abrir facsímil")</f>
        <v>Abrir facsímil</v>
      </c>
      <c r="K1709" s="3" t="s">
        <v>36</v>
      </c>
    </row>
    <row r="1710" spans="1:11" ht="42" customHeight="1">
      <c r="A1710" s="2" t="s">
        <v>3980</v>
      </c>
      <c r="B1710" s="2" t="s">
        <v>3981</v>
      </c>
      <c r="C1710" s="2" t="s">
        <v>17</v>
      </c>
      <c r="D1710" s="2" t="s">
        <v>18</v>
      </c>
      <c r="E1710" s="5">
        <v>-26842</v>
      </c>
      <c r="F1710" s="3" t="s">
        <v>133</v>
      </c>
      <c r="G1710" s="3" t="s">
        <v>64</v>
      </c>
      <c r="H1710" s="2" t="s">
        <v>34</v>
      </c>
      <c r="I1710" s="2" t="s">
        <v>3982</v>
      </c>
      <c r="J1710" s="3" t="str">
        <f>HYPERLINK("https://www.boe.es/gazeta/dias/1826/07/04/pdfs/GMD-1826-80.pdf#page=2","Abrir facsímil")</f>
        <v>Abrir facsímil</v>
      </c>
      <c r="K1710" s="3" t="s">
        <v>36</v>
      </c>
    </row>
    <row r="1711" spans="1:11" ht="42" customHeight="1">
      <c r="A1711" s="2" t="s">
        <v>3983</v>
      </c>
      <c r="B1711" s="2" t="s">
        <v>3984</v>
      </c>
      <c r="C1711" s="2" t="s">
        <v>85</v>
      </c>
      <c r="D1711" s="2" t="s">
        <v>86</v>
      </c>
      <c r="E1711" s="5">
        <v>-26978</v>
      </c>
      <c r="F1711" s="3" t="s">
        <v>44</v>
      </c>
      <c r="G1711" s="3" t="s">
        <v>29</v>
      </c>
      <c r="H1711" s="2" t="s">
        <v>34</v>
      </c>
      <c r="I1711" s="2" t="s">
        <v>3985</v>
      </c>
      <c r="J1711" s="3" t="str">
        <f>HYPERLINK("https://www.boe.es/gazeta/dias/1826/02/18/pdfs/GMD-1826-21.pdf#page=4","Abrir facsímil")</f>
        <v>Abrir facsímil</v>
      </c>
      <c r="K1711" s="3" t="s">
        <v>36</v>
      </c>
    </row>
    <row r="1712" spans="1:11" ht="42" customHeight="1">
      <c r="A1712" s="2" t="s">
        <v>3986</v>
      </c>
      <c r="B1712" s="2" t="s">
        <v>3987</v>
      </c>
      <c r="C1712" s="2" t="s">
        <v>62</v>
      </c>
      <c r="D1712" s="2" t="s">
        <v>27</v>
      </c>
      <c r="E1712" s="5">
        <v>-26670</v>
      </c>
      <c r="F1712" s="3" t="s">
        <v>253</v>
      </c>
      <c r="G1712" s="3" t="s">
        <v>20</v>
      </c>
      <c r="H1712" s="2" t="s">
        <v>34</v>
      </c>
      <c r="I1712" s="2" t="s">
        <v>3988</v>
      </c>
      <c r="J1712" s="3" t="str">
        <f>HYPERLINK("https://www.boe.es/gazeta/dias/1826/12/23/pdfs/GMD-1826-154.pdf#page=3","Abrir facsímil")</f>
        <v>Abrir facsímil</v>
      </c>
      <c r="K1712" s="3" t="s">
        <v>36</v>
      </c>
    </row>
    <row r="1713" spans="1:11" ht="42" customHeight="1">
      <c r="A1713" s="2" t="s">
        <v>3989</v>
      </c>
      <c r="B1713" s="2" t="s">
        <v>3990</v>
      </c>
      <c r="C1713" s="2" t="s">
        <v>62</v>
      </c>
      <c r="D1713" s="2" t="s">
        <v>27</v>
      </c>
      <c r="E1713" s="5">
        <v>-26793</v>
      </c>
      <c r="F1713" s="3" t="s">
        <v>28</v>
      </c>
      <c r="G1713" s="3" t="s">
        <v>29</v>
      </c>
      <c r="H1713" s="2" t="s">
        <v>34</v>
      </c>
      <c r="I1713" s="2" t="s">
        <v>3991</v>
      </c>
      <c r="J1713" s="3" t="str">
        <f>HYPERLINK("https://www.boe.es/gazeta/dias/1826/08/22/pdfs/GMD-1826-101.pdf#page=4","Abrir facsímil")</f>
        <v>Abrir facsímil</v>
      </c>
      <c r="K1713" s="3" t="s">
        <v>36</v>
      </c>
    </row>
    <row r="1714" spans="1:11" ht="42" customHeight="1">
      <c r="A1714" s="2" t="s">
        <v>3992</v>
      </c>
      <c r="B1714" s="2" t="s">
        <v>3993</v>
      </c>
      <c r="C1714" s="2" t="s">
        <v>49</v>
      </c>
      <c r="D1714" s="2" t="s">
        <v>27</v>
      </c>
      <c r="E1714" s="5">
        <v>-26950</v>
      </c>
      <c r="F1714" s="3" t="s">
        <v>616</v>
      </c>
      <c r="G1714" s="3" t="s">
        <v>29</v>
      </c>
      <c r="H1714" s="2" t="s">
        <v>34</v>
      </c>
      <c r="I1714" s="2" t="s">
        <v>3994</v>
      </c>
      <c r="J1714" s="3" t="str">
        <f>HYPERLINK("https://www.boe.es/gazeta/dias/1826/03/18/pdfs/GMD-1826-34.pdf#page=4","Abrir facsímil")</f>
        <v>Abrir facsímil</v>
      </c>
      <c r="K1714" s="3" t="s">
        <v>36</v>
      </c>
    </row>
    <row r="1715" spans="1:11" ht="42" customHeight="1">
      <c r="A1715" s="2" t="s">
        <v>3995</v>
      </c>
      <c r="B1715" s="2" t="s">
        <v>3995</v>
      </c>
      <c r="C1715" s="2" t="s">
        <v>85</v>
      </c>
      <c r="D1715" s="2" t="s">
        <v>86</v>
      </c>
      <c r="E1715" s="5">
        <v>-26693</v>
      </c>
      <c r="F1715" s="3" t="s">
        <v>208</v>
      </c>
      <c r="G1715" s="3" t="s">
        <v>64</v>
      </c>
      <c r="H1715" s="2" t="s">
        <v>34</v>
      </c>
      <c r="I1715" s="2" t="s">
        <v>3996</v>
      </c>
      <c r="J1715" s="3" t="str">
        <f>HYPERLINK("https://www.boe.es/gazeta/dias/1826/11/30/pdfs/GMD-1826-144.pdf#page=2","Abrir facsímil")</f>
        <v>Abrir facsímil</v>
      </c>
      <c r="K1715" s="3" t="s">
        <v>36</v>
      </c>
    </row>
    <row r="1716" spans="1:11" ht="42" customHeight="1">
      <c r="A1716" s="2" t="s">
        <v>3997</v>
      </c>
      <c r="B1716" s="2" t="s">
        <v>3997</v>
      </c>
      <c r="C1716" s="2" t="s">
        <v>17</v>
      </c>
      <c r="D1716" s="2" t="s">
        <v>18</v>
      </c>
      <c r="E1716" s="5">
        <v>-26947</v>
      </c>
      <c r="F1716" s="3" t="s">
        <v>19</v>
      </c>
      <c r="G1716" s="3" t="s">
        <v>45</v>
      </c>
      <c r="H1716" s="2" t="s">
        <v>34</v>
      </c>
      <c r="I1716" s="2" t="s">
        <v>3998</v>
      </c>
      <c r="J1716" s="3" t="str">
        <f>HYPERLINK("https://www.boe.es/gazeta/dias/1826/03/21/pdfs/GMD-1826-35.pdf#page=1","Abrir facsímil")</f>
        <v>Abrir facsímil</v>
      </c>
      <c r="K1716" s="3" t="s">
        <v>36</v>
      </c>
    </row>
    <row r="1717" spans="1:11" ht="42" customHeight="1">
      <c r="A1717" s="2" t="s">
        <v>3997</v>
      </c>
      <c r="B1717" s="2" t="s">
        <v>3997</v>
      </c>
      <c r="C1717" s="2" t="s">
        <v>17</v>
      </c>
      <c r="D1717" s="2" t="s">
        <v>18</v>
      </c>
      <c r="E1717" s="5">
        <v>-26943</v>
      </c>
      <c r="F1717" s="3" t="s">
        <v>1015</v>
      </c>
      <c r="G1717" s="3" t="s">
        <v>64</v>
      </c>
      <c r="H1717" s="2" t="s">
        <v>34</v>
      </c>
      <c r="I1717" s="2" t="s">
        <v>3999</v>
      </c>
      <c r="J1717" s="3" t="str">
        <f>HYPERLINK("https://www.boe.es/gazeta/dias/1826/03/25/pdfs/GMD-1826-37.pdf#page=2","Abrir facsímil")</f>
        <v>Abrir facsímil</v>
      </c>
      <c r="K1717" s="3" t="s">
        <v>36</v>
      </c>
    </row>
    <row r="1718" spans="1:11" ht="42" customHeight="1">
      <c r="A1718" s="2" t="s">
        <v>3997</v>
      </c>
      <c r="B1718" s="2" t="s">
        <v>3997</v>
      </c>
      <c r="C1718" s="2" t="s">
        <v>62</v>
      </c>
      <c r="D1718" s="2" t="s">
        <v>27</v>
      </c>
      <c r="E1718" s="5">
        <v>-26768</v>
      </c>
      <c r="F1718" s="3" t="s">
        <v>627</v>
      </c>
      <c r="G1718" s="3" t="s">
        <v>20</v>
      </c>
      <c r="H1718" s="2" t="s">
        <v>34</v>
      </c>
      <c r="I1718" s="2" t="s">
        <v>4000</v>
      </c>
      <c r="J1718" s="3" t="str">
        <f>HYPERLINK("https://www.boe.es/gazeta/dias/1826/09/16/pdfs/GMD-1826-112.pdf#page=3","Abrir facsímil")</f>
        <v>Abrir facsímil</v>
      </c>
      <c r="K1718" s="3" t="s">
        <v>36</v>
      </c>
    </row>
    <row r="1719" spans="1:11" ht="42" customHeight="1">
      <c r="A1719" s="2" t="s">
        <v>4001</v>
      </c>
      <c r="B1719" s="2" t="s">
        <v>4002</v>
      </c>
      <c r="C1719" s="2" t="s">
        <v>17</v>
      </c>
      <c r="D1719" s="2" t="s">
        <v>18</v>
      </c>
      <c r="E1719" s="5">
        <v>-26742</v>
      </c>
      <c r="F1719" s="3" t="s">
        <v>769</v>
      </c>
      <c r="G1719" s="3" t="s">
        <v>29</v>
      </c>
      <c r="H1719" s="2" t="s">
        <v>34</v>
      </c>
      <c r="I1719" s="2" t="s">
        <v>4003</v>
      </c>
      <c r="J1719" s="3" t="str">
        <f>HYPERLINK("https://www.boe.es/gazeta/dias/1826/10/12/pdfs/GMD-1826-123.pdf#page=4","Abrir facsímil")</f>
        <v>Abrir facsímil</v>
      </c>
      <c r="K1719" s="3" t="s">
        <v>36</v>
      </c>
    </row>
    <row r="1720" spans="1:11" ht="42" customHeight="1">
      <c r="A1720" s="2" t="s">
        <v>4004</v>
      </c>
      <c r="B1720" s="2" t="s">
        <v>4004</v>
      </c>
      <c r="C1720" s="2" t="s">
        <v>62</v>
      </c>
      <c r="D1720" s="2" t="s">
        <v>27</v>
      </c>
      <c r="E1720" s="5">
        <v>-27006</v>
      </c>
      <c r="F1720" s="3" t="s">
        <v>180</v>
      </c>
      <c r="G1720" s="3" t="s">
        <v>20</v>
      </c>
      <c r="H1720" s="2" t="s">
        <v>34</v>
      </c>
      <c r="I1720" s="2" t="s">
        <v>4005</v>
      </c>
      <c r="J1720" s="3" t="str">
        <f>HYPERLINK("https://www.boe.es/gazeta/dias/1826/01/21/pdfs/GMD-1826-9.pdf#page=3","Abrir facsímil")</f>
        <v>Abrir facsímil</v>
      </c>
      <c r="K1720" s="3" t="s">
        <v>36</v>
      </c>
    </row>
    <row r="1721" spans="1:11" ht="42" customHeight="1">
      <c r="A1721" s="2" t="s">
        <v>4006</v>
      </c>
      <c r="B1721" s="2" t="s">
        <v>4006</v>
      </c>
      <c r="C1721" s="2" t="s">
        <v>17</v>
      </c>
      <c r="D1721" s="2" t="s">
        <v>18</v>
      </c>
      <c r="E1721" s="5">
        <v>-26873</v>
      </c>
      <c r="F1721" s="3" t="s">
        <v>136</v>
      </c>
      <c r="G1721" s="3" t="s">
        <v>45</v>
      </c>
      <c r="H1721" s="2" t="s">
        <v>34</v>
      </c>
      <c r="I1721" s="2" t="s">
        <v>4007</v>
      </c>
      <c r="J1721" s="3" t="str">
        <f>HYPERLINK("https://www.boe.es/gazeta/dias/1826/06/03/pdfs/GMD-1826-67.pdf#page=1","Abrir facsímil")</f>
        <v>Abrir facsímil</v>
      </c>
      <c r="K1721" s="3" t="s">
        <v>36</v>
      </c>
    </row>
    <row r="1722" spans="1:11" ht="42" customHeight="1">
      <c r="A1722" s="2" t="s">
        <v>4008</v>
      </c>
      <c r="B1722" s="2" t="s">
        <v>4009</v>
      </c>
      <c r="C1722" s="2" t="s">
        <v>85</v>
      </c>
      <c r="D1722" s="2" t="s">
        <v>86</v>
      </c>
      <c r="E1722" s="5">
        <v>-26968</v>
      </c>
      <c r="F1722" s="3" t="s">
        <v>344</v>
      </c>
      <c r="G1722" s="3" t="s">
        <v>45</v>
      </c>
      <c r="H1722" s="2" t="s">
        <v>34</v>
      </c>
      <c r="I1722" s="2" t="s">
        <v>4010</v>
      </c>
      <c r="J1722" s="3" t="str">
        <f>HYPERLINK("https://www.boe.es/gazeta/dias/1826/02/28/pdfs/GMD-1826-26.pdf#page=1","Abrir facsímil")</f>
        <v>Abrir facsímil</v>
      </c>
      <c r="K1722" s="3" t="s">
        <v>36</v>
      </c>
    </row>
    <row r="1723" spans="1:11" ht="42" customHeight="1">
      <c r="A1723" s="2" t="s">
        <v>4011</v>
      </c>
      <c r="B1723" s="2" t="s">
        <v>4012</v>
      </c>
      <c r="C1723" s="2" t="s">
        <v>32</v>
      </c>
      <c r="D1723" s="2" t="s">
        <v>27</v>
      </c>
      <c r="E1723" s="5">
        <v>-26730</v>
      </c>
      <c r="F1723" s="3" t="s">
        <v>278</v>
      </c>
      <c r="G1723" s="3" t="s">
        <v>29</v>
      </c>
      <c r="H1723" s="2" t="s">
        <v>34</v>
      </c>
      <c r="I1723" s="2" t="s">
        <v>4013</v>
      </c>
      <c r="J1723" s="3" t="str">
        <f>HYPERLINK("https://www.boe.es/gazeta/dias/1826/10/24/pdfs/GMD-1826-128.pdf#page=4","Abrir facsímil")</f>
        <v>Abrir facsímil</v>
      </c>
      <c r="K1723" s="3" t="s">
        <v>36</v>
      </c>
    </row>
    <row r="1724" spans="1:11" ht="42" customHeight="1">
      <c r="A1724" s="2" t="s">
        <v>4014</v>
      </c>
      <c r="B1724" s="2" t="s">
        <v>4015</v>
      </c>
      <c r="C1724" s="2" t="s">
        <v>17</v>
      </c>
      <c r="D1724" s="2" t="s">
        <v>18</v>
      </c>
      <c r="E1724" s="5">
        <v>-26882</v>
      </c>
      <c r="F1724" s="3" t="s">
        <v>102</v>
      </c>
      <c r="G1724" s="3" t="s">
        <v>750</v>
      </c>
      <c r="H1724" s="2" t="s">
        <v>34</v>
      </c>
      <c r="I1724" s="2" t="s">
        <v>4016</v>
      </c>
      <c r="J1724" s="3" t="str">
        <f>HYPERLINK("https://www.boe.es/gazeta/dias/1826/05/25/pdfs/GMD-1826-63.pdf#page=3","Abrir facsímil")</f>
        <v>Abrir facsímil</v>
      </c>
      <c r="K1724" s="3" t="s">
        <v>36</v>
      </c>
    </row>
    <row r="1725" spans="1:11" ht="42" customHeight="1">
      <c r="A1725" s="2" t="s">
        <v>4017</v>
      </c>
      <c r="B1725" s="2" t="s">
        <v>4018</v>
      </c>
      <c r="C1725" s="2" t="s">
        <v>85</v>
      </c>
      <c r="D1725" s="2" t="s">
        <v>86</v>
      </c>
      <c r="E1725" s="5">
        <v>-26924</v>
      </c>
      <c r="F1725" s="3" t="s">
        <v>87</v>
      </c>
      <c r="G1725" s="3" t="s">
        <v>88</v>
      </c>
      <c r="H1725" s="2" t="s">
        <v>34</v>
      </c>
      <c r="I1725" s="2" t="s">
        <v>4019</v>
      </c>
      <c r="J1725" s="3" t="str">
        <f>HYPERLINK("https://www.boe.es/gazeta/dias/1826/04/13/pdfs/GMD-1826-45.pdf#page=4","Abrir facsímil")</f>
        <v>Abrir facsímil</v>
      </c>
      <c r="K1725" s="3" t="s">
        <v>36</v>
      </c>
    </row>
    <row r="1726" spans="1:11" ht="42" customHeight="1">
      <c r="A1726" s="2" t="s">
        <v>4020</v>
      </c>
      <c r="B1726" s="2" t="s">
        <v>4021</v>
      </c>
      <c r="C1726" s="2" t="s">
        <v>85</v>
      </c>
      <c r="D1726" s="2" t="s">
        <v>86</v>
      </c>
      <c r="E1726" s="5">
        <v>-26910</v>
      </c>
      <c r="F1726" s="3" t="s">
        <v>95</v>
      </c>
      <c r="G1726" s="3" t="s">
        <v>20</v>
      </c>
      <c r="H1726" s="2" t="s">
        <v>34</v>
      </c>
      <c r="I1726" s="2" t="s">
        <v>4022</v>
      </c>
      <c r="J1726" s="3" t="str">
        <f>HYPERLINK("https://www.boe.es/gazeta/dias/1826/04/27/pdfs/GMD-1826-51.pdf#page=3","Abrir facsímil")</f>
        <v>Abrir facsímil</v>
      </c>
      <c r="K1726" s="3" t="s">
        <v>36</v>
      </c>
    </row>
    <row r="1727" spans="1:11" ht="42" customHeight="1">
      <c r="A1727" s="2" t="s">
        <v>4023</v>
      </c>
      <c r="B1727" s="2" t="s">
        <v>4024</v>
      </c>
      <c r="C1727" s="2" t="s">
        <v>49</v>
      </c>
      <c r="D1727" s="2" t="s">
        <v>27</v>
      </c>
      <c r="E1727" s="5">
        <v>-26922</v>
      </c>
      <c r="F1727" s="3" t="s">
        <v>352</v>
      </c>
      <c r="G1727" s="3" t="s">
        <v>29</v>
      </c>
      <c r="H1727" s="2" t="s">
        <v>21</v>
      </c>
      <c r="I1727" s="2" t="s">
        <v>4025</v>
      </c>
      <c r="J1727" s="3" t="str">
        <f>HYPERLINK("https://www.boe.es/gazeta/dias/1826/04/15/pdfs/GMD-1826-46.pdf#page=4","Abrir facsímil")</f>
        <v>Abrir facsímil</v>
      </c>
      <c r="K1727" s="3" t="s">
        <v>23</v>
      </c>
    </row>
    <row r="1728" spans="1:11" ht="42" customHeight="1">
      <c r="A1728" s="2" t="s">
        <v>4026</v>
      </c>
      <c r="B1728" s="2" t="s">
        <v>4026</v>
      </c>
      <c r="C1728" s="2" t="s">
        <v>85</v>
      </c>
      <c r="D1728" s="2" t="s">
        <v>86</v>
      </c>
      <c r="E1728" s="5">
        <v>-26784</v>
      </c>
      <c r="F1728" s="3" t="s">
        <v>389</v>
      </c>
      <c r="G1728" s="3" t="s">
        <v>29</v>
      </c>
      <c r="H1728" s="2" t="s">
        <v>34</v>
      </c>
      <c r="I1728" s="2" t="s">
        <v>4027</v>
      </c>
      <c r="J1728" s="3" t="str">
        <f>HYPERLINK("https://www.boe.es/gazeta/dias/1826/08/31/pdfs/GMD-1826-105.pdf#page=4","Abrir facsímil")</f>
        <v>Abrir facsímil</v>
      </c>
      <c r="K1728" s="3" t="s">
        <v>36</v>
      </c>
    </row>
    <row r="1729" spans="1:11" ht="42" customHeight="1">
      <c r="A1729" s="2" t="s">
        <v>4028</v>
      </c>
      <c r="B1729" s="2" t="s">
        <v>4029</v>
      </c>
      <c r="C1729" s="2" t="s">
        <v>85</v>
      </c>
      <c r="D1729" s="2" t="s">
        <v>86</v>
      </c>
      <c r="E1729" s="5">
        <v>-26786</v>
      </c>
      <c r="F1729" s="3" t="s">
        <v>370</v>
      </c>
      <c r="G1729" s="3" t="s">
        <v>20</v>
      </c>
      <c r="H1729" s="2" t="s">
        <v>34</v>
      </c>
      <c r="I1729" s="2" t="s">
        <v>4030</v>
      </c>
      <c r="J1729" s="3" t="str">
        <f>HYPERLINK("https://www.boe.es/gazeta/dias/1826/08/29/pdfs/GMD-1826-104.pdf#page=3","Abrir facsímil")</f>
        <v>Abrir facsímil</v>
      </c>
      <c r="K1729" s="3" t="s">
        <v>36</v>
      </c>
    </row>
    <row r="1730" spans="1:11" ht="42" customHeight="1">
      <c r="A1730" s="2" t="s">
        <v>4031</v>
      </c>
      <c r="B1730" s="2" t="s">
        <v>4032</v>
      </c>
      <c r="C1730" s="2" t="s">
        <v>17</v>
      </c>
      <c r="D1730" s="2" t="s">
        <v>18</v>
      </c>
      <c r="E1730" s="5">
        <v>-26814</v>
      </c>
      <c r="F1730" s="3" t="s">
        <v>1314</v>
      </c>
      <c r="G1730" s="3" t="s">
        <v>64</v>
      </c>
      <c r="H1730" s="2" t="s">
        <v>34</v>
      </c>
      <c r="I1730" s="2" t="s">
        <v>4033</v>
      </c>
      <c r="J1730" s="3" t="str">
        <f>HYPERLINK("https://www.boe.es/gazeta/dias/1826/08/01/pdfs/GMD-1826-92.pdf#page=2","Abrir facsímil")</f>
        <v>Abrir facsímil</v>
      </c>
      <c r="K1730" s="3" t="s">
        <v>36</v>
      </c>
    </row>
    <row r="1731" spans="1:11" ht="42" customHeight="1">
      <c r="A1731" s="2" t="s">
        <v>4034</v>
      </c>
      <c r="B1731" s="2" t="s">
        <v>4035</v>
      </c>
      <c r="C1731" s="2" t="s">
        <v>85</v>
      </c>
      <c r="D1731" s="2" t="s">
        <v>86</v>
      </c>
      <c r="E1731" s="5">
        <v>-26721</v>
      </c>
      <c r="F1731" s="3" t="s">
        <v>945</v>
      </c>
      <c r="G1731" s="3" t="s">
        <v>20</v>
      </c>
      <c r="H1731" s="2" t="s">
        <v>34</v>
      </c>
      <c r="I1731" s="2" t="s">
        <v>4036</v>
      </c>
      <c r="J1731" s="3" t="str">
        <f>HYPERLINK("https://www.boe.es/gazeta/dias/1826/11/02/pdfs/GMD-1826-132.pdf#page=3","Abrir facsímil")</f>
        <v>Abrir facsímil</v>
      </c>
      <c r="K1731" s="3" t="s">
        <v>36</v>
      </c>
    </row>
    <row r="1732" spans="1:11" ht="42" customHeight="1">
      <c r="A1732" s="2" t="s">
        <v>4037</v>
      </c>
      <c r="B1732" s="2" t="s">
        <v>4038</v>
      </c>
      <c r="C1732" s="2" t="s">
        <v>62</v>
      </c>
      <c r="D1732" s="2" t="s">
        <v>27</v>
      </c>
      <c r="E1732" s="5">
        <v>-26877</v>
      </c>
      <c r="F1732" s="3" t="s">
        <v>529</v>
      </c>
      <c r="G1732" s="3" t="s">
        <v>29</v>
      </c>
      <c r="H1732" s="2" t="s">
        <v>34</v>
      </c>
      <c r="I1732" s="2" t="s">
        <v>4039</v>
      </c>
      <c r="J1732" s="3" t="str">
        <f>HYPERLINK("https://www.boe.es/gazeta/dias/1826/05/30/pdfs/GMD-1826-65.pdf#page=4","Abrir facsímil")</f>
        <v>Abrir facsímil</v>
      </c>
      <c r="K1732" s="3" t="s">
        <v>36</v>
      </c>
    </row>
    <row r="1733" spans="1:11" ht="42" customHeight="1">
      <c r="A1733" s="2" t="s">
        <v>4040</v>
      </c>
      <c r="B1733" s="2" t="s">
        <v>4041</v>
      </c>
      <c r="C1733" s="2" t="s">
        <v>32</v>
      </c>
      <c r="D1733" s="2" t="s">
        <v>27</v>
      </c>
      <c r="E1733" s="5">
        <v>-26859</v>
      </c>
      <c r="F1733" s="3" t="s">
        <v>41</v>
      </c>
      <c r="G1733" s="3" t="s">
        <v>29</v>
      </c>
      <c r="H1733" s="2" t="s">
        <v>34</v>
      </c>
      <c r="I1733" s="2" t="s">
        <v>4042</v>
      </c>
      <c r="J1733" s="3" t="str">
        <f>HYPERLINK("https://www.boe.es/gazeta/dias/1826/06/17/pdfs/GMD-1826-73.pdf#page=4","Abrir facsímil")</f>
        <v>Abrir facsímil</v>
      </c>
      <c r="K1733" s="3" t="s">
        <v>36</v>
      </c>
    </row>
    <row r="1734" spans="1:11" ht="42" customHeight="1">
      <c r="A1734" s="2" t="s">
        <v>4043</v>
      </c>
      <c r="B1734" s="2" t="s">
        <v>4043</v>
      </c>
      <c r="C1734" s="2" t="s">
        <v>17</v>
      </c>
      <c r="D1734" s="2" t="s">
        <v>18</v>
      </c>
      <c r="E1734" s="5">
        <v>-26845</v>
      </c>
      <c r="F1734" s="3" t="s">
        <v>515</v>
      </c>
      <c r="G1734" s="3" t="s">
        <v>64</v>
      </c>
      <c r="H1734" s="2" t="s">
        <v>34</v>
      </c>
      <c r="I1734" s="2" t="s">
        <v>4044</v>
      </c>
      <c r="J1734" s="3" t="str">
        <f>HYPERLINK("https://www.boe.es/gazeta/dias/1826/07/01/pdfs/GMD-1826-79.pdf#page=2","Abrir facsímil")</f>
        <v>Abrir facsímil</v>
      </c>
      <c r="K1734" s="3" t="s">
        <v>36</v>
      </c>
    </row>
    <row r="1735" spans="1:11" ht="42" customHeight="1">
      <c r="A1735" s="2" t="s">
        <v>4043</v>
      </c>
      <c r="B1735" s="2" t="s">
        <v>4043</v>
      </c>
      <c r="C1735" s="2" t="s">
        <v>17</v>
      </c>
      <c r="D1735" s="2" t="s">
        <v>18</v>
      </c>
      <c r="E1735" s="5">
        <v>-26817</v>
      </c>
      <c r="F1735" s="3" t="s">
        <v>643</v>
      </c>
      <c r="G1735" s="3" t="s">
        <v>64</v>
      </c>
      <c r="H1735" s="2" t="s">
        <v>34</v>
      </c>
      <c r="I1735" s="2" t="s">
        <v>4045</v>
      </c>
      <c r="J1735" s="3" t="str">
        <f>HYPERLINK("https://www.boe.es/gazeta/dias/1826/07/29/pdfs/GMD-1826-91.pdf#page=2","Abrir facsímil")</f>
        <v>Abrir facsímil</v>
      </c>
      <c r="K1735" s="3" t="s">
        <v>36</v>
      </c>
    </row>
    <row r="1736" spans="1:11" ht="42" customHeight="1">
      <c r="A1736" s="2" t="s">
        <v>4046</v>
      </c>
      <c r="B1736" s="2" t="s">
        <v>4046</v>
      </c>
      <c r="C1736" s="2" t="s">
        <v>17</v>
      </c>
      <c r="D1736" s="2" t="s">
        <v>18</v>
      </c>
      <c r="E1736" s="5">
        <v>-26714</v>
      </c>
      <c r="F1736" s="3" t="s">
        <v>525</v>
      </c>
      <c r="G1736" s="3" t="s">
        <v>20</v>
      </c>
      <c r="H1736" s="2" t="s">
        <v>34</v>
      </c>
      <c r="I1736" s="2" t="s">
        <v>4047</v>
      </c>
      <c r="J1736" s="3" t="str">
        <f>HYPERLINK("https://www.boe.es/gazeta/dias/1826/11/09/pdfs/GMD-1826-135.pdf#page=3","Abrir facsímil")</f>
        <v>Abrir facsímil</v>
      </c>
      <c r="K1736" s="3" t="s">
        <v>36</v>
      </c>
    </row>
    <row r="1737" spans="1:11" ht="42" customHeight="1">
      <c r="A1737" s="2" t="s">
        <v>4048</v>
      </c>
      <c r="B1737" s="2" t="s">
        <v>4048</v>
      </c>
      <c r="C1737" s="2" t="s">
        <v>62</v>
      </c>
      <c r="D1737" s="2" t="s">
        <v>27</v>
      </c>
      <c r="E1737" s="5">
        <v>-26672</v>
      </c>
      <c r="F1737" s="3" t="s">
        <v>251</v>
      </c>
      <c r="G1737" s="3" t="s">
        <v>29</v>
      </c>
      <c r="H1737" s="2" t="s">
        <v>34</v>
      </c>
      <c r="I1737" s="2" t="s">
        <v>4049</v>
      </c>
      <c r="J1737" s="3" t="str">
        <f>HYPERLINK("https://www.boe.es/gazeta/dias/1826/12/21/pdfs/GMD-1826-153.pdf#page=4","Abrir facsímil")</f>
        <v>Abrir facsímil</v>
      </c>
      <c r="K1737" s="3" t="s">
        <v>36</v>
      </c>
    </row>
    <row r="1738" spans="1:11" ht="42" customHeight="1">
      <c r="A1738" s="2" t="s">
        <v>4050</v>
      </c>
      <c r="B1738" s="2" t="s">
        <v>4050</v>
      </c>
      <c r="C1738" s="2" t="s">
        <v>17</v>
      </c>
      <c r="D1738" s="2" t="s">
        <v>18</v>
      </c>
      <c r="E1738" s="5">
        <v>-26712</v>
      </c>
      <c r="F1738" s="3" t="s">
        <v>424</v>
      </c>
      <c r="G1738" s="3" t="s">
        <v>64</v>
      </c>
      <c r="H1738" s="2" t="s">
        <v>34</v>
      </c>
      <c r="I1738" s="2" t="s">
        <v>4051</v>
      </c>
      <c r="J1738" s="3" t="str">
        <f>HYPERLINK("https://www.boe.es/gazeta/dias/1826/11/11/pdfs/GMD-1826-136.pdf#page=2","Abrir facsímil")</f>
        <v>Abrir facsímil</v>
      </c>
      <c r="K1738" s="3" t="s">
        <v>36</v>
      </c>
    </row>
    <row r="1739" spans="1:11" ht="42" customHeight="1">
      <c r="A1739" s="2" t="s">
        <v>4052</v>
      </c>
      <c r="B1739" s="2" t="s">
        <v>4052</v>
      </c>
      <c r="C1739" s="2" t="s">
        <v>17</v>
      </c>
      <c r="D1739" s="2" t="s">
        <v>18</v>
      </c>
      <c r="E1739" s="5">
        <v>-26712</v>
      </c>
      <c r="F1739" s="3" t="s">
        <v>424</v>
      </c>
      <c r="G1739" s="3" t="s">
        <v>64</v>
      </c>
      <c r="H1739" s="2" t="s">
        <v>34</v>
      </c>
      <c r="I1739" s="2" t="s">
        <v>4053</v>
      </c>
      <c r="J1739" s="3" t="str">
        <f>HYPERLINK("https://www.boe.es/gazeta/dias/1826/11/11/pdfs/GMD-1826-136.pdf#page=2","Abrir facsímil")</f>
        <v>Abrir facsímil</v>
      </c>
      <c r="K1739" s="3" t="s">
        <v>36</v>
      </c>
    </row>
    <row r="1740" spans="1:11" ht="42" customHeight="1">
      <c r="A1740" s="2" t="s">
        <v>4052</v>
      </c>
      <c r="B1740" s="2" t="s">
        <v>4052</v>
      </c>
      <c r="C1740" s="2" t="s">
        <v>17</v>
      </c>
      <c r="D1740" s="2" t="s">
        <v>18</v>
      </c>
      <c r="E1740" s="5">
        <v>-26670</v>
      </c>
      <c r="F1740" s="3" t="s">
        <v>253</v>
      </c>
      <c r="G1740" s="3" t="s">
        <v>45</v>
      </c>
      <c r="H1740" s="2" t="s">
        <v>34</v>
      </c>
      <c r="I1740" s="2" t="s">
        <v>4054</v>
      </c>
      <c r="J1740" s="3" t="str">
        <f>HYPERLINK("https://www.boe.es/gazeta/dias/1826/12/23/pdfs/GMD-1826-154.pdf#page=1","Abrir facsímil")</f>
        <v>Abrir facsímil</v>
      </c>
      <c r="K1740" s="3" t="s">
        <v>36</v>
      </c>
    </row>
    <row r="1741" spans="1:11" ht="42" customHeight="1">
      <c r="A1741" s="2" t="s">
        <v>4055</v>
      </c>
      <c r="B1741" s="2" t="s">
        <v>4055</v>
      </c>
      <c r="C1741" s="2" t="s">
        <v>17</v>
      </c>
      <c r="D1741" s="2" t="s">
        <v>18</v>
      </c>
      <c r="E1741" s="5">
        <v>-26712</v>
      </c>
      <c r="F1741" s="3" t="s">
        <v>424</v>
      </c>
      <c r="G1741" s="3" t="s">
        <v>64</v>
      </c>
      <c r="H1741" s="2" t="s">
        <v>34</v>
      </c>
      <c r="I1741" s="2" t="s">
        <v>4056</v>
      </c>
      <c r="J1741" s="3" t="str">
        <f>HYPERLINK("https://www.boe.es/gazeta/dias/1826/11/11/pdfs/GMD-1826-136.pdf#page=2","Abrir facsímil")</f>
        <v>Abrir facsímil</v>
      </c>
      <c r="K1741" s="3" t="s">
        <v>36</v>
      </c>
    </row>
    <row r="1742" spans="1:11" ht="42" customHeight="1">
      <c r="A1742" s="2" t="s">
        <v>4057</v>
      </c>
      <c r="B1742" s="2" t="s">
        <v>4057</v>
      </c>
      <c r="C1742" s="2" t="s">
        <v>17</v>
      </c>
      <c r="D1742" s="2" t="s">
        <v>18</v>
      </c>
      <c r="E1742" s="5">
        <v>-26737</v>
      </c>
      <c r="F1742" s="3" t="s">
        <v>1283</v>
      </c>
      <c r="G1742" s="3" t="s">
        <v>64</v>
      </c>
      <c r="H1742" s="2" t="s">
        <v>34</v>
      </c>
      <c r="I1742" s="2" t="s">
        <v>4058</v>
      </c>
      <c r="J1742" s="3" t="str">
        <f>HYPERLINK("https://www.boe.es/gazeta/dias/1826/10/17/pdfs/GMD-1826-125.pdf#page=2","Abrir facsímil")</f>
        <v>Abrir facsímil</v>
      </c>
      <c r="K1742" s="3" t="s">
        <v>36</v>
      </c>
    </row>
    <row r="1743" spans="1:11" ht="42" customHeight="1">
      <c r="A1743" s="2" t="s">
        <v>4057</v>
      </c>
      <c r="B1743" s="2" t="s">
        <v>4057</v>
      </c>
      <c r="C1743" s="2" t="s">
        <v>17</v>
      </c>
      <c r="D1743" s="2" t="s">
        <v>18</v>
      </c>
      <c r="E1743" s="5">
        <v>-26705</v>
      </c>
      <c r="F1743" s="3" t="s">
        <v>205</v>
      </c>
      <c r="G1743" s="3" t="s">
        <v>45</v>
      </c>
      <c r="H1743" s="2" t="s">
        <v>34</v>
      </c>
      <c r="I1743" s="2" t="s">
        <v>4059</v>
      </c>
      <c r="J1743" s="3" t="str">
        <f>HYPERLINK("https://www.boe.es/gazeta/dias/1826/11/18/pdfs/GMD-1826-139.pdf#page=1","Abrir facsímil")</f>
        <v>Abrir facsímil</v>
      </c>
      <c r="K1743" s="3" t="s">
        <v>36</v>
      </c>
    </row>
    <row r="1744" spans="1:11" ht="42" customHeight="1">
      <c r="A1744" s="2" t="s">
        <v>4060</v>
      </c>
      <c r="B1744" s="2" t="s">
        <v>4061</v>
      </c>
      <c r="C1744" s="2" t="s">
        <v>17</v>
      </c>
      <c r="D1744" s="2" t="s">
        <v>18</v>
      </c>
      <c r="E1744" s="5">
        <v>-26730</v>
      </c>
      <c r="F1744" s="3" t="s">
        <v>278</v>
      </c>
      <c r="G1744" s="3" t="s">
        <v>45</v>
      </c>
      <c r="H1744" s="2" t="s">
        <v>21</v>
      </c>
      <c r="I1744" s="2" t="s">
        <v>4062</v>
      </c>
      <c r="J1744" s="3" t="str">
        <f>HYPERLINK("https://www.boe.es/gazeta/dias/1826/10/24/pdfs/GMD-1826-128.pdf#page=1","Abrir facsímil")</f>
        <v>Abrir facsímil</v>
      </c>
      <c r="K1744" s="3" t="s">
        <v>23</v>
      </c>
    </row>
    <row r="1745" spans="1:11" ht="42" customHeight="1">
      <c r="A1745" s="2" t="s">
        <v>4063</v>
      </c>
      <c r="B1745" s="2" t="s">
        <v>4063</v>
      </c>
      <c r="C1745" s="2" t="s">
        <v>17</v>
      </c>
      <c r="D1745" s="2" t="s">
        <v>18</v>
      </c>
      <c r="E1745" s="5">
        <v>-26751</v>
      </c>
      <c r="F1745" s="3" t="s">
        <v>262</v>
      </c>
      <c r="G1745" s="3" t="s">
        <v>64</v>
      </c>
      <c r="H1745" s="2" t="s">
        <v>34</v>
      </c>
      <c r="I1745" s="2" t="s">
        <v>4064</v>
      </c>
      <c r="J1745" s="3" t="str">
        <f>HYPERLINK("https://www.boe.es/gazeta/dias/1826/10/03/pdfs/GMD-1826-119.pdf#page=2","Abrir facsímil")</f>
        <v>Abrir facsímil</v>
      </c>
      <c r="K1745" s="3" t="s">
        <v>36</v>
      </c>
    </row>
    <row r="1746" spans="1:11" ht="42" customHeight="1">
      <c r="A1746" s="2" t="s">
        <v>4065</v>
      </c>
      <c r="B1746" s="2" t="s">
        <v>4065</v>
      </c>
      <c r="C1746" s="2" t="s">
        <v>85</v>
      </c>
      <c r="D1746" s="2" t="s">
        <v>86</v>
      </c>
      <c r="E1746" s="5">
        <v>-26812</v>
      </c>
      <c r="F1746" s="3" t="s">
        <v>33</v>
      </c>
      <c r="G1746" s="3" t="s">
        <v>29</v>
      </c>
      <c r="H1746" s="2" t="s">
        <v>34</v>
      </c>
      <c r="I1746" s="2" t="s">
        <v>4066</v>
      </c>
      <c r="J1746" s="3" t="str">
        <f>HYPERLINK("https://www.boe.es/gazeta/dias/1826/08/03/pdfs/GMD-1826-93.pdf#page=4","Abrir facsímil")</f>
        <v>Abrir facsímil</v>
      </c>
      <c r="K1746" s="3" t="s">
        <v>36</v>
      </c>
    </row>
    <row r="1747" spans="1:11" ht="42" customHeight="1">
      <c r="A1747" s="2" t="s">
        <v>4065</v>
      </c>
      <c r="B1747" s="2" t="s">
        <v>4065</v>
      </c>
      <c r="C1747" s="2" t="s">
        <v>49</v>
      </c>
      <c r="D1747" s="2" t="s">
        <v>27</v>
      </c>
      <c r="E1747" s="5">
        <v>-26721</v>
      </c>
      <c r="F1747" s="3" t="s">
        <v>945</v>
      </c>
      <c r="G1747" s="3" t="s">
        <v>29</v>
      </c>
      <c r="H1747" s="2" t="s">
        <v>34</v>
      </c>
      <c r="I1747" s="2" t="s">
        <v>4067</v>
      </c>
      <c r="J1747" s="3" t="str">
        <f>HYPERLINK("https://www.boe.es/gazeta/dias/1826/11/02/pdfs/GMD-1826-132.pdf#page=4","Abrir facsímil")</f>
        <v>Abrir facsímil</v>
      </c>
      <c r="K1747" s="3" t="s">
        <v>36</v>
      </c>
    </row>
    <row r="1748" spans="1:11" ht="42" customHeight="1">
      <c r="A1748" s="2" t="s">
        <v>4068</v>
      </c>
      <c r="B1748" s="2" t="s">
        <v>4068</v>
      </c>
      <c r="C1748" s="2" t="s">
        <v>85</v>
      </c>
      <c r="D1748" s="2" t="s">
        <v>86</v>
      </c>
      <c r="E1748" s="5">
        <v>-26740</v>
      </c>
      <c r="F1748" s="3" t="s">
        <v>383</v>
      </c>
      <c r="G1748" s="3" t="s">
        <v>45</v>
      </c>
      <c r="H1748" s="2" t="s">
        <v>34</v>
      </c>
      <c r="I1748" s="2" t="s">
        <v>4069</v>
      </c>
      <c r="J1748" s="3" t="str">
        <f>HYPERLINK("https://www.boe.es/gazeta/dias/1826/10/14/pdfs/GMD-1826-124.pdf#page=1","Abrir facsímil")</f>
        <v>Abrir facsímil</v>
      </c>
      <c r="K1748" s="3" t="s">
        <v>36</v>
      </c>
    </row>
    <row r="1749" spans="1:11" ht="42" customHeight="1">
      <c r="A1749" s="2" t="s">
        <v>4070</v>
      </c>
      <c r="B1749" s="2" t="s">
        <v>4070</v>
      </c>
      <c r="C1749" s="2" t="s">
        <v>17</v>
      </c>
      <c r="D1749" s="2" t="s">
        <v>18</v>
      </c>
      <c r="E1749" s="5">
        <v>-26917</v>
      </c>
      <c r="F1749" s="3" t="s">
        <v>308</v>
      </c>
      <c r="G1749" s="3" t="s">
        <v>29</v>
      </c>
      <c r="H1749" s="2" t="s">
        <v>34</v>
      </c>
      <c r="I1749" s="2" t="s">
        <v>4071</v>
      </c>
      <c r="J1749" s="3" t="str">
        <f>HYPERLINK("https://www.boe.es/gazeta/dias/1826/04/20/pdfs/GMD-1826-48.pdf#page=4","Abrir facsímil")</f>
        <v>Abrir facsímil</v>
      </c>
      <c r="K1749" s="3" t="s">
        <v>36</v>
      </c>
    </row>
    <row r="1750" spans="1:11" ht="42" customHeight="1">
      <c r="A1750" s="2" t="s">
        <v>4072</v>
      </c>
      <c r="B1750" s="2" t="s">
        <v>4073</v>
      </c>
      <c r="C1750" s="2" t="s">
        <v>62</v>
      </c>
      <c r="D1750" s="2" t="s">
        <v>27</v>
      </c>
      <c r="E1750" s="5">
        <v>-26959</v>
      </c>
      <c r="F1750" s="3" t="s">
        <v>595</v>
      </c>
      <c r="G1750" s="3" t="s">
        <v>29</v>
      </c>
      <c r="H1750" s="2" t="s">
        <v>34</v>
      </c>
      <c r="I1750" s="2" t="s">
        <v>4074</v>
      </c>
      <c r="J1750" s="3" t="str">
        <f>HYPERLINK("https://www.boe.es/gazeta/dias/1826/03/09/pdfs/GMD-1826-30.pdf#page=4","Abrir facsímil")</f>
        <v>Abrir facsímil</v>
      </c>
      <c r="K1750" s="3" t="s">
        <v>36</v>
      </c>
    </row>
    <row r="1751" spans="1:11" ht="42" customHeight="1">
      <c r="A1751" s="2" t="s">
        <v>4072</v>
      </c>
      <c r="B1751" s="2" t="s">
        <v>4073</v>
      </c>
      <c r="C1751" s="2" t="s">
        <v>17</v>
      </c>
      <c r="D1751" s="2" t="s">
        <v>18</v>
      </c>
      <c r="E1751" s="5">
        <v>-26936</v>
      </c>
      <c r="F1751" s="3" t="s">
        <v>602</v>
      </c>
      <c r="G1751" s="3" t="s">
        <v>29</v>
      </c>
      <c r="H1751" s="2" t="s">
        <v>34</v>
      </c>
      <c r="I1751" s="2" t="s">
        <v>4075</v>
      </c>
      <c r="J1751" s="3" t="str">
        <f>HYPERLINK("https://www.boe.es/gazeta/dias/1826/04/01/pdfs/GMD-1826-40.pdf#page=4","Abrir facsímil")</f>
        <v>Abrir facsímil</v>
      </c>
      <c r="K1751" s="3" t="s">
        <v>36</v>
      </c>
    </row>
    <row r="1752" spans="1:11" ht="42" customHeight="1">
      <c r="A1752" s="2" t="s">
        <v>4072</v>
      </c>
      <c r="B1752" s="2" t="s">
        <v>4073</v>
      </c>
      <c r="C1752" s="2" t="s">
        <v>85</v>
      </c>
      <c r="D1752" s="2" t="s">
        <v>86</v>
      </c>
      <c r="E1752" s="5">
        <v>-26922</v>
      </c>
      <c r="F1752" s="3" t="s">
        <v>352</v>
      </c>
      <c r="G1752" s="3" t="s">
        <v>29</v>
      </c>
      <c r="H1752" s="2" t="s">
        <v>34</v>
      </c>
      <c r="I1752" s="2" t="s">
        <v>4076</v>
      </c>
      <c r="J1752" s="3" t="str">
        <f>HYPERLINK("https://www.boe.es/gazeta/dias/1826/04/15/pdfs/GMD-1826-46.pdf#page=4","Abrir facsímil")</f>
        <v>Abrir facsímil</v>
      </c>
      <c r="K1752" s="3" t="s">
        <v>36</v>
      </c>
    </row>
    <row r="1753" spans="1:11" ht="42" customHeight="1">
      <c r="A1753" s="2" t="s">
        <v>4072</v>
      </c>
      <c r="B1753" s="2" t="s">
        <v>4073</v>
      </c>
      <c r="C1753" s="2" t="s">
        <v>62</v>
      </c>
      <c r="D1753" s="2" t="s">
        <v>27</v>
      </c>
      <c r="E1753" s="5">
        <v>-26838</v>
      </c>
      <c r="F1753" s="3" t="s">
        <v>312</v>
      </c>
      <c r="G1753" s="3" t="s">
        <v>20</v>
      </c>
      <c r="H1753" s="2" t="s">
        <v>34</v>
      </c>
      <c r="I1753" s="2" t="s">
        <v>4077</v>
      </c>
      <c r="J1753" s="3" t="str">
        <f>HYPERLINK("https://www.boe.es/gazeta/dias/1826/07/08/pdfs/GMD-1826-82.pdf#page=3","Abrir facsímil")</f>
        <v>Abrir facsímil</v>
      </c>
      <c r="K1753" s="3" t="s">
        <v>36</v>
      </c>
    </row>
    <row r="1754" spans="1:11" ht="42" customHeight="1">
      <c r="A1754" s="2" t="s">
        <v>4078</v>
      </c>
      <c r="B1754" s="2" t="s">
        <v>4079</v>
      </c>
      <c r="C1754" s="2" t="s">
        <v>85</v>
      </c>
      <c r="D1754" s="2" t="s">
        <v>86</v>
      </c>
      <c r="E1754" s="5">
        <v>-26905</v>
      </c>
      <c r="F1754" s="3" t="s">
        <v>68</v>
      </c>
      <c r="G1754" s="3" t="s">
        <v>20</v>
      </c>
      <c r="H1754" s="2" t="s">
        <v>21</v>
      </c>
      <c r="I1754" s="2" t="s">
        <v>4080</v>
      </c>
      <c r="J1754" s="3" t="str">
        <f>HYPERLINK("https://www.boe.es/gazeta/dias/1826/05/02/pdfs/GMD-1826-53.pdf#page=3","Abrir facsímil")</f>
        <v>Abrir facsímil</v>
      </c>
      <c r="K1754" s="3" t="s">
        <v>23</v>
      </c>
    </row>
    <row r="1755" spans="1:11" ht="42" customHeight="1">
      <c r="A1755" s="2" t="s">
        <v>4081</v>
      </c>
      <c r="B1755" s="2" t="s">
        <v>4082</v>
      </c>
      <c r="C1755" s="2" t="s">
        <v>85</v>
      </c>
      <c r="D1755" s="2" t="s">
        <v>86</v>
      </c>
      <c r="E1755" s="5">
        <v>-26964</v>
      </c>
      <c r="F1755" s="3" t="s">
        <v>634</v>
      </c>
      <c r="G1755" s="3" t="s">
        <v>20</v>
      </c>
      <c r="H1755" s="2" t="s">
        <v>34</v>
      </c>
      <c r="I1755" s="2" t="s">
        <v>4083</v>
      </c>
      <c r="J1755" s="3" t="str">
        <f>HYPERLINK("https://www.boe.es/gazeta/dias/1826/03/04/pdfs/GMD-1826-28.pdf#page=3","Abrir facsímil")</f>
        <v>Abrir facsímil</v>
      </c>
      <c r="K1755" s="3" t="s">
        <v>36</v>
      </c>
    </row>
    <row r="1756" spans="1:11" ht="42" customHeight="1">
      <c r="A1756" s="2" t="s">
        <v>4084</v>
      </c>
      <c r="B1756" s="2" t="s">
        <v>4084</v>
      </c>
      <c r="C1756" s="2" t="s">
        <v>17</v>
      </c>
      <c r="D1756" s="2" t="s">
        <v>18</v>
      </c>
      <c r="E1756" s="5">
        <v>-26968</v>
      </c>
      <c r="F1756" s="3" t="s">
        <v>344</v>
      </c>
      <c r="G1756" s="3" t="s">
        <v>45</v>
      </c>
      <c r="H1756" s="2" t="s">
        <v>34</v>
      </c>
      <c r="I1756" s="2" t="s">
        <v>4085</v>
      </c>
      <c r="J1756" s="3" t="str">
        <f>HYPERLINK("https://www.boe.es/gazeta/dias/1826/02/28/pdfs/GMD-1826-26.pdf#page=1","Abrir facsímil")</f>
        <v>Abrir facsímil</v>
      </c>
      <c r="K1756" s="3" t="s">
        <v>36</v>
      </c>
    </row>
    <row r="1757" spans="1:11" ht="42" customHeight="1">
      <c r="A1757" s="2" t="s">
        <v>4086</v>
      </c>
      <c r="B1757" s="2" t="s">
        <v>4086</v>
      </c>
      <c r="C1757" s="2" t="s">
        <v>17</v>
      </c>
      <c r="D1757" s="2" t="s">
        <v>18</v>
      </c>
      <c r="E1757" s="5">
        <v>-26791</v>
      </c>
      <c r="F1757" s="3" t="s">
        <v>191</v>
      </c>
      <c r="G1757" s="3" t="s">
        <v>45</v>
      </c>
      <c r="H1757" s="2" t="s">
        <v>34</v>
      </c>
      <c r="I1757" s="2" t="s">
        <v>4087</v>
      </c>
      <c r="J1757" s="3" t="str">
        <f>HYPERLINK("https://www.boe.es/gazeta/dias/1826/08/24/pdfs/GMD-1826-102.pdf#page=1","Abrir facsímil")</f>
        <v>Abrir facsímil</v>
      </c>
      <c r="K1757" s="3" t="s">
        <v>36</v>
      </c>
    </row>
    <row r="1758" spans="1:11" ht="42" customHeight="1">
      <c r="A1758" s="2" t="s">
        <v>4088</v>
      </c>
      <c r="B1758" s="2" t="s">
        <v>4089</v>
      </c>
      <c r="C1758" s="2" t="s">
        <v>85</v>
      </c>
      <c r="D1758" s="2" t="s">
        <v>86</v>
      </c>
      <c r="E1758" s="5">
        <v>-26859</v>
      </c>
      <c r="F1758" s="3" t="s">
        <v>41</v>
      </c>
      <c r="G1758" s="3" t="s">
        <v>29</v>
      </c>
      <c r="H1758" s="2" t="s">
        <v>34</v>
      </c>
      <c r="I1758" s="2" t="s">
        <v>4090</v>
      </c>
      <c r="J1758" s="3" t="str">
        <f>HYPERLINK("https://www.boe.es/gazeta/dias/1826/06/17/pdfs/GMD-1826-73.pdf#page=4","Abrir facsímil")</f>
        <v>Abrir facsímil</v>
      </c>
      <c r="K1758" s="3" t="s">
        <v>36</v>
      </c>
    </row>
    <row r="1759" spans="1:11" ht="42" customHeight="1">
      <c r="A1759" s="2" t="s">
        <v>4091</v>
      </c>
      <c r="B1759" s="2" t="s">
        <v>4092</v>
      </c>
      <c r="C1759" s="2" t="s">
        <v>32</v>
      </c>
      <c r="D1759" s="2" t="s">
        <v>27</v>
      </c>
      <c r="E1759" s="5">
        <v>-26681</v>
      </c>
      <c r="F1759" s="3" t="s">
        <v>612</v>
      </c>
      <c r="G1759" s="3" t="s">
        <v>29</v>
      </c>
      <c r="H1759" s="2" t="s">
        <v>34</v>
      </c>
      <c r="I1759" s="2" t="s">
        <v>4093</v>
      </c>
      <c r="J1759" s="3" t="str">
        <f>HYPERLINK("https://www.boe.es/gazeta/dias/1826/12/12/pdfs/GMD-1826-149.pdf#page=4","Abrir facsímil")</f>
        <v>Abrir facsímil</v>
      </c>
      <c r="K1759" s="3" t="s">
        <v>36</v>
      </c>
    </row>
    <row r="1760" spans="1:11" ht="42" customHeight="1">
      <c r="A1760" s="2" t="s">
        <v>4094</v>
      </c>
      <c r="B1760" s="2" t="s">
        <v>4094</v>
      </c>
      <c r="C1760" s="2" t="s">
        <v>62</v>
      </c>
      <c r="D1760" s="2" t="s">
        <v>27</v>
      </c>
      <c r="E1760" s="5">
        <v>-26971</v>
      </c>
      <c r="F1760" s="3" t="s">
        <v>201</v>
      </c>
      <c r="G1760" s="3" t="s">
        <v>20</v>
      </c>
      <c r="H1760" s="2" t="s">
        <v>34</v>
      </c>
      <c r="I1760" s="2" t="s">
        <v>4095</v>
      </c>
      <c r="J1760" s="3" t="str">
        <f>HYPERLINK("https://www.boe.es/gazeta/dias/1826/02/25/pdfs/GMD-1826-24.pdf#page=3","Abrir facsímil")</f>
        <v>Abrir facsímil</v>
      </c>
      <c r="K1760" s="3" t="s">
        <v>36</v>
      </c>
    </row>
    <row r="1761" spans="1:11" ht="42" customHeight="1">
      <c r="A1761" s="2" t="s">
        <v>4094</v>
      </c>
      <c r="B1761" s="2" t="s">
        <v>4094</v>
      </c>
      <c r="C1761" s="2" t="s">
        <v>62</v>
      </c>
      <c r="D1761" s="2" t="s">
        <v>27</v>
      </c>
      <c r="E1761" s="5">
        <v>-26964</v>
      </c>
      <c r="F1761" s="3" t="s">
        <v>634</v>
      </c>
      <c r="G1761" s="3" t="s">
        <v>29</v>
      </c>
      <c r="H1761" s="2" t="s">
        <v>34</v>
      </c>
      <c r="I1761" s="2" t="s">
        <v>4096</v>
      </c>
      <c r="J1761" s="3" t="str">
        <f>HYPERLINK("https://www.boe.es/gazeta/dias/1826/03/04/pdfs/GMD-1826-28.pdf#page=4","Abrir facsímil")</f>
        <v>Abrir facsímil</v>
      </c>
      <c r="K1761" s="3" t="s">
        <v>36</v>
      </c>
    </row>
    <row r="1762" spans="1:11" ht="42" customHeight="1">
      <c r="A1762" s="2" t="s">
        <v>4094</v>
      </c>
      <c r="B1762" s="2" t="s">
        <v>4094</v>
      </c>
      <c r="C1762" s="2" t="s">
        <v>49</v>
      </c>
      <c r="D1762" s="2" t="s">
        <v>27</v>
      </c>
      <c r="E1762" s="5">
        <v>-26891</v>
      </c>
      <c r="F1762" s="3" t="s">
        <v>78</v>
      </c>
      <c r="G1762" s="3" t="s">
        <v>29</v>
      </c>
      <c r="H1762" s="2" t="s">
        <v>34</v>
      </c>
      <c r="I1762" s="2" t="s">
        <v>4097</v>
      </c>
      <c r="J1762" s="3" t="str">
        <f>HYPERLINK("https://www.boe.es/gazeta/dias/1826/05/16/pdfs/GMD-1826-59.pdf#page=4","Abrir facsímil")</f>
        <v>Abrir facsímil</v>
      </c>
      <c r="K1762" s="3" t="s">
        <v>36</v>
      </c>
    </row>
    <row r="1763" spans="1:11" ht="42" customHeight="1">
      <c r="A1763" s="2" t="s">
        <v>4094</v>
      </c>
      <c r="B1763" s="2" t="s">
        <v>4094</v>
      </c>
      <c r="C1763" s="2" t="s">
        <v>62</v>
      </c>
      <c r="D1763" s="2" t="s">
        <v>27</v>
      </c>
      <c r="E1763" s="5">
        <v>-26807</v>
      </c>
      <c r="F1763" s="3" t="s">
        <v>965</v>
      </c>
      <c r="G1763" s="3" t="s">
        <v>29</v>
      </c>
      <c r="H1763" s="2" t="s">
        <v>34</v>
      </c>
      <c r="I1763" s="2" t="s">
        <v>4098</v>
      </c>
      <c r="J1763" s="3" t="str">
        <f>HYPERLINK("https://www.boe.es/gazeta/dias/1826/08/08/pdfs/GMD-1826-95.pdf#page=4","Abrir facsímil")</f>
        <v>Abrir facsímil</v>
      </c>
      <c r="K1763" s="3" t="s">
        <v>36</v>
      </c>
    </row>
    <row r="1764" spans="1:11" ht="42" customHeight="1">
      <c r="A1764" s="2" t="s">
        <v>4094</v>
      </c>
      <c r="B1764" s="2" t="s">
        <v>4094</v>
      </c>
      <c r="C1764" s="2" t="s">
        <v>26</v>
      </c>
      <c r="D1764" s="2" t="s">
        <v>27</v>
      </c>
      <c r="E1764" s="5">
        <v>-26768</v>
      </c>
      <c r="F1764" s="3" t="s">
        <v>627</v>
      </c>
      <c r="G1764" s="3" t="s">
        <v>29</v>
      </c>
      <c r="H1764" s="2" t="s">
        <v>34</v>
      </c>
      <c r="I1764" s="2" t="s">
        <v>4099</v>
      </c>
      <c r="J1764" s="3" t="str">
        <f>HYPERLINK("https://www.boe.es/gazeta/dias/1826/09/16/pdfs/GMD-1826-112.pdf#page=4","Abrir facsímil")</f>
        <v>Abrir facsímil</v>
      </c>
      <c r="K1764" s="3" t="s">
        <v>36</v>
      </c>
    </row>
    <row r="1765" spans="1:11" ht="42" customHeight="1">
      <c r="A1765" s="2" t="s">
        <v>4094</v>
      </c>
      <c r="B1765" s="2" t="s">
        <v>4094</v>
      </c>
      <c r="C1765" s="2" t="s">
        <v>17</v>
      </c>
      <c r="D1765" s="2" t="s">
        <v>18</v>
      </c>
      <c r="E1765" s="5">
        <v>-26733</v>
      </c>
      <c r="F1765" s="3" t="s">
        <v>176</v>
      </c>
      <c r="G1765" s="3" t="s">
        <v>64</v>
      </c>
      <c r="H1765" s="2" t="s">
        <v>34</v>
      </c>
      <c r="I1765" s="2" t="s">
        <v>4100</v>
      </c>
      <c r="J1765" s="3" t="str">
        <f>HYPERLINK("https://www.boe.es/gazeta/dias/1826/10/21/pdfs/GMD-1826-127.pdf#page=2","Abrir facsímil")</f>
        <v>Abrir facsímil</v>
      </c>
      <c r="K1765" s="3" t="s">
        <v>36</v>
      </c>
    </row>
    <row r="1766" spans="1:11" ht="42" customHeight="1">
      <c r="A1766" s="2" t="s">
        <v>4094</v>
      </c>
      <c r="B1766" s="2" t="s">
        <v>4094</v>
      </c>
      <c r="C1766" s="2" t="s">
        <v>62</v>
      </c>
      <c r="D1766" s="2" t="s">
        <v>27</v>
      </c>
      <c r="E1766" s="5">
        <v>-26733</v>
      </c>
      <c r="F1766" s="3" t="s">
        <v>176</v>
      </c>
      <c r="G1766" s="3" t="s">
        <v>20</v>
      </c>
      <c r="H1766" s="2" t="s">
        <v>34</v>
      </c>
      <c r="I1766" s="2" t="s">
        <v>4101</v>
      </c>
      <c r="J1766" s="3" t="str">
        <f>HYPERLINK("https://www.boe.es/gazeta/dias/1826/10/21/pdfs/GMD-1826-127.pdf#page=3","Abrir facsímil")</f>
        <v>Abrir facsímil</v>
      </c>
      <c r="K1766" s="3" t="s">
        <v>36</v>
      </c>
    </row>
    <row r="1767" spans="1:11" ht="42" customHeight="1">
      <c r="A1767" s="2" t="s">
        <v>4102</v>
      </c>
      <c r="B1767" s="2" t="s">
        <v>4103</v>
      </c>
      <c r="C1767" s="2" t="s">
        <v>49</v>
      </c>
      <c r="D1767" s="2" t="s">
        <v>27</v>
      </c>
      <c r="E1767" s="5">
        <v>-26873</v>
      </c>
      <c r="F1767" s="3" t="s">
        <v>136</v>
      </c>
      <c r="G1767" s="3" t="s">
        <v>20</v>
      </c>
      <c r="H1767" s="2" t="s">
        <v>34</v>
      </c>
      <c r="I1767" s="2" t="s">
        <v>4104</v>
      </c>
      <c r="J1767" s="3" t="str">
        <f>HYPERLINK("https://www.boe.es/gazeta/dias/1826/06/03/pdfs/GMD-1826-67.pdf#page=3","Abrir facsímil")</f>
        <v>Abrir facsímil</v>
      </c>
      <c r="K1767" s="3" t="s">
        <v>36</v>
      </c>
    </row>
    <row r="1768" spans="1:11" ht="42" customHeight="1">
      <c r="A1768" s="2" t="s">
        <v>4105</v>
      </c>
      <c r="B1768" s="2" t="s">
        <v>4105</v>
      </c>
      <c r="C1768" s="2" t="s">
        <v>85</v>
      </c>
      <c r="D1768" s="2" t="s">
        <v>86</v>
      </c>
      <c r="E1768" s="5">
        <v>-26863</v>
      </c>
      <c r="F1768" s="3" t="s">
        <v>140</v>
      </c>
      <c r="G1768" s="3" t="s">
        <v>20</v>
      </c>
      <c r="H1768" s="2" t="s">
        <v>34</v>
      </c>
      <c r="I1768" s="2" t="s">
        <v>4106</v>
      </c>
      <c r="J1768" s="3" t="str">
        <f>HYPERLINK("https://www.boe.es/gazeta/dias/1826/06/13/pdfs/GMD-1826-71.pdf#page=3","Abrir facsímil")</f>
        <v>Abrir facsímil</v>
      </c>
      <c r="K1768" s="3" t="s">
        <v>36</v>
      </c>
    </row>
    <row r="1769" spans="1:11" ht="42" customHeight="1">
      <c r="A1769" s="2" t="s">
        <v>4107</v>
      </c>
      <c r="B1769" s="2" t="s">
        <v>4108</v>
      </c>
      <c r="C1769" s="2" t="s">
        <v>85</v>
      </c>
      <c r="D1769" s="2" t="s">
        <v>86</v>
      </c>
      <c r="E1769" s="5">
        <v>-26924</v>
      </c>
      <c r="F1769" s="3" t="s">
        <v>87</v>
      </c>
      <c r="G1769" s="3" t="s">
        <v>88</v>
      </c>
      <c r="H1769" s="2" t="s">
        <v>34</v>
      </c>
      <c r="I1769" s="2" t="s">
        <v>4109</v>
      </c>
      <c r="J1769" s="3" t="str">
        <f>HYPERLINK("https://www.boe.es/gazeta/dias/1826/04/13/pdfs/GMD-1826-45.pdf#page=4","Abrir facsímil")</f>
        <v>Abrir facsímil</v>
      </c>
      <c r="K1769" s="3" t="s">
        <v>36</v>
      </c>
    </row>
    <row r="1770" spans="1:11" ht="42" customHeight="1">
      <c r="A1770" s="2" t="s">
        <v>4110</v>
      </c>
      <c r="B1770" s="2" t="s">
        <v>4111</v>
      </c>
      <c r="C1770" s="2" t="s">
        <v>17</v>
      </c>
      <c r="D1770" s="2" t="s">
        <v>18</v>
      </c>
      <c r="E1770" s="5">
        <v>-26840</v>
      </c>
      <c r="F1770" s="3" t="s">
        <v>292</v>
      </c>
      <c r="G1770" s="3" t="s">
        <v>29</v>
      </c>
      <c r="H1770" s="2" t="s">
        <v>34</v>
      </c>
      <c r="I1770" s="2" t="s">
        <v>4112</v>
      </c>
      <c r="J1770" s="3" t="str">
        <f>HYPERLINK("https://www.boe.es/gazeta/dias/1826/07/06/pdfs/GMD-1826-81.pdf#page=4","Abrir facsímil")</f>
        <v>Abrir facsímil</v>
      </c>
      <c r="K1770" s="3" t="s">
        <v>36</v>
      </c>
    </row>
    <row r="1771" spans="1:11" ht="42" customHeight="1">
      <c r="A1771" s="2" t="s">
        <v>4113</v>
      </c>
      <c r="B1771" s="2" t="s">
        <v>4114</v>
      </c>
      <c r="C1771" s="2" t="s">
        <v>17</v>
      </c>
      <c r="D1771" s="2" t="s">
        <v>18</v>
      </c>
      <c r="E1771" s="5">
        <v>-26742</v>
      </c>
      <c r="F1771" s="3" t="s">
        <v>769</v>
      </c>
      <c r="G1771" s="3" t="s">
        <v>29</v>
      </c>
      <c r="H1771" s="2" t="s">
        <v>34</v>
      </c>
      <c r="I1771" s="2" t="s">
        <v>4115</v>
      </c>
      <c r="J1771" s="3" t="str">
        <f>HYPERLINK("https://www.boe.es/gazeta/dias/1826/10/12/pdfs/GMD-1826-123.pdf#page=4","Abrir facsímil")</f>
        <v>Abrir facsímil</v>
      </c>
      <c r="K1771" s="3" t="s">
        <v>36</v>
      </c>
    </row>
    <row r="1772" spans="1:11" ht="42" customHeight="1">
      <c r="A1772" s="2" t="s">
        <v>4116</v>
      </c>
      <c r="B1772" s="2" t="s">
        <v>4117</v>
      </c>
      <c r="C1772" s="2" t="s">
        <v>17</v>
      </c>
      <c r="D1772" s="2" t="s">
        <v>18</v>
      </c>
      <c r="E1772" s="5">
        <v>-26971</v>
      </c>
      <c r="F1772" s="3" t="s">
        <v>201</v>
      </c>
      <c r="G1772" s="3" t="s">
        <v>29</v>
      </c>
      <c r="H1772" s="2" t="s">
        <v>34</v>
      </c>
      <c r="I1772" s="2" t="s">
        <v>4118</v>
      </c>
      <c r="J1772" s="3" t="str">
        <f>HYPERLINK("https://www.boe.es/gazeta/dias/1826/02/25/pdfs/GMD-1826-24.pdf#page=4","Abrir facsímil")</f>
        <v>Abrir facsímil</v>
      </c>
      <c r="K1772" s="3" t="s">
        <v>36</v>
      </c>
    </row>
    <row r="1773" spans="1:11" ht="42" customHeight="1">
      <c r="A1773" s="2" t="s">
        <v>4119</v>
      </c>
      <c r="B1773" s="2" t="s">
        <v>4119</v>
      </c>
      <c r="C1773" s="2" t="s">
        <v>62</v>
      </c>
      <c r="D1773" s="2" t="s">
        <v>27</v>
      </c>
      <c r="E1773" s="5">
        <v>-26688</v>
      </c>
      <c r="F1773" s="3" t="s">
        <v>1178</v>
      </c>
      <c r="G1773" s="3" t="s">
        <v>45</v>
      </c>
      <c r="H1773" s="2" t="s">
        <v>34</v>
      </c>
      <c r="I1773" s="2" t="s">
        <v>4120</v>
      </c>
      <c r="J1773" s="3" t="str">
        <f>HYPERLINK("https://www.boe.es/gazeta/dias/1826/12/05/pdfs/GMD-1826-146.pdf#page=1","Abrir facsímil")</f>
        <v>Abrir facsímil</v>
      </c>
      <c r="K1773" s="3" t="s">
        <v>36</v>
      </c>
    </row>
    <row r="1774" spans="1:11" ht="42" customHeight="1">
      <c r="A1774" s="2" t="s">
        <v>4121</v>
      </c>
      <c r="B1774" s="2" t="s">
        <v>4121</v>
      </c>
      <c r="C1774" s="2" t="s">
        <v>17</v>
      </c>
      <c r="D1774" s="2" t="s">
        <v>18</v>
      </c>
      <c r="E1774" s="5">
        <v>-26814</v>
      </c>
      <c r="F1774" s="3" t="s">
        <v>1314</v>
      </c>
      <c r="G1774" s="3" t="s">
        <v>45</v>
      </c>
      <c r="H1774" s="2" t="s">
        <v>34</v>
      </c>
      <c r="I1774" s="2" t="s">
        <v>4122</v>
      </c>
      <c r="J1774" s="3" t="str">
        <f>HYPERLINK("https://www.boe.es/gazeta/dias/1826/08/01/pdfs/GMD-1826-92.pdf#page=1","Abrir facsímil")</f>
        <v>Abrir facsímil</v>
      </c>
      <c r="K1774" s="3" t="s">
        <v>36</v>
      </c>
    </row>
    <row r="1775" spans="1:11" ht="42" customHeight="1">
      <c r="A1775" s="2" t="s">
        <v>4123</v>
      </c>
      <c r="B1775" s="2" t="s">
        <v>4124</v>
      </c>
      <c r="C1775" s="2" t="s">
        <v>26</v>
      </c>
      <c r="D1775" s="2" t="s">
        <v>27</v>
      </c>
      <c r="E1775" s="5">
        <v>-26999</v>
      </c>
      <c r="F1775" s="3" t="s">
        <v>1544</v>
      </c>
      <c r="G1775" s="3" t="s">
        <v>29</v>
      </c>
      <c r="H1775" s="2" t="s">
        <v>34</v>
      </c>
      <c r="I1775" s="2" t="s">
        <v>4125</v>
      </c>
      <c r="J1775" s="3" t="str">
        <f>HYPERLINK("https://www.boe.es/gazeta/dias/1826/01/28/pdfs/GMD-1826-12.pdf#page=4","Abrir facsímil")</f>
        <v>Abrir facsímil</v>
      </c>
      <c r="K1775" s="3" t="s">
        <v>36</v>
      </c>
    </row>
    <row r="1776" spans="1:11" ht="42" customHeight="1">
      <c r="A1776" s="2" t="s">
        <v>4126</v>
      </c>
      <c r="B1776" s="2" t="s">
        <v>4127</v>
      </c>
      <c r="C1776" s="2" t="s">
        <v>73</v>
      </c>
      <c r="D1776" s="2" t="s">
        <v>27</v>
      </c>
      <c r="E1776" s="5">
        <v>-26905</v>
      </c>
      <c r="F1776" s="3" t="s">
        <v>68</v>
      </c>
      <c r="G1776" s="3" t="s">
        <v>20</v>
      </c>
      <c r="H1776" s="2" t="s">
        <v>21</v>
      </c>
      <c r="I1776" s="2" t="s">
        <v>4128</v>
      </c>
      <c r="J1776" s="3" t="str">
        <f>HYPERLINK("https://www.boe.es/gazeta/dias/1826/05/02/pdfs/GMD-1826-53.pdf#page=3","Abrir facsímil")</f>
        <v>Abrir facsímil</v>
      </c>
      <c r="K1776" s="3" t="s">
        <v>23</v>
      </c>
    </row>
    <row r="1777" spans="1:11" ht="42" customHeight="1">
      <c r="A1777" s="2" t="s">
        <v>4129</v>
      </c>
      <c r="B1777" s="2" t="s">
        <v>4130</v>
      </c>
      <c r="C1777" s="2" t="s">
        <v>17</v>
      </c>
      <c r="D1777" s="2" t="s">
        <v>18</v>
      </c>
      <c r="E1777" s="5">
        <v>-26812</v>
      </c>
      <c r="F1777" s="3" t="s">
        <v>33</v>
      </c>
      <c r="G1777" s="3" t="s">
        <v>20</v>
      </c>
      <c r="H1777" s="2" t="s">
        <v>34</v>
      </c>
      <c r="I1777" s="2" t="s">
        <v>4131</v>
      </c>
      <c r="J1777" s="3" t="str">
        <f>HYPERLINK("https://www.boe.es/gazeta/dias/1826/08/03/pdfs/GMD-1826-93.pdf#page=3","Abrir facsímil")</f>
        <v>Abrir facsímil</v>
      </c>
      <c r="K1777" s="3" t="s">
        <v>36</v>
      </c>
    </row>
    <row r="1778" spans="1:11" ht="42" customHeight="1">
      <c r="A1778" s="2" t="s">
        <v>4132</v>
      </c>
      <c r="B1778" s="2" t="s">
        <v>4133</v>
      </c>
      <c r="C1778" s="2" t="s">
        <v>85</v>
      </c>
      <c r="D1778" s="2" t="s">
        <v>86</v>
      </c>
      <c r="E1778" s="5">
        <v>-26943</v>
      </c>
      <c r="F1778" s="3" t="s">
        <v>1015</v>
      </c>
      <c r="G1778" s="3" t="s">
        <v>29</v>
      </c>
      <c r="H1778" s="2" t="s">
        <v>34</v>
      </c>
      <c r="I1778" s="2" t="s">
        <v>4134</v>
      </c>
      <c r="J1778" s="3" t="str">
        <f>HYPERLINK("https://www.boe.es/gazeta/dias/1826/03/25/pdfs/GMD-1826-37.pdf#page=4","Abrir facsímil")</f>
        <v>Abrir facsímil</v>
      </c>
      <c r="K1778" s="3" t="s">
        <v>36</v>
      </c>
    </row>
    <row r="1779" spans="1:11" ht="42" customHeight="1">
      <c r="A1779" s="2" t="s">
        <v>4132</v>
      </c>
      <c r="B1779" s="2" t="s">
        <v>4133</v>
      </c>
      <c r="C1779" s="2" t="s">
        <v>49</v>
      </c>
      <c r="D1779" s="2" t="s">
        <v>27</v>
      </c>
      <c r="E1779" s="5">
        <v>-26782</v>
      </c>
      <c r="F1779" s="3" t="s">
        <v>322</v>
      </c>
      <c r="G1779" s="3" t="s">
        <v>29</v>
      </c>
      <c r="H1779" s="2" t="s">
        <v>34</v>
      </c>
      <c r="I1779" s="2" t="s">
        <v>4135</v>
      </c>
      <c r="J1779" s="3" t="str">
        <f>HYPERLINK("https://www.boe.es/gazeta/dias/1826/09/02/pdfs/GMD-1826-106.pdf#page=4","Abrir facsímil")</f>
        <v>Abrir facsímil</v>
      </c>
      <c r="K1779" s="3" t="s">
        <v>36</v>
      </c>
    </row>
    <row r="1780" spans="1:11" ht="42" customHeight="1">
      <c r="A1780" s="2" t="s">
        <v>4136</v>
      </c>
      <c r="B1780" s="2" t="s">
        <v>4137</v>
      </c>
      <c r="C1780" s="2" t="s">
        <v>85</v>
      </c>
      <c r="D1780" s="2" t="s">
        <v>86</v>
      </c>
      <c r="E1780" s="5">
        <v>-27006</v>
      </c>
      <c r="F1780" s="3" t="s">
        <v>180</v>
      </c>
      <c r="G1780" s="3" t="s">
        <v>29</v>
      </c>
      <c r="H1780" s="2" t="s">
        <v>34</v>
      </c>
      <c r="I1780" s="2" t="s">
        <v>4138</v>
      </c>
      <c r="J1780" s="3" t="str">
        <f>HYPERLINK("https://www.boe.es/gazeta/dias/1826/01/21/pdfs/GMD-1826-9.pdf#page=4","Abrir facsímil")</f>
        <v>Abrir facsímil</v>
      </c>
      <c r="K1780" s="3" t="s">
        <v>36</v>
      </c>
    </row>
    <row r="1781" spans="1:11" ht="42" customHeight="1">
      <c r="A1781" s="2" t="s">
        <v>4139</v>
      </c>
      <c r="B1781" s="2" t="s">
        <v>4140</v>
      </c>
      <c r="C1781" s="2" t="s">
        <v>26</v>
      </c>
      <c r="D1781" s="2" t="s">
        <v>27</v>
      </c>
      <c r="E1781" s="5">
        <v>-26789</v>
      </c>
      <c r="F1781" s="3" t="s">
        <v>940</v>
      </c>
      <c r="G1781" s="3" t="s">
        <v>29</v>
      </c>
      <c r="H1781" s="2" t="s">
        <v>34</v>
      </c>
      <c r="I1781" s="2" t="s">
        <v>4141</v>
      </c>
      <c r="J1781" s="3" t="str">
        <f>HYPERLINK("https://www.boe.es/gazeta/dias/1826/08/26/pdfs/GMD-1826-103.pdf#page=4","Abrir facsímil")</f>
        <v>Abrir facsímil</v>
      </c>
      <c r="K1781" s="3" t="s">
        <v>36</v>
      </c>
    </row>
    <row r="1782" spans="1:11" ht="42" customHeight="1">
      <c r="A1782" s="2" t="s">
        <v>4142</v>
      </c>
      <c r="B1782" s="2" t="s">
        <v>4143</v>
      </c>
      <c r="C1782" s="2" t="s">
        <v>62</v>
      </c>
      <c r="D1782" s="2" t="s">
        <v>27</v>
      </c>
      <c r="E1782" s="5">
        <v>-26793</v>
      </c>
      <c r="F1782" s="3" t="s">
        <v>28</v>
      </c>
      <c r="G1782" s="3" t="s">
        <v>29</v>
      </c>
      <c r="H1782" s="2" t="s">
        <v>34</v>
      </c>
      <c r="I1782" s="2" t="s">
        <v>4144</v>
      </c>
      <c r="J1782" s="3" t="str">
        <f>HYPERLINK("https://www.boe.es/gazeta/dias/1826/08/22/pdfs/GMD-1826-101.pdf#page=4","Abrir facsímil")</f>
        <v>Abrir facsímil</v>
      </c>
      <c r="K1782" s="3" t="s">
        <v>36</v>
      </c>
    </row>
    <row r="1783" spans="1:11" ht="42" customHeight="1">
      <c r="A1783" s="2" t="s">
        <v>4145</v>
      </c>
      <c r="B1783" s="2" t="s">
        <v>4146</v>
      </c>
      <c r="C1783" s="2" t="s">
        <v>17</v>
      </c>
      <c r="D1783" s="2" t="s">
        <v>18</v>
      </c>
      <c r="E1783" s="5">
        <v>-26751</v>
      </c>
      <c r="F1783" s="3" t="s">
        <v>262</v>
      </c>
      <c r="G1783" s="3" t="s">
        <v>45</v>
      </c>
      <c r="H1783" s="2" t="s">
        <v>34</v>
      </c>
      <c r="I1783" s="2" t="s">
        <v>4147</v>
      </c>
      <c r="J1783" s="3" t="str">
        <f>HYPERLINK("https://www.boe.es/gazeta/dias/1826/10/03/pdfs/GMD-1826-119.pdf#page=1","Abrir facsímil")</f>
        <v>Abrir facsímil</v>
      </c>
      <c r="K1783" s="3" t="s">
        <v>36</v>
      </c>
    </row>
    <row r="1784" spans="1:11" ht="42" customHeight="1">
      <c r="A1784" s="2" t="s">
        <v>4148</v>
      </c>
      <c r="B1784" s="2" t="s">
        <v>4149</v>
      </c>
      <c r="C1784" s="2" t="s">
        <v>62</v>
      </c>
      <c r="D1784" s="2" t="s">
        <v>27</v>
      </c>
      <c r="E1784" s="5">
        <v>-26889</v>
      </c>
      <c r="F1784" s="3" t="s">
        <v>730</v>
      </c>
      <c r="G1784" s="3" t="s">
        <v>20</v>
      </c>
      <c r="H1784" s="2" t="s">
        <v>21</v>
      </c>
      <c r="I1784" s="2" t="s">
        <v>4150</v>
      </c>
      <c r="J1784" s="3" t="str">
        <f>HYPERLINK("https://www.boe.es/gazeta/dias/1826/05/18/pdfs/GMD-1826-60.pdf#page=3","Abrir facsímil")</f>
        <v>Abrir facsímil</v>
      </c>
      <c r="K1784" s="3" t="s">
        <v>23</v>
      </c>
    </row>
    <row r="1785" spans="1:11" ht="42" customHeight="1">
      <c r="A1785" s="2" t="s">
        <v>4151</v>
      </c>
      <c r="B1785" s="2" t="s">
        <v>4152</v>
      </c>
      <c r="C1785" s="2" t="s">
        <v>17</v>
      </c>
      <c r="D1785" s="2" t="s">
        <v>18</v>
      </c>
      <c r="E1785" s="5">
        <v>-26728</v>
      </c>
      <c r="F1785" s="3" t="s">
        <v>900</v>
      </c>
      <c r="G1785" s="3" t="s">
        <v>64</v>
      </c>
      <c r="H1785" s="2" t="s">
        <v>34</v>
      </c>
      <c r="I1785" s="2" t="s">
        <v>4153</v>
      </c>
      <c r="J1785" s="3" t="str">
        <f>HYPERLINK("https://www.boe.es/gazeta/dias/1826/10/26/pdfs/GMD-1826-129.pdf#page=2","Abrir facsímil")</f>
        <v>Abrir facsímil</v>
      </c>
      <c r="K1785" s="3" t="s">
        <v>36</v>
      </c>
    </row>
    <row r="1786" spans="1:11" ht="42" customHeight="1">
      <c r="A1786" s="2" t="s">
        <v>4154</v>
      </c>
      <c r="B1786" s="2" t="s">
        <v>4155</v>
      </c>
      <c r="C1786" s="2" t="s">
        <v>85</v>
      </c>
      <c r="D1786" s="2" t="s">
        <v>86</v>
      </c>
      <c r="E1786" s="5">
        <v>-26784</v>
      </c>
      <c r="F1786" s="3" t="s">
        <v>389</v>
      </c>
      <c r="G1786" s="3" t="s">
        <v>20</v>
      </c>
      <c r="H1786" s="2" t="s">
        <v>34</v>
      </c>
      <c r="I1786" s="2" t="s">
        <v>4156</v>
      </c>
      <c r="J1786" s="3" t="str">
        <f>HYPERLINK("https://www.boe.es/gazeta/dias/1826/08/31/pdfs/GMD-1826-105.pdf#page=3","Abrir facsímil")</f>
        <v>Abrir facsímil</v>
      </c>
      <c r="K1786" s="3" t="s">
        <v>36</v>
      </c>
    </row>
    <row r="1787" spans="1:11" ht="42" customHeight="1">
      <c r="A1787" s="2" t="s">
        <v>4157</v>
      </c>
      <c r="B1787" s="2" t="s">
        <v>4157</v>
      </c>
      <c r="C1787" s="2" t="s">
        <v>17</v>
      </c>
      <c r="D1787" s="2" t="s">
        <v>18</v>
      </c>
      <c r="E1787" s="5">
        <v>-26898</v>
      </c>
      <c r="F1787" s="3" t="s">
        <v>1814</v>
      </c>
      <c r="G1787" s="3" t="s">
        <v>64</v>
      </c>
      <c r="H1787" s="2" t="s">
        <v>34</v>
      </c>
      <c r="I1787" s="2" t="s">
        <v>4158</v>
      </c>
      <c r="J1787" s="3" t="str">
        <f>HYPERLINK("https://www.boe.es/gazeta/dias/1826/05/09/pdfs/GMD-1826-56.pdf#page=2","Abrir facsímil")</f>
        <v>Abrir facsímil</v>
      </c>
      <c r="K1787" s="3" t="s">
        <v>36</v>
      </c>
    </row>
    <row r="1788" spans="1:11" ht="42" customHeight="1">
      <c r="A1788" s="2" t="s">
        <v>4159</v>
      </c>
      <c r="B1788" s="2" t="s">
        <v>4160</v>
      </c>
      <c r="C1788" s="2" t="s">
        <v>85</v>
      </c>
      <c r="D1788" s="2" t="s">
        <v>86</v>
      </c>
      <c r="E1788" s="5">
        <v>-26784</v>
      </c>
      <c r="F1788" s="3" t="s">
        <v>389</v>
      </c>
      <c r="G1788" s="3" t="s">
        <v>29</v>
      </c>
      <c r="H1788" s="2" t="s">
        <v>34</v>
      </c>
      <c r="I1788" s="2" t="s">
        <v>4161</v>
      </c>
      <c r="J1788" s="3" t="str">
        <f>HYPERLINK("https://www.boe.es/gazeta/dias/1826/08/31/pdfs/GMD-1826-105.pdf#page=4","Abrir facsímil")</f>
        <v>Abrir facsímil</v>
      </c>
      <c r="K1788" s="3" t="s">
        <v>36</v>
      </c>
    </row>
    <row r="1789" spans="1:11" ht="42" customHeight="1">
      <c r="A1789" s="2" t="s">
        <v>4162</v>
      </c>
      <c r="B1789" s="2" t="s">
        <v>4163</v>
      </c>
      <c r="C1789" s="2" t="s">
        <v>62</v>
      </c>
      <c r="D1789" s="2" t="s">
        <v>27</v>
      </c>
      <c r="E1789" s="5">
        <v>-26971</v>
      </c>
      <c r="F1789" s="3" t="s">
        <v>201</v>
      </c>
      <c r="G1789" s="3" t="s">
        <v>29</v>
      </c>
      <c r="H1789" s="2" t="s">
        <v>34</v>
      </c>
      <c r="I1789" s="2" t="s">
        <v>4164</v>
      </c>
      <c r="J1789" s="3" t="str">
        <f>HYPERLINK("https://www.boe.es/gazeta/dias/1826/02/25/pdfs/GMD-1826-24.pdf#page=4","Abrir facsímil")</f>
        <v>Abrir facsímil</v>
      </c>
      <c r="K1789" s="3" t="s">
        <v>36</v>
      </c>
    </row>
    <row r="1790" spans="1:11" ht="42" customHeight="1">
      <c r="A1790" s="2" t="s">
        <v>4165</v>
      </c>
      <c r="B1790" s="2" t="s">
        <v>4166</v>
      </c>
      <c r="C1790" s="2" t="s">
        <v>85</v>
      </c>
      <c r="D1790" s="2" t="s">
        <v>86</v>
      </c>
      <c r="E1790" s="5">
        <v>-26971</v>
      </c>
      <c r="F1790" s="3" t="s">
        <v>201</v>
      </c>
      <c r="G1790" s="3" t="s">
        <v>29</v>
      </c>
      <c r="H1790" s="2" t="s">
        <v>34</v>
      </c>
      <c r="I1790" s="2" t="s">
        <v>4167</v>
      </c>
      <c r="J1790" s="3" t="str">
        <f>HYPERLINK("https://www.boe.es/gazeta/dias/1826/02/25/pdfs/GMD-1826-24.pdf#page=4","Abrir facsímil")</f>
        <v>Abrir facsímil</v>
      </c>
      <c r="K1790" s="3" t="s">
        <v>36</v>
      </c>
    </row>
    <row r="1791" spans="1:11" ht="42" customHeight="1">
      <c r="A1791" s="2" t="s">
        <v>4168</v>
      </c>
      <c r="B1791" s="2" t="s">
        <v>4169</v>
      </c>
      <c r="C1791" s="2" t="s">
        <v>85</v>
      </c>
      <c r="D1791" s="2" t="s">
        <v>86</v>
      </c>
      <c r="E1791" s="5">
        <v>-26784</v>
      </c>
      <c r="F1791" s="3" t="s">
        <v>389</v>
      </c>
      <c r="G1791" s="3" t="s">
        <v>20</v>
      </c>
      <c r="H1791" s="2" t="s">
        <v>34</v>
      </c>
      <c r="I1791" s="2" t="s">
        <v>4170</v>
      </c>
      <c r="J1791" s="3" t="str">
        <f>HYPERLINK("https://www.boe.es/gazeta/dias/1826/08/31/pdfs/GMD-1826-105.pdf#page=3","Abrir facsímil")</f>
        <v>Abrir facsímil</v>
      </c>
      <c r="K1791" s="3" t="s">
        <v>36</v>
      </c>
    </row>
    <row r="1792" spans="1:11" ht="42" customHeight="1">
      <c r="A1792" s="2" t="s">
        <v>4171</v>
      </c>
      <c r="B1792" s="2" t="s">
        <v>4172</v>
      </c>
      <c r="C1792" s="2" t="s">
        <v>17</v>
      </c>
      <c r="D1792" s="2" t="s">
        <v>18</v>
      </c>
      <c r="E1792" s="5">
        <v>-27003</v>
      </c>
      <c r="F1792" s="3" t="s">
        <v>1775</v>
      </c>
      <c r="G1792" s="3" t="s">
        <v>29</v>
      </c>
      <c r="H1792" s="2" t="s">
        <v>34</v>
      </c>
      <c r="I1792" s="2" t="s">
        <v>4173</v>
      </c>
      <c r="J1792" s="3" t="str">
        <f>HYPERLINK("https://www.boe.es/gazeta/dias/1826/01/24/pdfs/GMD-1826-10.pdf#page=4","Abrir facsímil")</f>
        <v>Abrir facsímil</v>
      </c>
      <c r="K1792" s="3" t="s">
        <v>36</v>
      </c>
    </row>
    <row r="1793" spans="1:11" ht="42" customHeight="1">
      <c r="A1793" s="2" t="s">
        <v>4171</v>
      </c>
      <c r="B1793" s="2" t="s">
        <v>4172</v>
      </c>
      <c r="C1793" s="2" t="s">
        <v>17</v>
      </c>
      <c r="D1793" s="2" t="s">
        <v>18</v>
      </c>
      <c r="E1793" s="5">
        <v>-26779</v>
      </c>
      <c r="F1793" s="3" t="s">
        <v>287</v>
      </c>
      <c r="G1793" s="3" t="s">
        <v>29</v>
      </c>
      <c r="H1793" s="2" t="s">
        <v>34</v>
      </c>
      <c r="I1793" s="2" t="s">
        <v>4174</v>
      </c>
      <c r="J1793" s="3" t="str">
        <f>HYPERLINK("https://www.boe.es/gazeta/dias/1826/09/05/pdfs/GMD-1826-107.pdf#page=4","Abrir facsímil")</f>
        <v>Abrir facsímil</v>
      </c>
      <c r="K1793" s="3" t="s">
        <v>36</v>
      </c>
    </row>
    <row r="1794" spans="1:11" ht="42" customHeight="1">
      <c r="A1794" s="2" t="s">
        <v>4175</v>
      </c>
      <c r="B1794" s="2" t="s">
        <v>4176</v>
      </c>
      <c r="C1794" s="2" t="s">
        <v>73</v>
      </c>
      <c r="D1794" s="2" t="s">
        <v>27</v>
      </c>
      <c r="E1794" s="5">
        <v>-26887</v>
      </c>
      <c r="F1794" s="3" t="s">
        <v>961</v>
      </c>
      <c r="G1794" s="3" t="s">
        <v>45</v>
      </c>
      <c r="H1794" s="2" t="s">
        <v>34</v>
      </c>
      <c r="I1794" s="2" t="s">
        <v>4177</v>
      </c>
      <c r="J1794" s="3" t="str">
        <f>HYPERLINK("https://www.boe.es/gazeta/dias/1826/05/20/pdfs/GMD-1826-61.pdf#page=1","Abrir facsímil")</f>
        <v>Abrir facsímil</v>
      </c>
      <c r="K1794" s="3" t="s">
        <v>36</v>
      </c>
    </row>
    <row r="1795" spans="1:11" ht="42" customHeight="1">
      <c r="A1795" s="2" t="s">
        <v>4175</v>
      </c>
      <c r="B1795" s="2" t="s">
        <v>4176</v>
      </c>
      <c r="C1795" s="2" t="s">
        <v>85</v>
      </c>
      <c r="D1795" s="2" t="s">
        <v>86</v>
      </c>
      <c r="E1795" s="5">
        <v>-26667</v>
      </c>
      <c r="F1795" s="3" t="s">
        <v>656</v>
      </c>
      <c r="G1795" s="3" t="s">
        <v>64</v>
      </c>
      <c r="H1795" s="2" t="s">
        <v>34</v>
      </c>
      <c r="I1795" s="2" t="s">
        <v>4178</v>
      </c>
      <c r="J1795" s="3" t="str">
        <f>HYPERLINK("https://www.boe.es/gazeta/dias/1826/12/26/pdfs/GMD-1826-155.pdf#page=2","Abrir facsímil")</f>
        <v>Abrir facsímil</v>
      </c>
      <c r="K1795" s="3" t="s">
        <v>36</v>
      </c>
    </row>
    <row r="1796" spans="1:11" ht="42" customHeight="1">
      <c r="A1796" s="2" t="s">
        <v>4179</v>
      </c>
      <c r="B1796" s="2" t="s">
        <v>4180</v>
      </c>
      <c r="C1796" s="2" t="s">
        <v>62</v>
      </c>
      <c r="D1796" s="2" t="s">
        <v>27</v>
      </c>
      <c r="E1796" s="5">
        <v>-26873</v>
      </c>
      <c r="F1796" s="3" t="s">
        <v>136</v>
      </c>
      <c r="G1796" s="3" t="s">
        <v>20</v>
      </c>
      <c r="H1796" s="2" t="s">
        <v>34</v>
      </c>
      <c r="I1796" s="2" t="s">
        <v>4181</v>
      </c>
      <c r="J1796" s="3" t="str">
        <f>HYPERLINK("https://www.boe.es/gazeta/dias/1826/06/03/pdfs/GMD-1826-67.pdf#page=3","Abrir facsímil")</f>
        <v>Abrir facsímil</v>
      </c>
      <c r="K1796" s="3" t="s">
        <v>36</v>
      </c>
    </row>
    <row r="1797" spans="1:11" ht="42" customHeight="1">
      <c r="A1797" s="2" t="s">
        <v>4182</v>
      </c>
      <c r="B1797" s="2" t="s">
        <v>4183</v>
      </c>
      <c r="C1797" s="2" t="s">
        <v>62</v>
      </c>
      <c r="D1797" s="2" t="s">
        <v>27</v>
      </c>
      <c r="E1797" s="5">
        <v>-26849</v>
      </c>
      <c r="F1797" s="3" t="s">
        <v>403</v>
      </c>
      <c r="G1797" s="3" t="s">
        <v>64</v>
      </c>
      <c r="H1797" s="2" t="s">
        <v>34</v>
      </c>
      <c r="I1797" s="2" t="s">
        <v>4184</v>
      </c>
      <c r="J1797" s="3" t="str">
        <f>HYPERLINK("https://www.boe.es/gazeta/dias/1826/06/27/pdfs/GMD-1826-77.pdf#page=2","Abrir facsímil")</f>
        <v>Abrir facsímil</v>
      </c>
      <c r="K1797" s="3" t="s">
        <v>36</v>
      </c>
    </row>
    <row r="1798" spans="1:11" ht="42" customHeight="1">
      <c r="A1798" s="2" t="s">
        <v>4185</v>
      </c>
      <c r="B1798" s="2" t="s">
        <v>4185</v>
      </c>
      <c r="C1798" s="2" t="s">
        <v>17</v>
      </c>
      <c r="D1798" s="2" t="s">
        <v>18</v>
      </c>
      <c r="E1798" s="5">
        <v>-26810</v>
      </c>
      <c r="F1798" s="3" t="s">
        <v>498</v>
      </c>
      <c r="G1798" s="3" t="s">
        <v>20</v>
      </c>
      <c r="H1798" s="2" t="s">
        <v>34</v>
      </c>
      <c r="I1798" s="2" t="s">
        <v>4186</v>
      </c>
      <c r="J1798" s="3" t="str">
        <f>HYPERLINK("https://www.boe.es/gazeta/dias/1826/08/05/pdfs/GMD-1826-94.pdf#page=3","Abrir facsímil")</f>
        <v>Abrir facsímil</v>
      </c>
      <c r="K1798" s="3" t="s">
        <v>36</v>
      </c>
    </row>
    <row r="1799" spans="1:11" ht="42" customHeight="1">
      <c r="A1799" s="2" t="s">
        <v>4187</v>
      </c>
      <c r="B1799" s="2" t="s">
        <v>4187</v>
      </c>
      <c r="C1799" s="2" t="s">
        <v>85</v>
      </c>
      <c r="D1799" s="2" t="s">
        <v>86</v>
      </c>
      <c r="E1799" s="5">
        <v>-26873</v>
      </c>
      <c r="F1799" s="3" t="s">
        <v>136</v>
      </c>
      <c r="G1799" s="3" t="s">
        <v>20</v>
      </c>
      <c r="H1799" s="2" t="s">
        <v>34</v>
      </c>
      <c r="I1799" s="2" t="s">
        <v>4188</v>
      </c>
      <c r="J1799" s="3" t="str">
        <f>HYPERLINK("https://www.boe.es/gazeta/dias/1826/06/03/pdfs/GMD-1826-67.pdf#page=3","Abrir facsímil")</f>
        <v>Abrir facsímil</v>
      </c>
      <c r="K1799" s="3" t="s">
        <v>36</v>
      </c>
    </row>
    <row r="1800" spans="1:11" ht="42" customHeight="1">
      <c r="A1800" s="2" t="s">
        <v>4189</v>
      </c>
      <c r="B1800" s="2" t="s">
        <v>4189</v>
      </c>
      <c r="C1800" s="2" t="s">
        <v>73</v>
      </c>
      <c r="D1800" s="2" t="s">
        <v>27</v>
      </c>
      <c r="E1800" s="5">
        <v>-26803</v>
      </c>
      <c r="F1800" s="3" t="s">
        <v>811</v>
      </c>
      <c r="G1800" s="3" t="s">
        <v>20</v>
      </c>
      <c r="H1800" s="2" t="s">
        <v>34</v>
      </c>
      <c r="I1800" s="2" t="s">
        <v>4190</v>
      </c>
      <c r="J1800" s="3" t="str">
        <f>HYPERLINK("https://www.boe.es/gazeta/dias/1826/08/12/pdfs/GMD-1826-97.pdf#page=3","Abrir facsímil")</f>
        <v>Abrir facsímil</v>
      </c>
      <c r="K1800" s="3" t="s">
        <v>36</v>
      </c>
    </row>
    <row r="1801" spans="1:11" ht="42" customHeight="1">
      <c r="A1801" s="2" t="s">
        <v>4191</v>
      </c>
      <c r="B1801" s="2" t="s">
        <v>4191</v>
      </c>
      <c r="C1801" s="2" t="s">
        <v>73</v>
      </c>
      <c r="D1801" s="2" t="s">
        <v>27</v>
      </c>
      <c r="E1801" s="5">
        <v>-26852</v>
      </c>
      <c r="F1801" s="3" t="s">
        <v>545</v>
      </c>
      <c r="G1801" s="3" t="s">
        <v>2025</v>
      </c>
      <c r="H1801" s="2" t="s">
        <v>34</v>
      </c>
      <c r="I1801" s="2" t="s">
        <v>4192</v>
      </c>
      <c r="J1801" s="3" t="str">
        <f>HYPERLINK("https://www.boe.es/gazeta/dias/1826/06/24/pdfs/GMD-1826-76.pdf#page=2","Abrir facsímil")</f>
        <v>Abrir facsímil</v>
      </c>
      <c r="K1801" s="3" t="s">
        <v>36</v>
      </c>
    </row>
    <row r="1802" spans="1:11" ht="42" customHeight="1">
      <c r="A1802" s="2" t="s">
        <v>4193</v>
      </c>
      <c r="B1802" s="2" t="s">
        <v>4193</v>
      </c>
      <c r="C1802" s="2" t="s">
        <v>85</v>
      </c>
      <c r="D1802" s="2" t="s">
        <v>86</v>
      </c>
      <c r="E1802" s="5">
        <v>-26777</v>
      </c>
      <c r="F1802" s="3" t="s">
        <v>413</v>
      </c>
      <c r="G1802" s="3" t="s">
        <v>29</v>
      </c>
      <c r="H1802" s="2" t="s">
        <v>34</v>
      </c>
      <c r="I1802" s="2" t="s">
        <v>4194</v>
      </c>
      <c r="J1802" s="3" t="str">
        <f>HYPERLINK("https://www.boe.es/gazeta/dias/1826/09/07/pdfs/GMD-1826-108.pdf#page=4","Abrir facsímil")</f>
        <v>Abrir facsímil</v>
      </c>
      <c r="K1802" s="3" t="s">
        <v>36</v>
      </c>
    </row>
    <row r="1803" spans="1:11" ht="42" customHeight="1">
      <c r="A1803" s="2" t="s">
        <v>4195</v>
      </c>
      <c r="B1803" s="2" t="s">
        <v>4196</v>
      </c>
      <c r="C1803" s="2" t="s">
        <v>85</v>
      </c>
      <c r="D1803" s="2" t="s">
        <v>86</v>
      </c>
      <c r="E1803" s="5">
        <v>-26824</v>
      </c>
      <c r="F1803" s="3" t="s">
        <v>274</v>
      </c>
      <c r="G1803" s="3" t="s">
        <v>64</v>
      </c>
      <c r="H1803" s="2" t="s">
        <v>21</v>
      </c>
      <c r="I1803" s="2" t="s">
        <v>4197</v>
      </c>
      <c r="J1803" s="3" t="str">
        <f>HYPERLINK("https://www.boe.es/gazeta/dias/1826/07/22/pdfs/GMD-1826-88.pdf#page=2","Abrir facsímil")</f>
        <v>Abrir facsímil</v>
      </c>
      <c r="K1803" s="3" t="s">
        <v>23</v>
      </c>
    </row>
    <row r="1804" spans="1:11" ht="42" customHeight="1">
      <c r="A1804" s="2" t="s">
        <v>4198</v>
      </c>
      <c r="B1804" s="2" t="s">
        <v>4199</v>
      </c>
      <c r="C1804" s="2" t="s">
        <v>49</v>
      </c>
      <c r="D1804" s="2" t="s">
        <v>27</v>
      </c>
      <c r="E1804" s="5">
        <v>-26917</v>
      </c>
      <c r="F1804" s="3" t="s">
        <v>308</v>
      </c>
      <c r="G1804" s="3" t="s">
        <v>29</v>
      </c>
      <c r="H1804" s="2" t="s">
        <v>21</v>
      </c>
      <c r="I1804" s="2" t="s">
        <v>4200</v>
      </c>
      <c r="J1804" s="3" t="str">
        <f>HYPERLINK("https://www.boe.es/gazeta/dias/1826/04/20/pdfs/GMD-1826-48.pdf#page=4","Abrir facsímil")</f>
        <v>Abrir facsímil</v>
      </c>
      <c r="K1804" s="3" t="s">
        <v>23</v>
      </c>
    </row>
    <row r="1805" spans="1:11" ht="42" customHeight="1">
      <c r="A1805" s="2" t="s">
        <v>4198</v>
      </c>
      <c r="B1805" s="2" t="s">
        <v>4199</v>
      </c>
      <c r="C1805" s="2" t="s">
        <v>62</v>
      </c>
      <c r="D1805" s="2" t="s">
        <v>27</v>
      </c>
      <c r="E1805" s="5">
        <v>-26793</v>
      </c>
      <c r="F1805" s="3" t="s">
        <v>28</v>
      </c>
      <c r="G1805" s="3" t="s">
        <v>29</v>
      </c>
      <c r="H1805" s="2" t="s">
        <v>21</v>
      </c>
      <c r="I1805" s="2" t="s">
        <v>4201</v>
      </c>
      <c r="J1805" s="3" t="str">
        <f>HYPERLINK("https://www.boe.es/gazeta/dias/1826/08/22/pdfs/GMD-1826-101.pdf#page=4","Abrir facsímil")</f>
        <v>Abrir facsímil</v>
      </c>
      <c r="K1805" s="3" t="s">
        <v>23</v>
      </c>
    </row>
    <row r="1806" spans="1:11" ht="42" customHeight="1">
      <c r="A1806" s="2" t="s">
        <v>4198</v>
      </c>
      <c r="B1806" s="2" t="s">
        <v>4199</v>
      </c>
      <c r="C1806" s="2" t="s">
        <v>32</v>
      </c>
      <c r="D1806" s="2" t="s">
        <v>27</v>
      </c>
      <c r="E1806" s="5">
        <v>-26667</v>
      </c>
      <c r="F1806" s="3" t="s">
        <v>656</v>
      </c>
      <c r="G1806" s="3" t="s">
        <v>29</v>
      </c>
      <c r="H1806" s="2" t="s">
        <v>21</v>
      </c>
      <c r="I1806" s="2" t="s">
        <v>4202</v>
      </c>
      <c r="J1806" s="3" t="str">
        <f>HYPERLINK("https://www.boe.es/gazeta/dias/1826/12/26/pdfs/GMD-1826-155.pdf#page=4","Abrir facsímil")</f>
        <v>Abrir facsímil</v>
      </c>
      <c r="K1806" s="3" t="s">
        <v>23</v>
      </c>
    </row>
    <row r="1807" spans="1:11" ht="42" customHeight="1">
      <c r="A1807" s="2" t="s">
        <v>4203</v>
      </c>
      <c r="B1807" s="2" t="s">
        <v>4204</v>
      </c>
      <c r="C1807" s="2" t="s">
        <v>17</v>
      </c>
      <c r="D1807" s="2" t="s">
        <v>18</v>
      </c>
      <c r="E1807" s="5">
        <v>-26971</v>
      </c>
      <c r="F1807" s="3" t="s">
        <v>201</v>
      </c>
      <c r="G1807" s="3" t="s">
        <v>29</v>
      </c>
      <c r="H1807" s="2" t="s">
        <v>21</v>
      </c>
      <c r="I1807" s="2" t="s">
        <v>4205</v>
      </c>
      <c r="J1807" s="3" t="str">
        <f>HYPERLINK("https://www.boe.es/gazeta/dias/1826/02/25/pdfs/GMD-1826-24.pdf#page=4","Abrir facsímil")</f>
        <v>Abrir facsímil</v>
      </c>
      <c r="K1807" s="3" t="s">
        <v>23</v>
      </c>
    </row>
    <row r="1808" spans="1:11" ht="42" customHeight="1">
      <c r="A1808" s="2" t="s">
        <v>4206</v>
      </c>
      <c r="B1808" s="2" t="s">
        <v>4206</v>
      </c>
      <c r="C1808" s="2" t="s">
        <v>62</v>
      </c>
      <c r="D1808" s="2" t="s">
        <v>27</v>
      </c>
      <c r="E1808" s="5">
        <v>-26875</v>
      </c>
      <c r="F1808" s="3" t="s">
        <v>885</v>
      </c>
      <c r="G1808" s="3" t="s">
        <v>64</v>
      </c>
      <c r="H1808" s="2" t="s">
        <v>34</v>
      </c>
      <c r="I1808" s="2" t="s">
        <v>4207</v>
      </c>
      <c r="J1808" s="3" t="str">
        <f>HYPERLINK("https://www.boe.es/gazeta/dias/1826/06/01/pdfs/GMD-1826-66.pdf#page=2","Abrir facsímil")</f>
        <v>Abrir facsímil</v>
      </c>
      <c r="K1808" s="3" t="s">
        <v>36</v>
      </c>
    </row>
    <row r="1809" spans="1:11" ht="42" customHeight="1">
      <c r="A1809" s="2" t="s">
        <v>4206</v>
      </c>
      <c r="B1809" s="2" t="s">
        <v>4206</v>
      </c>
      <c r="C1809" s="2" t="s">
        <v>73</v>
      </c>
      <c r="D1809" s="2" t="s">
        <v>27</v>
      </c>
      <c r="E1809" s="5">
        <v>-26700</v>
      </c>
      <c r="F1809" s="3" t="s">
        <v>54</v>
      </c>
      <c r="G1809" s="3" t="s">
        <v>20</v>
      </c>
      <c r="H1809" s="2" t="s">
        <v>34</v>
      </c>
      <c r="I1809" s="2" t="s">
        <v>4208</v>
      </c>
      <c r="J1809" s="3" t="str">
        <f>HYPERLINK("https://www.boe.es/gazeta/dias/1826/11/23/pdfs/GMD-1826-141.pdf#page=3","Abrir facsímil")</f>
        <v>Abrir facsímil</v>
      </c>
      <c r="K1809" s="3" t="s">
        <v>36</v>
      </c>
    </row>
    <row r="1810" spans="1:11" ht="42" customHeight="1">
      <c r="A1810" s="2" t="s">
        <v>4209</v>
      </c>
      <c r="B1810" s="2" t="s">
        <v>4209</v>
      </c>
      <c r="C1810" s="2" t="s">
        <v>62</v>
      </c>
      <c r="D1810" s="2" t="s">
        <v>27</v>
      </c>
      <c r="E1810" s="5">
        <v>-26775</v>
      </c>
      <c r="F1810" s="3" t="s">
        <v>74</v>
      </c>
      <c r="G1810" s="3" t="s">
        <v>20</v>
      </c>
      <c r="H1810" s="2" t="s">
        <v>34</v>
      </c>
      <c r="I1810" s="2" t="s">
        <v>4210</v>
      </c>
      <c r="J1810" s="3" t="str">
        <f>HYPERLINK("https://www.boe.es/gazeta/dias/1826/09/09/pdfs/GMD-1826-109.pdf#page=3","Abrir facsímil")</f>
        <v>Abrir facsímil</v>
      </c>
      <c r="K1810" s="3" t="s">
        <v>36</v>
      </c>
    </row>
    <row r="1811" spans="1:11" ht="42" customHeight="1">
      <c r="A1811" s="2" t="s">
        <v>4209</v>
      </c>
      <c r="B1811" s="2" t="s">
        <v>4209</v>
      </c>
      <c r="C1811" s="2" t="s">
        <v>17</v>
      </c>
      <c r="D1811" s="2" t="s">
        <v>18</v>
      </c>
      <c r="E1811" s="5">
        <v>-26749</v>
      </c>
      <c r="F1811" s="3" t="s">
        <v>143</v>
      </c>
      <c r="G1811" s="3" t="s">
        <v>45</v>
      </c>
      <c r="H1811" s="2" t="s">
        <v>34</v>
      </c>
      <c r="I1811" s="2" t="s">
        <v>4211</v>
      </c>
      <c r="J1811" s="3" t="str">
        <f>HYPERLINK("https://www.boe.es/gazeta/dias/1826/10/05/pdfs/GMD-1826-120.pdf#page=1","Abrir facsímil")</f>
        <v>Abrir facsímil</v>
      </c>
      <c r="K1811" s="3" t="s">
        <v>36</v>
      </c>
    </row>
    <row r="1812" spans="1:11" ht="42" customHeight="1">
      <c r="A1812" s="2" t="s">
        <v>4209</v>
      </c>
      <c r="B1812" s="2" t="s">
        <v>4209</v>
      </c>
      <c r="C1812" s="2" t="s">
        <v>17</v>
      </c>
      <c r="D1812" s="2" t="s">
        <v>18</v>
      </c>
      <c r="E1812" s="5">
        <v>-26728</v>
      </c>
      <c r="F1812" s="3" t="s">
        <v>900</v>
      </c>
      <c r="G1812" s="3" t="s">
        <v>64</v>
      </c>
      <c r="H1812" s="2" t="s">
        <v>34</v>
      </c>
      <c r="I1812" s="2" t="s">
        <v>4212</v>
      </c>
      <c r="J1812" s="3" t="str">
        <f>HYPERLINK("https://www.boe.es/gazeta/dias/1826/10/26/pdfs/GMD-1826-129.pdf#page=2","Abrir facsímil")</f>
        <v>Abrir facsímil</v>
      </c>
      <c r="K1812" s="3" t="s">
        <v>36</v>
      </c>
    </row>
    <row r="1813" spans="1:11" ht="42" customHeight="1">
      <c r="A1813" s="2" t="s">
        <v>4213</v>
      </c>
      <c r="B1813" s="2" t="s">
        <v>4213</v>
      </c>
      <c r="C1813" s="2" t="s">
        <v>49</v>
      </c>
      <c r="D1813" s="2" t="s">
        <v>27</v>
      </c>
      <c r="E1813" s="5">
        <v>-26763</v>
      </c>
      <c r="F1813" s="3" t="s">
        <v>169</v>
      </c>
      <c r="G1813" s="3" t="s">
        <v>64</v>
      </c>
      <c r="H1813" s="2" t="s">
        <v>34</v>
      </c>
      <c r="I1813" s="2" t="s">
        <v>4214</v>
      </c>
      <c r="J1813" s="3" t="str">
        <f>HYPERLINK("https://www.boe.es/gazeta/dias/1826/09/21/pdfs/GMD-1826-114.pdf#page=2","Abrir facsímil")</f>
        <v>Abrir facsímil</v>
      </c>
      <c r="K1813" s="3" t="s">
        <v>36</v>
      </c>
    </row>
    <row r="1814" spans="1:11" ht="42" customHeight="1">
      <c r="A1814" s="2" t="s">
        <v>4215</v>
      </c>
      <c r="B1814" s="2" t="s">
        <v>4215</v>
      </c>
      <c r="C1814" s="2" t="s">
        <v>85</v>
      </c>
      <c r="D1814" s="2" t="s">
        <v>86</v>
      </c>
      <c r="E1814" s="5">
        <v>-26917</v>
      </c>
      <c r="F1814" s="3" t="s">
        <v>308</v>
      </c>
      <c r="G1814" s="3" t="s">
        <v>45</v>
      </c>
      <c r="H1814" s="2" t="s">
        <v>34</v>
      </c>
      <c r="I1814" s="2" t="s">
        <v>4216</v>
      </c>
      <c r="J1814" s="3" t="str">
        <f>HYPERLINK("https://www.boe.es/gazeta/dias/1826/04/20/pdfs/GMD-1826-48.pdf#page=1","Abrir facsímil")</f>
        <v>Abrir facsímil</v>
      </c>
      <c r="K1814" s="3" t="s">
        <v>36</v>
      </c>
    </row>
    <row r="1815" spans="1:11" ht="42" customHeight="1">
      <c r="A1815" s="2" t="s">
        <v>4217</v>
      </c>
      <c r="B1815" s="2" t="s">
        <v>4218</v>
      </c>
      <c r="C1815" s="2" t="s">
        <v>85</v>
      </c>
      <c r="D1815" s="2" t="s">
        <v>86</v>
      </c>
      <c r="E1815" s="5">
        <v>-26924</v>
      </c>
      <c r="F1815" s="3" t="s">
        <v>87</v>
      </c>
      <c r="G1815" s="3" t="s">
        <v>88</v>
      </c>
      <c r="H1815" s="2" t="s">
        <v>21</v>
      </c>
      <c r="I1815" s="2" t="s">
        <v>4219</v>
      </c>
      <c r="J1815" s="3" t="str">
        <f>HYPERLINK("https://www.boe.es/gazeta/dias/1826/04/13/pdfs/GMD-1826-45.pdf#page=4","Abrir facsímil")</f>
        <v>Abrir facsímil</v>
      </c>
      <c r="K1815" s="3" t="s">
        <v>23</v>
      </c>
    </row>
    <row r="1816" spans="1:11" ht="42" customHeight="1">
      <c r="A1816" s="2" t="s">
        <v>4220</v>
      </c>
      <c r="B1816" s="2" t="s">
        <v>4220</v>
      </c>
      <c r="C1816" s="2" t="s">
        <v>17</v>
      </c>
      <c r="D1816" s="2" t="s">
        <v>18</v>
      </c>
      <c r="E1816" s="5">
        <v>-26728</v>
      </c>
      <c r="F1816" s="3" t="s">
        <v>900</v>
      </c>
      <c r="G1816" s="3" t="s">
        <v>64</v>
      </c>
      <c r="H1816" s="2" t="s">
        <v>34</v>
      </c>
      <c r="I1816" s="2" t="s">
        <v>4221</v>
      </c>
      <c r="J1816" s="3" t="str">
        <f>HYPERLINK("https://www.boe.es/gazeta/dias/1826/10/26/pdfs/GMD-1826-129.pdf#page=2","Abrir facsímil")</f>
        <v>Abrir facsímil</v>
      </c>
      <c r="K1816" s="3" t="s">
        <v>36</v>
      </c>
    </row>
    <row r="1817" spans="1:11" ht="42" customHeight="1">
      <c r="A1817" s="2" t="s">
        <v>4222</v>
      </c>
      <c r="B1817" s="2" t="s">
        <v>4223</v>
      </c>
      <c r="C1817" s="2" t="s">
        <v>62</v>
      </c>
      <c r="D1817" s="2" t="s">
        <v>27</v>
      </c>
      <c r="E1817" s="5">
        <v>-26838</v>
      </c>
      <c r="F1817" s="3" t="s">
        <v>312</v>
      </c>
      <c r="G1817" s="3" t="s">
        <v>29</v>
      </c>
      <c r="H1817" s="2" t="s">
        <v>34</v>
      </c>
      <c r="I1817" s="2" t="s">
        <v>4224</v>
      </c>
      <c r="J1817" s="3" t="str">
        <f>HYPERLINK("https://www.boe.es/gazeta/dias/1826/07/08/pdfs/GMD-1826-82.pdf#page=4","Abrir facsímil")</f>
        <v>Abrir facsímil</v>
      </c>
      <c r="K1817" s="3" t="s">
        <v>36</v>
      </c>
    </row>
    <row r="1818" spans="1:11" ht="42" customHeight="1">
      <c r="A1818" s="2" t="s">
        <v>4225</v>
      </c>
      <c r="B1818" s="2" t="s">
        <v>4225</v>
      </c>
      <c r="C1818" s="2" t="s">
        <v>17</v>
      </c>
      <c r="D1818" s="2" t="s">
        <v>18</v>
      </c>
      <c r="E1818" s="5">
        <v>-26793</v>
      </c>
      <c r="F1818" s="3" t="s">
        <v>28</v>
      </c>
      <c r="G1818" s="3" t="s">
        <v>1866</v>
      </c>
      <c r="H1818" s="2" t="s">
        <v>34</v>
      </c>
      <c r="I1818" s="2" t="s">
        <v>4226</v>
      </c>
      <c r="J1818" s="3" t="str">
        <f>HYPERLINK("https://www.boe.es/gazeta/dias/1826/08/22/pdfs/GMD-1826-101.pdf#page=2","Abrir facsímil")</f>
        <v>Abrir facsímil</v>
      </c>
      <c r="K1818" s="3" t="s">
        <v>36</v>
      </c>
    </row>
    <row r="1819" spans="1:11" ht="42" customHeight="1">
      <c r="A1819" s="2" t="s">
        <v>4227</v>
      </c>
      <c r="B1819" s="2" t="s">
        <v>4228</v>
      </c>
      <c r="C1819" s="2" t="s">
        <v>73</v>
      </c>
      <c r="D1819" s="2" t="s">
        <v>27</v>
      </c>
      <c r="E1819" s="5">
        <v>-26866</v>
      </c>
      <c r="F1819" s="3" t="s">
        <v>675</v>
      </c>
      <c r="G1819" s="3" t="s">
        <v>29</v>
      </c>
      <c r="H1819" s="2" t="s">
        <v>21</v>
      </c>
      <c r="I1819" s="2" t="s">
        <v>4229</v>
      </c>
      <c r="J1819" s="3" t="str">
        <f>HYPERLINK("https://www.boe.es/gazeta/dias/1826/06/10/pdfs/GMD-1826-70.pdf#page=4","Abrir facsímil")</f>
        <v>Abrir facsímil</v>
      </c>
      <c r="K1819" s="3" t="s">
        <v>23</v>
      </c>
    </row>
    <row r="1820" spans="1:11" ht="42" customHeight="1">
      <c r="A1820" s="2" t="s">
        <v>4230</v>
      </c>
      <c r="B1820" s="2" t="s">
        <v>4231</v>
      </c>
      <c r="C1820" s="2" t="s">
        <v>17</v>
      </c>
      <c r="D1820" s="2" t="s">
        <v>18</v>
      </c>
      <c r="E1820" s="5">
        <v>-26791</v>
      </c>
      <c r="F1820" s="3" t="s">
        <v>191</v>
      </c>
      <c r="G1820" s="3" t="s">
        <v>45</v>
      </c>
      <c r="H1820" s="2" t="s">
        <v>34</v>
      </c>
      <c r="I1820" s="2" t="s">
        <v>4232</v>
      </c>
      <c r="J1820" s="3" t="str">
        <f>HYPERLINK("https://www.boe.es/gazeta/dias/1826/08/24/pdfs/GMD-1826-102.pdf#page=1","Abrir facsímil")</f>
        <v>Abrir facsímil</v>
      </c>
      <c r="K1820" s="3" t="s">
        <v>36</v>
      </c>
    </row>
    <row r="1821" spans="1:11" ht="42" customHeight="1">
      <c r="A1821" s="2" t="s">
        <v>4233</v>
      </c>
      <c r="B1821" s="2" t="s">
        <v>4234</v>
      </c>
      <c r="C1821" s="2" t="s">
        <v>73</v>
      </c>
      <c r="D1821" s="2" t="s">
        <v>27</v>
      </c>
      <c r="E1821" s="5">
        <v>-27024</v>
      </c>
      <c r="F1821" s="3" t="s">
        <v>1055</v>
      </c>
      <c r="G1821" s="3" t="s">
        <v>29</v>
      </c>
      <c r="H1821" s="2" t="s">
        <v>34</v>
      </c>
      <c r="I1821" s="2" t="s">
        <v>4235</v>
      </c>
      <c r="J1821" s="3" t="str">
        <f>HYPERLINK("https://www.boe.es/gazeta/dias/1826/01/03/pdfs/GMD-1826-1.pdf#page=4","Abrir facsímil")</f>
        <v>Abrir facsímil</v>
      </c>
      <c r="K1821" s="3" t="s">
        <v>36</v>
      </c>
    </row>
    <row r="1822" spans="1:11" ht="42" customHeight="1">
      <c r="A1822" s="2" t="s">
        <v>4236</v>
      </c>
      <c r="B1822" s="2" t="s">
        <v>4237</v>
      </c>
      <c r="C1822" s="2" t="s">
        <v>85</v>
      </c>
      <c r="D1822" s="2" t="s">
        <v>86</v>
      </c>
      <c r="E1822" s="5">
        <v>-26989</v>
      </c>
      <c r="F1822" s="3" t="s">
        <v>188</v>
      </c>
      <c r="G1822" s="3" t="s">
        <v>29</v>
      </c>
      <c r="H1822" s="2" t="s">
        <v>34</v>
      </c>
      <c r="I1822" s="2" t="s">
        <v>4238</v>
      </c>
      <c r="J1822" s="3" t="str">
        <f>HYPERLINK("https://www.boe.es/gazeta/dias/1826/02/07/pdfs/GMD-1826-16.pdf#page=4","Abrir facsímil")</f>
        <v>Abrir facsímil</v>
      </c>
      <c r="K1822" s="3" t="s">
        <v>36</v>
      </c>
    </row>
    <row r="1823" spans="1:11" ht="42" customHeight="1">
      <c r="A1823" s="2" t="s">
        <v>4239</v>
      </c>
      <c r="B1823" s="2" t="s">
        <v>4240</v>
      </c>
      <c r="C1823" s="2" t="s">
        <v>17</v>
      </c>
      <c r="D1823" s="2" t="s">
        <v>18</v>
      </c>
      <c r="E1823" s="5">
        <v>-26775</v>
      </c>
      <c r="F1823" s="3" t="s">
        <v>74</v>
      </c>
      <c r="G1823" s="3" t="s">
        <v>29</v>
      </c>
      <c r="H1823" s="2" t="s">
        <v>21</v>
      </c>
      <c r="I1823" s="2" t="s">
        <v>4241</v>
      </c>
      <c r="J1823" s="3" t="str">
        <f>HYPERLINK("https://www.boe.es/gazeta/dias/1826/09/09/pdfs/GMD-1826-109.pdf#page=4","Abrir facsímil")</f>
        <v>Abrir facsímil</v>
      </c>
      <c r="K1823" s="3" t="s">
        <v>23</v>
      </c>
    </row>
    <row r="1824" spans="1:11" ht="42" customHeight="1">
      <c r="A1824" s="2" t="s">
        <v>4242</v>
      </c>
      <c r="B1824" s="2" t="s">
        <v>4243</v>
      </c>
      <c r="C1824" s="2" t="s">
        <v>62</v>
      </c>
      <c r="D1824" s="2" t="s">
        <v>27</v>
      </c>
      <c r="E1824" s="5">
        <v>-26728</v>
      </c>
      <c r="F1824" s="3" t="s">
        <v>900</v>
      </c>
      <c r="G1824" s="3" t="s">
        <v>45</v>
      </c>
      <c r="H1824" s="2" t="s">
        <v>34</v>
      </c>
      <c r="I1824" s="2" t="s">
        <v>4244</v>
      </c>
      <c r="J1824" s="3" t="str">
        <f>HYPERLINK("https://www.boe.es/gazeta/dias/1826/10/26/pdfs/GMD-1826-129.pdf#page=1","Abrir facsímil")</f>
        <v>Abrir facsímil</v>
      </c>
      <c r="K1824" s="3" t="s">
        <v>36</v>
      </c>
    </row>
    <row r="1825" spans="1:11" ht="42" customHeight="1">
      <c r="A1825" s="2" t="s">
        <v>4245</v>
      </c>
      <c r="B1825" s="2" t="s">
        <v>4245</v>
      </c>
      <c r="C1825" s="2" t="s">
        <v>62</v>
      </c>
      <c r="D1825" s="2" t="s">
        <v>27</v>
      </c>
      <c r="E1825" s="5">
        <v>-26926</v>
      </c>
      <c r="F1825" s="3" t="s">
        <v>57</v>
      </c>
      <c r="G1825" s="3" t="s">
        <v>29</v>
      </c>
      <c r="H1825" s="2" t="s">
        <v>34</v>
      </c>
      <c r="I1825" s="2" t="s">
        <v>4246</v>
      </c>
      <c r="J1825" s="3" t="str">
        <f>HYPERLINK("https://www.boe.es/gazeta/dias/1826/04/11/pdfs/GMD-1826-44.pdf#page=4","Abrir facsímil")</f>
        <v>Abrir facsímil</v>
      </c>
      <c r="K1825" s="3" t="s">
        <v>36</v>
      </c>
    </row>
    <row r="1826" spans="1:11" ht="42" customHeight="1">
      <c r="A1826" s="2" t="s">
        <v>4245</v>
      </c>
      <c r="B1826" s="2" t="s">
        <v>4245</v>
      </c>
      <c r="C1826" s="2" t="s">
        <v>62</v>
      </c>
      <c r="D1826" s="2" t="s">
        <v>27</v>
      </c>
      <c r="E1826" s="5">
        <v>-26894</v>
      </c>
      <c r="F1826" s="3" t="s">
        <v>271</v>
      </c>
      <c r="G1826" s="3" t="s">
        <v>29</v>
      </c>
      <c r="H1826" s="2" t="s">
        <v>34</v>
      </c>
      <c r="I1826" s="2" t="s">
        <v>4247</v>
      </c>
      <c r="J1826" s="3" t="str">
        <f>HYPERLINK("https://www.boe.es/gazeta/dias/1826/05/13/pdfs/GMD-1826-58.pdf#page=4","Abrir facsímil")</f>
        <v>Abrir facsímil</v>
      </c>
      <c r="K1826" s="3" t="s">
        <v>36</v>
      </c>
    </row>
    <row r="1827" spans="1:11" ht="42" customHeight="1">
      <c r="A1827" s="2" t="s">
        <v>4245</v>
      </c>
      <c r="B1827" s="2" t="s">
        <v>4245</v>
      </c>
      <c r="C1827" s="2" t="s">
        <v>62</v>
      </c>
      <c r="D1827" s="2" t="s">
        <v>27</v>
      </c>
      <c r="E1827" s="5">
        <v>-26847</v>
      </c>
      <c r="F1827" s="3" t="s">
        <v>465</v>
      </c>
      <c r="G1827" s="3" t="s">
        <v>29</v>
      </c>
      <c r="H1827" s="2" t="s">
        <v>34</v>
      </c>
      <c r="I1827" s="2" t="s">
        <v>4248</v>
      </c>
      <c r="J1827" s="3" t="str">
        <f>HYPERLINK("https://www.boe.es/gazeta/dias/1826/06/29/pdfs/GMD-1826-78.pdf#page=4","Abrir facsímil")</f>
        <v>Abrir facsímil</v>
      </c>
      <c r="K1827" s="3" t="s">
        <v>36</v>
      </c>
    </row>
    <row r="1828" spans="1:11" ht="42" customHeight="1">
      <c r="A1828" s="2" t="s">
        <v>4245</v>
      </c>
      <c r="B1828" s="2" t="s">
        <v>4245</v>
      </c>
      <c r="C1828" s="2" t="s">
        <v>49</v>
      </c>
      <c r="D1828" s="2" t="s">
        <v>27</v>
      </c>
      <c r="E1828" s="5">
        <v>-26723</v>
      </c>
      <c r="F1828" s="3" t="s">
        <v>340</v>
      </c>
      <c r="G1828" s="3" t="s">
        <v>29</v>
      </c>
      <c r="H1828" s="2" t="s">
        <v>34</v>
      </c>
      <c r="I1828" s="2" t="s">
        <v>4249</v>
      </c>
      <c r="J1828" s="3" t="str">
        <f>HYPERLINK("https://www.boe.es/gazeta/dias/1826/10/31/pdfs/GMD-1826-131.pdf#page=4","Abrir facsímil")</f>
        <v>Abrir facsímil</v>
      </c>
      <c r="K1828" s="3" t="s">
        <v>36</v>
      </c>
    </row>
    <row r="1829" spans="1:11" ht="42" customHeight="1">
      <c r="A1829" s="2" t="s">
        <v>4250</v>
      </c>
      <c r="B1829" s="2" t="s">
        <v>4251</v>
      </c>
      <c r="C1829" s="2" t="s">
        <v>17</v>
      </c>
      <c r="D1829" s="2" t="s">
        <v>18</v>
      </c>
      <c r="E1829" s="5">
        <v>-26786</v>
      </c>
      <c r="F1829" s="3" t="s">
        <v>370</v>
      </c>
      <c r="G1829" s="3" t="s">
        <v>29</v>
      </c>
      <c r="H1829" s="2" t="s">
        <v>34</v>
      </c>
      <c r="I1829" s="2" t="s">
        <v>4252</v>
      </c>
      <c r="J1829" s="3" t="str">
        <f>HYPERLINK("https://www.boe.es/gazeta/dias/1826/08/29/pdfs/GMD-1826-104.pdf#page=4","Abrir facsímil")</f>
        <v>Abrir facsímil</v>
      </c>
      <c r="K1829" s="3" t="s">
        <v>36</v>
      </c>
    </row>
    <row r="1830" spans="1:11" ht="42" customHeight="1">
      <c r="A1830" s="2" t="s">
        <v>4253</v>
      </c>
      <c r="B1830" s="2" t="s">
        <v>4254</v>
      </c>
      <c r="C1830" s="2" t="s">
        <v>73</v>
      </c>
      <c r="D1830" s="2" t="s">
        <v>27</v>
      </c>
      <c r="E1830" s="5">
        <v>-27006</v>
      </c>
      <c r="F1830" s="3" t="s">
        <v>180</v>
      </c>
      <c r="G1830" s="3" t="s">
        <v>29</v>
      </c>
      <c r="H1830" s="2" t="s">
        <v>34</v>
      </c>
      <c r="I1830" s="2" t="s">
        <v>4255</v>
      </c>
      <c r="J1830" s="3" t="str">
        <f>HYPERLINK("https://www.boe.es/gazeta/dias/1826/01/21/pdfs/GMD-1826-9.pdf#page=4","Abrir facsímil")</f>
        <v>Abrir facsímil</v>
      </c>
      <c r="K1830" s="3" t="s">
        <v>36</v>
      </c>
    </row>
    <row r="1831" spans="1:11" ht="42" customHeight="1">
      <c r="A1831" s="2" t="s">
        <v>4253</v>
      </c>
      <c r="B1831" s="2" t="s">
        <v>4254</v>
      </c>
      <c r="C1831" s="2" t="s">
        <v>17</v>
      </c>
      <c r="D1831" s="2" t="s">
        <v>18</v>
      </c>
      <c r="E1831" s="5">
        <v>-26831</v>
      </c>
      <c r="F1831" s="3" t="s">
        <v>565</v>
      </c>
      <c r="G1831" s="3" t="s">
        <v>29</v>
      </c>
      <c r="H1831" s="2" t="s">
        <v>34</v>
      </c>
      <c r="I1831" s="2" t="s">
        <v>4256</v>
      </c>
      <c r="J1831" s="3" t="str">
        <f>HYPERLINK("https://www.boe.es/gazeta/dias/1826/07/15/pdfs/GMD-1826-85.pdf#page=4","Abrir facsímil")</f>
        <v>Abrir facsímil</v>
      </c>
      <c r="K1831" s="3" t="s">
        <v>36</v>
      </c>
    </row>
    <row r="1832" spans="1:11" ht="42" customHeight="1">
      <c r="A1832" s="2" t="s">
        <v>4253</v>
      </c>
      <c r="B1832" s="2" t="s">
        <v>4254</v>
      </c>
      <c r="C1832" s="2" t="s">
        <v>26</v>
      </c>
      <c r="D1832" s="2" t="s">
        <v>27</v>
      </c>
      <c r="E1832" s="5">
        <v>-26828</v>
      </c>
      <c r="F1832" s="3" t="s">
        <v>586</v>
      </c>
      <c r="G1832" s="3" t="s">
        <v>29</v>
      </c>
      <c r="H1832" s="2" t="s">
        <v>34</v>
      </c>
      <c r="I1832" s="2" t="s">
        <v>4257</v>
      </c>
      <c r="J1832" s="3" t="str">
        <f>HYPERLINK("https://www.boe.es/gazeta/dias/1826/07/18/pdfs/GMD-1826-86.pdf#page=4","Abrir facsímil")</f>
        <v>Abrir facsímil</v>
      </c>
      <c r="K1832" s="3" t="s">
        <v>36</v>
      </c>
    </row>
    <row r="1833" spans="1:11" ht="42" customHeight="1">
      <c r="A1833" s="2" t="s">
        <v>4253</v>
      </c>
      <c r="B1833" s="2" t="s">
        <v>4254</v>
      </c>
      <c r="C1833" s="2" t="s">
        <v>73</v>
      </c>
      <c r="D1833" s="2" t="s">
        <v>27</v>
      </c>
      <c r="E1833" s="5">
        <v>-26817</v>
      </c>
      <c r="F1833" s="3" t="s">
        <v>643</v>
      </c>
      <c r="G1833" s="3" t="s">
        <v>29</v>
      </c>
      <c r="H1833" s="2" t="s">
        <v>34</v>
      </c>
      <c r="I1833" s="2" t="s">
        <v>4258</v>
      </c>
      <c r="J1833" s="3" t="str">
        <f>HYPERLINK("https://www.boe.es/gazeta/dias/1826/07/29/pdfs/GMD-1826-91.pdf#page=4","Abrir facsímil")</f>
        <v>Abrir facsímil</v>
      </c>
      <c r="K1833" s="3" t="s">
        <v>36</v>
      </c>
    </row>
    <row r="1834" spans="1:11" ht="42" customHeight="1">
      <c r="A1834" s="2" t="s">
        <v>4253</v>
      </c>
      <c r="B1834" s="2" t="s">
        <v>4254</v>
      </c>
      <c r="C1834" s="2" t="s">
        <v>73</v>
      </c>
      <c r="D1834" s="2" t="s">
        <v>27</v>
      </c>
      <c r="E1834" s="5">
        <v>-26791</v>
      </c>
      <c r="F1834" s="3" t="s">
        <v>191</v>
      </c>
      <c r="G1834" s="3" t="s">
        <v>29</v>
      </c>
      <c r="H1834" s="2" t="s">
        <v>34</v>
      </c>
      <c r="I1834" s="2" t="s">
        <v>4259</v>
      </c>
      <c r="J1834" s="3" t="str">
        <f>HYPERLINK("https://www.boe.es/gazeta/dias/1826/08/24/pdfs/GMD-1826-102.pdf#page=4","Abrir facsímil")</f>
        <v>Abrir facsímil</v>
      </c>
      <c r="K1834" s="3" t="s">
        <v>36</v>
      </c>
    </row>
    <row r="1835" spans="1:11" ht="42" customHeight="1">
      <c r="A1835" s="2" t="s">
        <v>4253</v>
      </c>
      <c r="B1835" s="2" t="s">
        <v>4254</v>
      </c>
      <c r="C1835" s="2" t="s">
        <v>85</v>
      </c>
      <c r="D1835" s="2" t="s">
        <v>86</v>
      </c>
      <c r="E1835" s="5">
        <v>-26758</v>
      </c>
      <c r="F1835" s="3" t="s">
        <v>50</v>
      </c>
      <c r="G1835" s="3" t="s">
        <v>29</v>
      </c>
      <c r="H1835" s="2" t="s">
        <v>34</v>
      </c>
      <c r="I1835" s="2" t="s">
        <v>4260</v>
      </c>
      <c r="J1835" s="3" t="str">
        <f>HYPERLINK("https://www.boe.es/gazeta/dias/1826/09/26/pdfs/GMD-1826-116.pdf#page=4","Abrir facsímil")</f>
        <v>Abrir facsímil</v>
      </c>
      <c r="K1835" s="3" t="s">
        <v>36</v>
      </c>
    </row>
    <row r="1836" spans="1:11" ht="42" customHeight="1">
      <c r="A1836" s="2" t="s">
        <v>4253</v>
      </c>
      <c r="B1836" s="2" t="s">
        <v>4254</v>
      </c>
      <c r="C1836" s="2" t="s">
        <v>62</v>
      </c>
      <c r="D1836" s="2" t="s">
        <v>27</v>
      </c>
      <c r="E1836" s="5">
        <v>-26740</v>
      </c>
      <c r="F1836" s="3" t="s">
        <v>383</v>
      </c>
      <c r="G1836" s="3" t="s">
        <v>29</v>
      </c>
      <c r="H1836" s="2" t="s">
        <v>34</v>
      </c>
      <c r="I1836" s="2" t="s">
        <v>4261</v>
      </c>
      <c r="J1836" s="3" t="str">
        <f>HYPERLINK("https://www.boe.es/gazeta/dias/1826/10/14/pdfs/GMD-1826-124.pdf#page=4","Abrir facsímil")</f>
        <v>Abrir facsímil</v>
      </c>
      <c r="K1836" s="3" t="s">
        <v>36</v>
      </c>
    </row>
    <row r="1837" spans="1:11" ht="42" customHeight="1">
      <c r="A1837" s="2" t="s">
        <v>4253</v>
      </c>
      <c r="B1837" s="2" t="s">
        <v>4254</v>
      </c>
      <c r="C1837" s="2" t="s">
        <v>32</v>
      </c>
      <c r="D1837" s="2" t="s">
        <v>27</v>
      </c>
      <c r="E1837" s="5">
        <v>-26735</v>
      </c>
      <c r="F1837" s="3" t="s">
        <v>449</v>
      </c>
      <c r="G1837" s="3" t="s">
        <v>29</v>
      </c>
      <c r="H1837" s="2" t="s">
        <v>34</v>
      </c>
      <c r="I1837" s="2" t="s">
        <v>4262</v>
      </c>
      <c r="J1837" s="3" t="str">
        <f>HYPERLINK("https://www.boe.es/gazeta/dias/1826/10/19/pdfs/GMD-1826-126.pdf#page=4","Abrir facsímil")</f>
        <v>Abrir facsímil</v>
      </c>
      <c r="K1837" s="3" t="s">
        <v>36</v>
      </c>
    </row>
    <row r="1838" spans="1:11" ht="42" customHeight="1">
      <c r="A1838" s="2" t="s">
        <v>4253</v>
      </c>
      <c r="B1838" s="2" t="s">
        <v>4254</v>
      </c>
      <c r="C1838" s="2" t="s">
        <v>32</v>
      </c>
      <c r="D1838" s="2" t="s">
        <v>27</v>
      </c>
      <c r="E1838" s="5">
        <v>-26723</v>
      </c>
      <c r="F1838" s="3" t="s">
        <v>340</v>
      </c>
      <c r="G1838" s="3" t="s">
        <v>29</v>
      </c>
      <c r="H1838" s="2" t="s">
        <v>34</v>
      </c>
      <c r="I1838" s="2" t="s">
        <v>4263</v>
      </c>
      <c r="J1838" s="3" t="str">
        <f>HYPERLINK("https://www.boe.es/gazeta/dias/1826/10/31/pdfs/GMD-1826-131.pdf#page=4","Abrir facsímil")</f>
        <v>Abrir facsímil</v>
      </c>
      <c r="K1838" s="3" t="s">
        <v>36</v>
      </c>
    </row>
    <row r="1839" spans="1:11" ht="42" customHeight="1">
      <c r="A1839" s="2" t="s">
        <v>4253</v>
      </c>
      <c r="B1839" s="2" t="s">
        <v>4254</v>
      </c>
      <c r="C1839" s="2" t="s">
        <v>62</v>
      </c>
      <c r="D1839" s="2" t="s">
        <v>27</v>
      </c>
      <c r="E1839" s="5">
        <v>-26721</v>
      </c>
      <c r="F1839" s="3" t="s">
        <v>945</v>
      </c>
      <c r="G1839" s="3" t="s">
        <v>29</v>
      </c>
      <c r="H1839" s="2" t="s">
        <v>34</v>
      </c>
      <c r="I1839" s="2" t="s">
        <v>4264</v>
      </c>
      <c r="J1839" s="3" t="str">
        <f>HYPERLINK("https://www.boe.es/gazeta/dias/1826/11/02/pdfs/GMD-1826-132.pdf#page=4","Abrir facsímil")</f>
        <v>Abrir facsímil</v>
      </c>
      <c r="K1839" s="3" t="s">
        <v>36</v>
      </c>
    </row>
    <row r="1840" spans="1:11" ht="42" customHeight="1">
      <c r="A1840" s="2" t="s">
        <v>4253</v>
      </c>
      <c r="B1840" s="2" t="s">
        <v>4254</v>
      </c>
      <c r="C1840" s="2" t="s">
        <v>32</v>
      </c>
      <c r="D1840" s="2" t="s">
        <v>27</v>
      </c>
      <c r="E1840" s="5">
        <v>-26663</v>
      </c>
      <c r="F1840" s="3" t="s">
        <v>374</v>
      </c>
      <c r="G1840" s="3" t="s">
        <v>29</v>
      </c>
      <c r="H1840" s="2" t="s">
        <v>34</v>
      </c>
      <c r="I1840" s="2" t="s">
        <v>4265</v>
      </c>
      <c r="J1840" s="3" t="str">
        <f>HYPERLINK("https://www.boe.es/gazeta/dias/1826/12/30/pdfs/GMD-1826-157.pdf#page=4","Abrir facsímil")</f>
        <v>Abrir facsímil</v>
      </c>
      <c r="K1840" s="3" t="s">
        <v>36</v>
      </c>
    </row>
    <row r="1841" spans="1:11" ht="42" customHeight="1">
      <c r="A1841" s="2" t="s">
        <v>4266</v>
      </c>
      <c r="B1841" s="2" t="s">
        <v>4267</v>
      </c>
      <c r="C1841" s="2" t="s">
        <v>17</v>
      </c>
      <c r="D1841" s="2" t="s">
        <v>18</v>
      </c>
      <c r="E1841" s="5">
        <v>-27006</v>
      </c>
      <c r="F1841" s="3" t="s">
        <v>180</v>
      </c>
      <c r="G1841" s="3" t="s">
        <v>29</v>
      </c>
      <c r="H1841" s="2" t="s">
        <v>34</v>
      </c>
      <c r="I1841" s="2" t="s">
        <v>4268</v>
      </c>
      <c r="J1841" s="3" t="str">
        <f>HYPERLINK("https://www.boe.es/gazeta/dias/1826/01/21/pdfs/GMD-1826-9.pdf#page=4","Abrir facsímil")</f>
        <v>Abrir facsímil</v>
      </c>
      <c r="K1841" s="3" t="s">
        <v>36</v>
      </c>
    </row>
    <row r="1842" spans="1:11" ht="42" customHeight="1">
      <c r="A1842" s="2" t="s">
        <v>4269</v>
      </c>
      <c r="B1842" s="2" t="s">
        <v>4270</v>
      </c>
      <c r="C1842" s="2" t="s">
        <v>62</v>
      </c>
      <c r="D1842" s="2" t="s">
        <v>27</v>
      </c>
      <c r="E1842" s="5">
        <v>-26828</v>
      </c>
      <c r="F1842" s="3" t="s">
        <v>586</v>
      </c>
      <c r="G1842" s="3" t="s">
        <v>29</v>
      </c>
      <c r="H1842" s="2" t="s">
        <v>34</v>
      </c>
      <c r="I1842" s="2" t="s">
        <v>4271</v>
      </c>
      <c r="J1842" s="3" t="str">
        <f>HYPERLINK("https://www.boe.es/gazeta/dias/1826/07/18/pdfs/GMD-1826-86.pdf#page=4","Abrir facsímil")</f>
        <v>Abrir facsímil</v>
      </c>
      <c r="K1842" s="3" t="s">
        <v>36</v>
      </c>
    </row>
    <row r="1843" spans="1:11" ht="42" customHeight="1">
      <c r="A1843" s="2" t="s">
        <v>4272</v>
      </c>
      <c r="B1843" s="2" t="s">
        <v>4273</v>
      </c>
      <c r="C1843" s="2" t="s">
        <v>85</v>
      </c>
      <c r="D1843" s="2" t="s">
        <v>86</v>
      </c>
      <c r="E1843" s="5">
        <v>-26791</v>
      </c>
      <c r="F1843" s="3" t="s">
        <v>191</v>
      </c>
      <c r="G1843" s="3" t="s">
        <v>29</v>
      </c>
      <c r="H1843" s="2" t="s">
        <v>34</v>
      </c>
      <c r="I1843" s="2" t="s">
        <v>4274</v>
      </c>
      <c r="J1843" s="3" t="str">
        <f>HYPERLINK("https://www.boe.es/gazeta/dias/1826/08/24/pdfs/GMD-1826-102.pdf#page=4","Abrir facsímil")</f>
        <v>Abrir facsímil</v>
      </c>
      <c r="K1843" s="3" t="s">
        <v>36</v>
      </c>
    </row>
    <row r="1844" spans="1:11" ht="42" customHeight="1">
      <c r="A1844" s="2" t="s">
        <v>4275</v>
      </c>
      <c r="B1844" s="2" t="s">
        <v>4276</v>
      </c>
      <c r="C1844" s="2" t="s">
        <v>62</v>
      </c>
      <c r="D1844" s="2" t="s">
        <v>27</v>
      </c>
      <c r="E1844" s="5">
        <v>-26943</v>
      </c>
      <c r="F1844" s="3" t="s">
        <v>1015</v>
      </c>
      <c r="G1844" s="3" t="s">
        <v>20</v>
      </c>
      <c r="H1844" s="2" t="s">
        <v>21</v>
      </c>
      <c r="I1844" s="2" t="s">
        <v>4277</v>
      </c>
      <c r="J1844" s="3" t="str">
        <f>HYPERLINK("https://www.boe.es/gazeta/dias/1826/03/25/pdfs/GMD-1826-37.pdf#page=3","Abrir facsímil")</f>
        <v>Abrir facsímil</v>
      </c>
      <c r="K1844" s="3" t="s">
        <v>23</v>
      </c>
    </row>
    <row r="1845" spans="1:11" ht="42" customHeight="1">
      <c r="A1845" s="2" t="s">
        <v>4278</v>
      </c>
      <c r="B1845" s="2" t="s">
        <v>4278</v>
      </c>
      <c r="C1845" s="2" t="s">
        <v>17</v>
      </c>
      <c r="D1845" s="2" t="s">
        <v>18</v>
      </c>
      <c r="E1845" s="5">
        <v>-26730</v>
      </c>
      <c r="F1845" s="3" t="s">
        <v>278</v>
      </c>
      <c r="G1845" s="3" t="s">
        <v>45</v>
      </c>
      <c r="H1845" s="2" t="s">
        <v>34</v>
      </c>
      <c r="I1845" s="2" t="s">
        <v>4279</v>
      </c>
      <c r="J1845" s="3" t="str">
        <f>HYPERLINK("https://www.boe.es/gazeta/dias/1826/10/24/pdfs/GMD-1826-128.pdf#page=1","Abrir facsímil")</f>
        <v>Abrir facsímil</v>
      </c>
      <c r="K1845" s="3" t="s">
        <v>36</v>
      </c>
    </row>
    <row r="1846" spans="1:11" ht="42" customHeight="1">
      <c r="A1846" s="2" t="s">
        <v>4280</v>
      </c>
      <c r="B1846" s="2" t="s">
        <v>4281</v>
      </c>
      <c r="C1846" s="2" t="s">
        <v>49</v>
      </c>
      <c r="D1846" s="2" t="s">
        <v>27</v>
      </c>
      <c r="E1846" s="5">
        <v>-26670</v>
      </c>
      <c r="F1846" s="3" t="s">
        <v>253</v>
      </c>
      <c r="G1846" s="3" t="s">
        <v>20</v>
      </c>
      <c r="H1846" s="2" t="s">
        <v>34</v>
      </c>
      <c r="I1846" s="2" t="s">
        <v>4282</v>
      </c>
      <c r="J1846" s="3" t="str">
        <f>HYPERLINK("https://www.boe.es/gazeta/dias/1826/12/23/pdfs/GMD-1826-154.pdf#page=3","Abrir facsímil")</f>
        <v>Abrir facsímil</v>
      </c>
      <c r="K1846" s="3" t="s">
        <v>36</v>
      </c>
    </row>
    <row r="1847" spans="1:11" ht="42" customHeight="1">
      <c r="A1847" s="2" t="s">
        <v>4283</v>
      </c>
      <c r="B1847" s="2" t="s">
        <v>4284</v>
      </c>
      <c r="C1847" s="2" t="s">
        <v>85</v>
      </c>
      <c r="D1847" s="2" t="s">
        <v>86</v>
      </c>
      <c r="E1847" s="5">
        <v>-26922</v>
      </c>
      <c r="F1847" s="3" t="s">
        <v>352</v>
      </c>
      <c r="G1847" s="3" t="s">
        <v>20</v>
      </c>
      <c r="H1847" s="2" t="s">
        <v>34</v>
      </c>
      <c r="I1847" s="2" t="s">
        <v>4285</v>
      </c>
      <c r="J1847" s="3" t="str">
        <f>HYPERLINK("https://www.boe.es/gazeta/dias/1826/04/15/pdfs/GMD-1826-46.pdf#page=3","Abrir facsímil")</f>
        <v>Abrir facsímil</v>
      </c>
      <c r="K1847" s="3" t="s">
        <v>36</v>
      </c>
    </row>
    <row r="1848" spans="1:11" ht="42" customHeight="1">
      <c r="A1848" s="2" t="s">
        <v>4286</v>
      </c>
      <c r="B1848" s="2" t="s">
        <v>4287</v>
      </c>
      <c r="C1848" s="2" t="s">
        <v>17</v>
      </c>
      <c r="D1848" s="2" t="s">
        <v>18</v>
      </c>
      <c r="E1848" s="5">
        <v>-26852</v>
      </c>
      <c r="F1848" s="3" t="s">
        <v>545</v>
      </c>
      <c r="G1848" s="3" t="s">
        <v>45</v>
      </c>
      <c r="H1848" s="2" t="s">
        <v>34</v>
      </c>
      <c r="I1848" s="2" t="s">
        <v>4288</v>
      </c>
      <c r="J1848" s="3" t="str">
        <f>HYPERLINK("https://www.boe.es/gazeta/dias/1826/06/24/pdfs/GMD-1826-76.pdf#page=1","Abrir facsímil")</f>
        <v>Abrir facsímil</v>
      </c>
      <c r="K1848" s="3" t="s">
        <v>36</v>
      </c>
    </row>
    <row r="1849" spans="1:11" ht="42" customHeight="1">
      <c r="A1849" s="2" t="s">
        <v>4289</v>
      </c>
      <c r="B1849" s="2" t="s">
        <v>4290</v>
      </c>
      <c r="C1849" s="2" t="s">
        <v>17</v>
      </c>
      <c r="D1849" s="2" t="s">
        <v>18</v>
      </c>
      <c r="E1849" s="5">
        <v>-26814</v>
      </c>
      <c r="F1849" s="3" t="s">
        <v>1314</v>
      </c>
      <c r="G1849" s="3" t="s">
        <v>29</v>
      </c>
      <c r="H1849" s="2" t="s">
        <v>34</v>
      </c>
      <c r="I1849" s="2" t="s">
        <v>4291</v>
      </c>
      <c r="J1849" s="3" t="str">
        <f>HYPERLINK("https://www.boe.es/gazeta/dias/1826/08/01/pdfs/GMD-1826-92.pdf#page=4","Abrir facsímil")</f>
        <v>Abrir facsímil</v>
      </c>
      <c r="K1849" s="3" t="s">
        <v>36</v>
      </c>
    </row>
    <row r="1850" spans="1:11" ht="42" customHeight="1">
      <c r="A1850" s="2" t="s">
        <v>4292</v>
      </c>
      <c r="B1850" s="2" t="s">
        <v>4292</v>
      </c>
      <c r="C1850" s="2" t="s">
        <v>17</v>
      </c>
      <c r="D1850" s="2" t="s">
        <v>18</v>
      </c>
      <c r="E1850" s="5">
        <v>-26691</v>
      </c>
      <c r="F1850" s="3" t="s">
        <v>795</v>
      </c>
      <c r="G1850" s="3" t="s">
        <v>20</v>
      </c>
      <c r="H1850" s="2" t="s">
        <v>34</v>
      </c>
      <c r="I1850" s="2" t="s">
        <v>4293</v>
      </c>
      <c r="J1850" s="3" t="str">
        <f>HYPERLINK("https://www.boe.es/gazeta/dias/1826/12/02/pdfs/GMD-1826-145.pdf#page=3","Abrir facsímil")</f>
        <v>Abrir facsímil</v>
      </c>
      <c r="K1850" s="3" t="s">
        <v>36</v>
      </c>
    </row>
    <row r="1851" spans="1:11" ht="42" customHeight="1">
      <c r="A1851" s="2" t="s">
        <v>4294</v>
      </c>
      <c r="B1851" s="2" t="s">
        <v>4294</v>
      </c>
      <c r="C1851" s="2" t="s">
        <v>17</v>
      </c>
      <c r="D1851" s="2" t="s">
        <v>18</v>
      </c>
      <c r="E1851" s="5">
        <v>-27022</v>
      </c>
      <c r="F1851" s="3" t="s">
        <v>2430</v>
      </c>
      <c r="G1851" s="3" t="s">
        <v>45</v>
      </c>
      <c r="H1851" s="2" t="s">
        <v>34</v>
      </c>
      <c r="I1851" s="2" t="s">
        <v>4295</v>
      </c>
      <c r="J1851" s="3" t="str">
        <f>HYPERLINK("https://www.boe.es/gazeta/dias/1826/01/05/pdfs/GMD-1826-2.pdf#page=1","Abrir facsímil")</f>
        <v>Abrir facsímil</v>
      </c>
      <c r="K1851" s="3" t="s">
        <v>36</v>
      </c>
    </row>
    <row r="1852" spans="1:11" ht="42" customHeight="1">
      <c r="A1852" s="2" t="s">
        <v>4296</v>
      </c>
      <c r="B1852" s="2" t="s">
        <v>4296</v>
      </c>
      <c r="C1852" s="2" t="s">
        <v>129</v>
      </c>
      <c r="D1852" s="2" t="s">
        <v>27</v>
      </c>
      <c r="E1852" s="5">
        <v>-26987</v>
      </c>
      <c r="F1852" s="3" t="s">
        <v>399</v>
      </c>
      <c r="G1852" s="3" t="s">
        <v>64</v>
      </c>
      <c r="H1852" s="2" t="s">
        <v>34</v>
      </c>
      <c r="I1852" s="2" t="s">
        <v>4297</v>
      </c>
      <c r="J1852" s="3" t="str">
        <f>HYPERLINK("https://www.boe.es/gazeta/dias/1826/02/09/pdfs/GMD-1826-17.pdf#page=2","Abrir facsímil")</f>
        <v>Abrir facsímil</v>
      </c>
      <c r="K1852" s="3" t="s">
        <v>36</v>
      </c>
    </row>
    <row r="1853" spans="1:11" ht="42" customHeight="1">
      <c r="A1853" s="2" t="s">
        <v>4298</v>
      </c>
      <c r="B1853" s="2" t="s">
        <v>4299</v>
      </c>
      <c r="C1853" s="2" t="s">
        <v>62</v>
      </c>
      <c r="D1853" s="2" t="s">
        <v>27</v>
      </c>
      <c r="E1853" s="5">
        <v>-26740</v>
      </c>
      <c r="F1853" s="3" t="s">
        <v>383</v>
      </c>
      <c r="G1853" s="3" t="s">
        <v>29</v>
      </c>
      <c r="H1853" s="2" t="s">
        <v>34</v>
      </c>
      <c r="I1853" s="2" t="s">
        <v>4300</v>
      </c>
      <c r="J1853" s="3" t="str">
        <f>HYPERLINK("https://www.boe.es/gazeta/dias/1826/10/14/pdfs/GMD-1826-124.pdf#page=4","Abrir facsímil")</f>
        <v>Abrir facsímil</v>
      </c>
      <c r="K1853" s="3" t="s">
        <v>36</v>
      </c>
    </row>
    <row r="1854" spans="1:11" ht="42" customHeight="1">
      <c r="A1854" s="2" t="s">
        <v>4301</v>
      </c>
      <c r="B1854" s="2" t="s">
        <v>4302</v>
      </c>
      <c r="C1854" s="2" t="s">
        <v>32</v>
      </c>
      <c r="D1854" s="2" t="s">
        <v>27</v>
      </c>
      <c r="E1854" s="5">
        <v>-26905</v>
      </c>
      <c r="F1854" s="3" t="s">
        <v>68</v>
      </c>
      <c r="G1854" s="3" t="s">
        <v>69</v>
      </c>
      <c r="H1854" s="2" t="s">
        <v>34</v>
      </c>
      <c r="I1854" s="2" t="s">
        <v>4303</v>
      </c>
      <c r="J1854" s="3" t="str">
        <f>HYPERLINK("https://www.boe.es/gazeta/dias/1826/05/02/pdfs/GMD-1826-53.pdf#page=4","Abrir facsímil")</f>
        <v>Abrir facsímil</v>
      </c>
      <c r="K1854" s="3" t="s">
        <v>36</v>
      </c>
    </row>
    <row r="1855" spans="1:11" ht="42" customHeight="1">
      <c r="A1855" s="2" t="s">
        <v>4304</v>
      </c>
      <c r="B1855" s="2" t="s">
        <v>4305</v>
      </c>
      <c r="C1855" s="2" t="s">
        <v>49</v>
      </c>
      <c r="D1855" s="2" t="s">
        <v>27</v>
      </c>
      <c r="E1855" s="5">
        <v>-26987</v>
      </c>
      <c r="F1855" s="3" t="s">
        <v>399</v>
      </c>
      <c r="G1855" s="3" t="s">
        <v>29</v>
      </c>
      <c r="H1855" s="2" t="s">
        <v>34</v>
      </c>
      <c r="I1855" s="2" t="s">
        <v>4306</v>
      </c>
      <c r="J1855" s="3" t="str">
        <f>HYPERLINK("https://www.boe.es/gazeta/dias/1826/02/09/pdfs/GMD-1826-17.pdf#page=4","Abrir facsímil")</f>
        <v>Abrir facsímil</v>
      </c>
      <c r="K1855" s="3" t="s">
        <v>36</v>
      </c>
    </row>
    <row r="1856" spans="1:11" ht="42" customHeight="1">
      <c r="A1856" s="2" t="s">
        <v>4307</v>
      </c>
      <c r="B1856" s="2" t="s">
        <v>4308</v>
      </c>
      <c r="C1856" s="2" t="s">
        <v>49</v>
      </c>
      <c r="D1856" s="2" t="s">
        <v>27</v>
      </c>
      <c r="E1856" s="5">
        <v>-26670</v>
      </c>
      <c r="F1856" s="3" t="s">
        <v>253</v>
      </c>
      <c r="G1856" s="3" t="s">
        <v>20</v>
      </c>
      <c r="H1856" s="2" t="s">
        <v>34</v>
      </c>
      <c r="I1856" s="2" t="s">
        <v>4309</v>
      </c>
      <c r="J1856" s="3" t="str">
        <f>HYPERLINK("https://www.boe.es/gazeta/dias/1826/12/23/pdfs/GMD-1826-154.pdf#page=3","Abrir facsímil")</f>
        <v>Abrir facsímil</v>
      </c>
      <c r="K1856" s="3" t="s">
        <v>36</v>
      </c>
    </row>
    <row r="1857" spans="1:11" ht="42" customHeight="1">
      <c r="A1857" s="2" t="s">
        <v>4310</v>
      </c>
      <c r="B1857" s="2" t="s">
        <v>4311</v>
      </c>
      <c r="C1857" s="2" t="s">
        <v>17</v>
      </c>
      <c r="D1857" s="2" t="s">
        <v>18</v>
      </c>
      <c r="E1857" s="5">
        <v>-26824</v>
      </c>
      <c r="F1857" s="3" t="s">
        <v>274</v>
      </c>
      <c r="G1857" s="3" t="s">
        <v>29</v>
      </c>
      <c r="H1857" s="2" t="s">
        <v>34</v>
      </c>
      <c r="I1857" s="2" t="s">
        <v>4312</v>
      </c>
      <c r="J1857" s="3" t="str">
        <f>HYPERLINK("https://www.boe.es/gazeta/dias/1826/07/22/pdfs/GMD-1826-88.pdf#page=4","Abrir facsímil")</f>
        <v>Abrir facsímil</v>
      </c>
      <c r="K1857" s="3" t="s">
        <v>36</v>
      </c>
    </row>
    <row r="1858" spans="1:11" ht="42" customHeight="1">
      <c r="A1858" s="2" t="s">
        <v>4313</v>
      </c>
      <c r="B1858" s="2" t="s">
        <v>4313</v>
      </c>
      <c r="C1858" s="2" t="s">
        <v>26</v>
      </c>
      <c r="D1858" s="2" t="s">
        <v>27</v>
      </c>
      <c r="E1858" s="5">
        <v>-26901</v>
      </c>
      <c r="F1858" s="3" t="s">
        <v>836</v>
      </c>
      <c r="G1858" s="3" t="s">
        <v>29</v>
      </c>
      <c r="H1858" s="2" t="s">
        <v>34</v>
      </c>
      <c r="I1858" s="2" t="s">
        <v>4314</v>
      </c>
      <c r="J1858" s="3" t="str">
        <f>HYPERLINK("https://www.boe.es/gazeta/dias/1826/05/06/pdfs/GMD-1826-55.pdf#page=4","Abrir facsímil")</f>
        <v>Abrir facsímil</v>
      </c>
      <c r="K1858" s="3" t="s">
        <v>36</v>
      </c>
    </row>
    <row r="1859" spans="1:11" ht="42" customHeight="1">
      <c r="A1859" s="2" t="s">
        <v>4313</v>
      </c>
      <c r="B1859" s="2" t="s">
        <v>4313</v>
      </c>
      <c r="C1859" s="2" t="s">
        <v>26</v>
      </c>
      <c r="D1859" s="2" t="s">
        <v>27</v>
      </c>
      <c r="E1859" s="5">
        <v>-26721</v>
      </c>
      <c r="F1859" s="3" t="s">
        <v>945</v>
      </c>
      <c r="G1859" s="3" t="s">
        <v>29</v>
      </c>
      <c r="H1859" s="2" t="s">
        <v>34</v>
      </c>
      <c r="I1859" s="2" t="s">
        <v>4315</v>
      </c>
      <c r="J1859" s="3" t="str">
        <f>HYPERLINK("https://www.boe.es/gazeta/dias/1826/11/02/pdfs/GMD-1826-132.pdf#page=4","Abrir facsímil")</f>
        <v>Abrir facsímil</v>
      </c>
      <c r="K1859" s="3" t="s">
        <v>36</v>
      </c>
    </row>
    <row r="1860" spans="1:11" ht="42" customHeight="1">
      <c r="A1860" s="2" t="s">
        <v>4316</v>
      </c>
      <c r="B1860" s="2" t="s">
        <v>4316</v>
      </c>
      <c r="C1860" s="2" t="s">
        <v>62</v>
      </c>
      <c r="D1860" s="2" t="s">
        <v>27</v>
      </c>
      <c r="E1860" s="5">
        <v>-26777</v>
      </c>
      <c r="F1860" s="3" t="s">
        <v>413</v>
      </c>
      <c r="G1860" s="3" t="s">
        <v>29</v>
      </c>
      <c r="H1860" s="2" t="s">
        <v>34</v>
      </c>
      <c r="I1860" s="2" t="s">
        <v>4317</v>
      </c>
      <c r="J1860" s="3" t="str">
        <f>HYPERLINK("https://www.boe.es/gazeta/dias/1826/09/07/pdfs/GMD-1826-108.pdf#page=4","Abrir facsímil")</f>
        <v>Abrir facsímil</v>
      </c>
      <c r="K1860" s="3" t="s">
        <v>36</v>
      </c>
    </row>
    <row r="1861" spans="1:11" ht="42" customHeight="1">
      <c r="A1861" s="2" t="s">
        <v>4318</v>
      </c>
      <c r="B1861" s="2" t="s">
        <v>4319</v>
      </c>
      <c r="C1861" s="2" t="s">
        <v>49</v>
      </c>
      <c r="D1861" s="2" t="s">
        <v>27</v>
      </c>
      <c r="E1861" s="5">
        <v>-26782</v>
      </c>
      <c r="F1861" s="3" t="s">
        <v>322</v>
      </c>
      <c r="G1861" s="3" t="s">
        <v>29</v>
      </c>
      <c r="H1861" s="2" t="s">
        <v>34</v>
      </c>
      <c r="I1861" s="2" t="s">
        <v>4320</v>
      </c>
      <c r="J1861" s="3" t="str">
        <f>HYPERLINK("https://www.boe.es/gazeta/dias/1826/09/02/pdfs/GMD-1826-106.pdf#page=4","Abrir facsímil")</f>
        <v>Abrir facsímil</v>
      </c>
      <c r="K1861" s="3" t="s">
        <v>36</v>
      </c>
    </row>
    <row r="1862" spans="1:11" ht="42" customHeight="1">
      <c r="A1862" s="2" t="s">
        <v>4321</v>
      </c>
      <c r="B1862" s="2" t="s">
        <v>4322</v>
      </c>
      <c r="C1862" s="2" t="s">
        <v>17</v>
      </c>
      <c r="D1862" s="2" t="s">
        <v>18</v>
      </c>
      <c r="E1862" s="5">
        <v>-26971</v>
      </c>
      <c r="F1862" s="3" t="s">
        <v>201</v>
      </c>
      <c r="G1862" s="3" t="s">
        <v>29</v>
      </c>
      <c r="H1862" s="2" t="s">
        <v>34</v>
      </c>
      <c r="I1862" s="2" t="s">
        <v>4323</v>
      </c>
      <c r="J1862" s="3" t="str">
        <f>HYPERLINK("https://www.boe.es/gazeta/dias/1826/02/25/pdfs/GMD-1826-24.pdf#page=4","Abrir facsímil")</f>
        <v>Abrir facsímil</v>
      </c>
      <c r="K1862" s="3" t="s">
        <v>36</v>
      </c>
    </row>
    <row r="1863" spans="1:11" ht="42" customHeight="1">
      <c r="A1863" s="2" t="s">
        <v>4324</v>
      </c>
      <c r="B1863" s="2" t="s">
        <v>4325</v>
      </c>
      <c r="C1863" s="2" t="s">
        <v>17</v>
      </c>
      <c r="D1863" s="2" t="s">
        <v>18</v>
      </c>
      <c r="E1863" s="5">
        <v>-27020</v>
      </c>
      <c r="F1863" s="3" t="s">
        <v>111</v>
      </c>
      <c r="G1863" s="3" t="s">
        <v>20</v>
      </c>
      <c r="H1863" s="2" t="s">
        <v>34</v>
      </c>
      <c r="I1863" s="2" t="s">
        <v>4326</v>
      </c>
      <c r="J1863" s="3" t="str">
        <f>HYPERLINK("https://www.boe.es/gazeta/dias/1826/01/07/pdfs/GMD-1826-3.pdf#page=3","Abrir facsímil")</f>
        <v>Abrir facsímil</v>
      </c>
      <c r="K1863" s="3" t="s">
        <v>36</v>
      </c>
    </row>
    <row r="1864" spans="1:11" ht="42" customHeight="1">
      <c r="A1864" s="2" t="s">
        <v>4327</v>
      </c>
      <c r="B1864" s="2" t="s">
        <v>4328</v>
      </c>
      <c r="C1864" s="2" t="s">
        <v>49</v>
      </c>
      <c r="D1864" s="2" t="s">
        <v>27</v>
      </c>
      <c r="E1864" s="5">
        <v>-26663</v>
      </c>
      <c r="F1864" s="3" t="s">
        <v>374</v>
      </c>
      <c r="G1864" s="3" t="s">
        <v>29</v>
      </c>
      <c r="H1864" s="2" t="s">
        <v>34</v>
      </c>
      <c r="I1864" s="2" t="s">
        <v>4329</v>
      </c>
      <c r="J1864" s="3" t="str">
        <f>HYPERLINK("https://www.boe.es/gazeta/dias/1826/12/30/pdfs/GMD-1826-157.pdf#page=4","Abrir facsímil")</f>
        <v>Abrir facsímil</v>
      </c>
      <c r="K1864" s="3" t="s">
        <v>36</v>
      </c>
    </row>
    <row r="1865" spans="1:11" ht="42" customHeight="1">
      <c r="A1865" s="2" t="s">
        <v>4330</v>
      </c>
      <c r="B1865" s="2" t="s">
        <v>4331</v>
      </c>
      <c r="C1865" s="2" t="s">
        <v>17</v>
      </c>
      <c r="D1865" s="2" t="s">
        <v>18</v>
      </c>
      <c r="E1865" s="5">
        <v>-26903</v>
      </c>
      <c r="F1865" s="3" t="s">
        <v>217</v>
      </c>
      <c r="G1865" s="3" t="s">
        <v>29</v>
      </c>
      <c r="H1865" s="2" t="s">
        <v>21</v>
      </c>
      <c r="I1865" s="2" t="s">
        <v>4332</v>
      </c>
      <c r="J1865" s="3" t="str">
        <f>HYPERLINK("https://www.boe.es/gazeta/dias/1826/05/04/pdfs/GMD-1826-54.pdf#page=4","Abrir facsímil")</f>
        <v>Abrir facsímil</v>
      </c>
      <c r="K1865" s="3" t="s">
        <v>23</v>
      </c>
    </row>
    <row r="1866" spans="1:11" ht="42" customHeight="1">
      <c r="A1866" s="2" t="s">
        <v>4333</v>
      </c>
      <c r="B1866" s="2" t="s">
        <v>4333</v>
      </c>
      <c r="C1866" s="2" t="s">
        <v>17</v>
      </c>
      <c r="D1866" s="2" t="s">
        <v>18</v>
      </c>
      <c r="E1866" s="5">
        <v>-26924</v>
      </c>
      <c r="F1866" s="3" t="s">
        <v>87</v>
      </c>
      <c r="G1866" s="3" t="s">
        <v>20</v>
      </c>
      <c r="H1866" s="2" t="s">
        <v>34</v>
      </c>
      <c r="I1866" s="2" t="s">
        <v>4334</v>
      </c>
      <c r="J1866" s="3" t="str">
        <f>HYPERLINK("https://www.boe.es/gazeta/dias/1826/04/13/pdfs/GMD-1826-45.pdf#page=3","Abrir facsímil")</f>
        <v>Abrir facsímil</v>
      </c>
      <c r="K1866" s="3" t="s">
        <v>36</v>
      </c>
    </row>
    <row r="1867" spans="1:11" ht="42" customHeight="1">
      <c r="A1867" s="2" t="s">
        <v>4335</v>
      </c>
      <c r="B1867" s="2" t="s">
        <v>4336</v>
      </c>
      <c r="C1867" s="2" t="s">
        <v>17</v>
      </c>
      <c r="D1867" s="2" t="s">
        <v>18</v>
      </c>
      <c r="E1867" s="5">
        <v>-26779</v>
      </c>
      <c r="F1867" s="3" t="s">
        <v>287</v>
      </c>
      <c r="G1867" s="3" t="s">
        <v>29</v>
      </c>
      <c r="H1867" s="2" t="s">
        <v>34</v>
      </c>
      <c r="I1867" s="2" t="s">
        <v>4337</v>
      </c>
      <c r="J1867" s="3" t="str">
        <f>HYPERLINK("https://www.boe.es/gazeta/dias/1826/09/05/pdfs/GMD-1826-107.pdf#page=4","Abrir facsímil")</f>
        <v>Abrir facsímil</v>
      </c>
      <c r="K1867" s="3" t="s">
        <v>36</v>
      </c>
    </row>
    <row r="1868" spans="1:11" ht="42" customHeight="1">
      <c r="A1868" s="2" t="s">
        <v>4338</v>
      </c>
      <c r="B1868" s="2" t="s">
        <v>4339</v>
      </c>
      <c r="C1868" s="2" t="s">
        <v>17</v>
      </c>
      <c r="D1868" s="2" t="s">
        <v>18</v>
      </c>
      <c r="E1868" s="5">
        <v>-27020</v>
      </c>
      <c r="F1868" s="3" t="s">
        <v>111</v>
      </c>
      <c r="G1868" s="3" t="s">
        <v>29</v>
      </c>
      <c r="H1868" s="2" t="s">
        <v>34</v>
      </c>
      <c r="I1868" s="2" t="s">
        <v>4340</v>
      </c>
      <c r="J1868" s="3" t="str">
        <f>HYPERLINK("https://www.boe.es/gazeta/dias/1826/01/07/pdfs/GMD-1826-3.pdf#page=4","Abrir facsímil")</f>
        <v>Abrir facsímil</v>
      </c>
      <c r="K1868" s="3" t="s">
        <v>36</v>
      </c>
    </row>
    <row r="1869" spans="1:11" ht="42" customHeight="1">
      <c r="A1869" s="2" t="s">
        <v>4341</v>
      </c>
      <c r="B1869" s="2" t="s">
        <v>4341</v>
      </c>
      <c r="C1869" s="2" t="s">
        <v>32</v>
      </c>
      <c r="D1869" s="2" t="s">
        <v>27</v>
      </c>
      <c r="E1869" s="5">
        <v>-26870</v>
      </c>
      <c r="F1869" s="3" t="s">
        <v>151</v>
      </c>
      <c r="G1869" s="3" t="s">
        <v>64</v>
      </c>
      <c r="H1869" s="2" t="s">
        <v>34</v>
      </c>
      <c r="I1869" s="2" t="s">
        <v>4342</v>
      </c>
      <c r="J1869" s="3" t="str">
        <f>HYPERLINK("https://www.boe.es/gazeta/dias/1826/06/06/pdfs/GMD-1826-68.pdf#page=2","Abrir facsímil")</f>
        <v>Abrir facsímil</v>
      </c>
      <c r="K1869" s="3" t="s">
        <v>36</v>
      </c>
    </row>
    <row r="1870" spans="1:11" ht="42" customHeight="1">
      <c r="A1870" s="2" t="s">
        <v>4343</v>
      </c>
      <c r="B1870" s="2" t="s">
        <v>4343</v>
      </c>
      <c r="C1870" s="2" t="s">
        <v>49</v>
      </c>
      <c r="D1870" s="2" t="s">
        <v>27</v>
      </c>
      <c r="E1870" s="5">
        <v>-26875</v>
      </c>
      <c r="F1870" s="3" t="s">
        <v>885</v>
      </c>
      <c r="G1870" s="3" t="s">
        <v>64</v>
      </c>
      <c r="H1870" s="2" t="s">
        <v>34</v>
      </c>
      <c r="I1870" s="2" t="s">
        <v>4344</v>
      </c>
      <c r="J1870" s="3" t="str">
        <f>HYPERLINK("https://www.boe.es/gazeta/dias/1826/06/01/pdfs/GMD-1826-66.pdf#page=2","Abrir facsímil")</f>
        <v>Abrir facsímil</v>
      </c>
      <c r="K1870" s="3" t="s">
        <v>36</v>
      </c>
    </row>
    <row r="1871" spans="1:11" ht="42" customHeight="1">
      <c r="A1871" s="2" t="s">
        <v>4345</v>
      </c>
      <c r="B1871" s="2" t="s">
        <v>4345</v>
      </c>
      <c r="C1871" s="2" t="s">
        <v>17</v>
      </c>
      <c r="D1871" s="2" t="s">
        <v>18</v>
      </c>
      <c r="E1871" s="5">
        <v>-26875</v>
      </c>
      <c r="F1871" s="3" t="s">
        <v>885</v>
      </c>
      <c r="G1871" s="3" t="s">
        <v>64</v>
      </c>
      <c r="H1871" s="2" t="s">
        <v>34</v>
      </c>
      <c r="I1871" s="2" t="s">
        <v>4346</v>
      </c>
      <c r="J1871" s="3" t="str">
        <f>HYPERLINK("https://www.boe.es/gazeta/dias/1826/06/01/pdfs/GMD-1826-66.pdf#page=2","Abrir facsímil")</f>
        <v>Abrir facsímil</v>
      </c>
      <c r="K1871" s="3" t="s">
        <v>36</v>
      </c>
    </row>
    <row r="1872" spans="1:11" ht="42" customHeight="1">
      <c r="A1872" s="2" t="s">
        <v>4347</v>
      </c>
      <c r="B1872" s="2" t="s">
        <v>4347</v>
      </c>
      <c r="C1872" s="2" t="s">
        <v>17</v>
      </c>
      <c r="D1872" s="2" t="s">
        <v>18</v>
      </c>
      <c r="E1872" s="5">
        <v>-26947</v>
      </c>
      <c r="F1872" s="3" t="s">
        <v>19</v>
      </c>
      <c r="G1872" s="3" t="s">
        <v>792</v>
      </c>
      <c r="H1872" s="2" t="s">
        <v>34</v>
      </c>
      <c r="I1872" s="2" t="s">
        <v>4348</v>
      </c>
      <c r="J1872" s="3" t="str">
        <f>HYPERLINK("https://www.boe.es/gazeta/dias/1826/03/21/pdfs/GMD-1826-35.pdf#page=2","Abrir facsímil")</f>
        <v>Abrir facsímil</v>
      </c>
      <c r="K1872" s="3" t="s">
        <v>36</v>
      </c>
    </row>
    <row r="1873" spans="1:11" ht="42" customHeight="1">
      <c r="A1873" s="2" t="s">
        <v>4349</v>
      </c>
      <c r="B1873" s="2" t="s">
        <v>4350</v>
      </c>
      <c r="C1873" s="2" t="s">
        <v>17</v>
      </c>
      <c r="D1873" s="2" t="s">
        <v>18</v>
      </c>
      <c r="E1873" s="5">
        <v>-26973</v>
      </c>
      <c r="F1873" s="3" t="s">
        <v>194</v>
      </c>
      <c r="G1873" s="3" t="s">
        <v>29</v>
      </c>
      <c r="H1873" s="2" t="s">
        <v>34</v>
      </c>
      <c r="I1873" s="2" t="s">
        <v>4351</v>
      </c>
      <c r="J1873" s="3" t="str">
        <f>HYPERLINK("https://www.boe.es/gazeta/dias/1826/02/23/pdfs/GMD-1826-23.pdf#page=4","Abrir facsímil")</f>
        <v>Abrir facsímil</v>
      </c>
      <c r="K1873" s="3" t="s">
        <v>36</v>
      </c>
    </row>
    <row r="1874" spans="1:11" ht="42" customHeight="1">
      <c r="A1874" s="2" t="s">
        <v>4352</v>
      </c>
      <c r="B1874" s="2" t="s">
        <v>4352</v>
      </c>
      <c r="C1874" s="2" t="s">
        <v>85</v>
      </c>
      <c r="D1874" s="2" t="s">
        <v>86</v>
      </c>
      <c r="E1874" s="5">
        <v>-26975</v>
      </c>
      <c r="F1874" s="3" t="s">
        <v>453</v>
      </c>
      <c r="G1874" s="3" t="s">
        <v>64</v>
      </c>
      <c r="H1874" s="2" t="s">
        <v>34</v>
      </c>
      <c r="I1874" s="2" t="s">
        <v>4353</v>
      </c>
      <c r="J1874" s="3" t="str">
        <f>HYPERLINK("https://www.boe.es/gazeta/dias/1826/02/21/pdfs/GMD-1826-22.pdf#page=2","Abrir facsímil")</f>
        <v>Abrir facsímil</v>
      </c>
      <c r="K1874" s="3" t="s">
        <v>36</v>
      </c>
    </row>
    <row r="1875" spans="1:11" ht="42" customHeight="1">
      <c r="A1875" s="2" t="s">
        <v>4354</v>
      </c>
      <c r="B1875" s="2" t="s">
        <v>4355</v>
      </c>
      <c r="C1875" s="2" t="s">
        <v>62</v>
      </c>
      <c r="D1875" s="2" t="s">
        <v>27</v>
      </c>
      <c r="E1875" s="5">
        <v>-26875</v>
      </c>
      <c r="F1875" s="3" t="s">
        <v>885</v>
      </c>
      <c r="G1875" s="3" t="s">
        <v>64</v>
      </c>
      <c r="H1875" s="2" t="s">
        <v>34</v>
      </c>
      <c r="I1875" s="2" t="s">
        <v>4356</v>
      </c>
      <c r="J1875" s="3" t="str">
        <f>HYPERLINK("https://www.boe.es/gazeta/dias/1826/06/01/pdfs/GMD-1826-66.pdf#page=2","Abrir facsímil")</f>
        <v>Abrir facsímil</v>
      </c>
      <c r="K1875" s="3" t="s">
        <v>36</v>
      </c>
    </row>
    <row r="1876" spans="1:11" ht="42" customHeight="1">
      <c r="A1876" s="2" t="s">
        <v>4357</v>
      </c>
      <c r="B1876" s="2" t="s">
        <v>4358</v>
      </c>
      <c r="C1876" s="2" t="s">
        <v>17</v>
      </c>
      <c r="D1876" s="2" t="s">
        <v>18</v>
      </c>
      <c r="E1876" s="5">
        <v>-26978</v>
      </c>
      <c r="F1876" s="3" t="s">
        <v>44</v>
      </c>
      <c r="G1876" s="3" t="s">
        <v>29</v>
      </c>
      <c r="H1876" s="2" t="s">
        <v>34</v>
      </c>
      <c r="I1876" s="2" t="s">
        <v>4359</v>
      </c>
      <c r="J1876" s="3" t="str">
        <f>HYPERLINK("https://www.boe.es/gazeta/dias/1826/02/18/pdfs/GMD-1826-21.pdf#page=4","Abrir facsímil")</f>
        <v>Abrir facsímil</v>
      </c>
      <c r="K1876" s="3" t="s">
        <v>36</v>
      </c>
    </row>
    <row r="1877" spans="1:11" ht="42" customHeight="1">
      <c r="A1877" s="2" t="s">
        <v>4360</v>
      </c>
      <c r="B1877" s="2" t="s">
        <v>4361</v>
      </c>
      <c r="C1877" s="2" t="s">
        <v>73</v>
      </c>
      <c r="D1877" s="2" t="s">
        <v>27</v>
      </c>
      <c r="E1877" s="5">
        <v>-26905</v>
      </c>
      <c r="F1877" s="3" t="s">
        <v>68</v>
      </c>
      <c r="G1877" s="3" t="s">
        <v>20</v>
      </c>
      <c r="H1877" s="2" t="s">
        <v>34</v>
      </c>
      <c r="I1877" s="2" t="s">
        <v>4362</v>
      </c>
      <c r="J1877" s="3" t="str">
        <f>HYPERLINK("https://www.boe.es/gazeta/dias/1826/05/02/pdfs/GMD-1826-53.pdf#page=3","Abrir facsímil")</f>
        <v>Abrir facsímil</v>
      </c>
      <c r="K1877" s="3" t="s">
        <v>36</v>
      </c>
    </row>
    <row r="1878" spans="1:11" ht="42" customHeight="1">
      <c r="A1878" s="2" t="s">
        <v>4363</v>
      </c>
      <c r="B1878" s="2" t="s">
        <v>4364</v>
      </c>
      <c r="C1878" s="2" t="s">
        <v>17</v>
      </c>
      <c r="D1878" s="2" t="s">
        <v>18</v>
      </c>
      <c r="E1878" s="5">
        <v>-26705</v>
      </c>
      <c r="F1878" s="3" t="s">
        <v>205</v>
      </c>
      <c r="G1878" s="3" t="s">
        <v>29</v>
      </c>
      <c r="H1878" s="2" t="s">
        <v>34</v>
      </c>
      <c r="I1878" s="2" t="s">
        <v>4365</v>
      </c>
      <c r="J1878" s="3" t="str">
        <f>HYPERLINK("https://www.boe.es/gazeta/dias/1826/11/18/pdfs/GMD-1826-139.pdf#page=4","Abrir facsímil")</f>
        <v>Abrir facsímil</v>
      </c>
      <c r="K1878" s="3" t="s">
        <v>36</v>
      </c>
    </row>
    <row r="1879" spans="1:11" ht="42" customHeight="1">
      <c r="A1879" s="2" t="s">
        <v>4366</v>
      </c>
      <c r="B1879" s="2" t="s">
        <v>4367</v>
      </c>
      <c r="C1879" s="2" t="s">
        <v>17</v>
      </c>
      <c r="D1879" s="2" t="s">
        <v>18</v>
      </c>
      <c r="E1879" s="5">
        <v>-26772</v>
      </c>
      <c r="F1879" s="3" t="s">
        <v>1327</v>
      </c>
      <c r="G1879" s="3" t="s">
        <v>45</v>
      </c>
      <c r="H1879" s="2" t="s">
        <v>34</v>
      </c>
      <c r="I1879" s="2" t="s">
        <v>4368</v>
      </c>
      <c r="J1879" s="3" t="str">
        <f>HYPERLINK("https://www.boe.es/gazeta/dias/1826/09/12/pdfs/GMD-1826-110.pdf#page=1","Abrir facsímil")</f>
        <v>Abrir facsímil</v>
      </c>
      <c r="K1879" s="3" t="s">
        <v>36</v>
      </c>
    </row>
    <row r="1880" spans="1:11" ht="42" customHeight="1">
      <c r="A1880" s="2" t="s">
        <v>4369</v>
      </c>
      <c r="B1880" s="2" t="s">
        <v>4370</v>
      </c>
      <c r="C1880" s="2" t="s">
        <v>62</v>
      </c>
      <c r="D1880" s="2" t="s">
        <v>27</v>
      </c>
      <c r="E1880" s="5">
        <v>-26733</v>
      </c>
      <c r="F1880" s="3" t="s">
        <v>176</v>
      </c>
      <c r="G1880" s="3" t="s">
        <v>29</v>
      </c>
      <c r="H1880" s="2" t="s">
        <v>34</v>
      </c>
      <c r="I1880" s="2" t="s">
        <v>4371</v>
      </c>
      <c r="J1880" s="3" t="str">
        <f>HYPERLINK("https://www.boe.es/gazeta/dias/1826/10/21/pdfs/GMD-1826-127.pdf#page=4","Abrir facsímil")</f>
        <v>Abrir facsímil</v>
      </c>
      <c r="K1880" s="3" t="s">
        <v>36</v>
      </c>
    </row>
    <row r="1881" spans="1:11" ht="42" customHeight="1">
      <c r="A1881" s="2" t="s">
        <v>4372</v>
      </c>
      <c r="B1881" s="2" t="s">
        <v>4373</v>
      </c>
      <c r="C1881" s="2" t="s">
        <v>17</v>
      </c>
      <c r="D1881" s="2" t="s">
        <v>18</v>
      </c>
      <c r="E1881" s="5">
        <v>-26819</v>
      </c>
      <c r="F1881" s="3" t="s">
        <v>212</v>
      </c>
      <c r="G1881" s="3" t="s">
        <v>20</v>
      </c>
      <c r="H1881" s="2" t="s">
        <v>34</v>
      </c>
      <c r="I1881" s="2" t="s">
        <v>4374</v>
      </c>
      <c r="J1881" s="3" t="str">
        <f>HYPERLINK("https://www.boe.es/gazeta/dias/1826/07/27/pdfs/GMD-1826-90.pdf#page=3","Abrir facsímil")</f>
        <v>Abrir facsímil</v>
      </c>
      <c r="K1881" s="3" t="s">
        <v>36</v>
      </c>
    </row>
    <row r="1882" spans="1:11" ht="42" customHeight="1">
      <c r="A1882" s="2" t="s">
        <v>4375</v>
      </c>
      <c r="B1882" s="2" t="s">
        <v>4375</v>
      </c>
      <c r="C1882" s="2" t="s">
        <v>85</v>
      </c>
      <c r="D1882" s="2" t="s">
        <v>86</v>
      </c>
      <c r="E1882" s="5">
        <v>-26765</v>
      </c>
      <c r="F1882" s="3" t="s">
        <v>458</v>
      </c>
      <c r="G1882" s="3" t="s">
        <v>20</v>
      </c>
      <c r="H1882" s="2" t="s">
        <v>34</v>
      </c>
      <c r="I1882" s="2" t="s">
        <v>4376</v>
      </c>
      <c r="J1882" s="3" t="str">
        <f>HYPERLINK("https://www.boe.es/gazeta/dias/1826/09/19/pdfs/GMD-1826-113.pdf#page=3","Abrir facsímil")</f>
        <v>Abrir facsímil</v>
      </c>
      <c r="K1882" s="3" t="s">
        <v>36</v>
      </c>
    </row>
    <row r="1883" spans="1:11" ht="42" customHeight="1">
      <c r="A1883" s="2" t="s">
        <v>4377</v>
      </c>
      <c r="B1883" s="2" t="s">
        <v>4378</v>
      </c>
      <c r="C1883" s="2" t="s">
        <v>62</v>
      </c>
      <c r="D1883" s="2" t="s">
        <v>27</v>
      </c>
      <c r="E1883" s="5">
        <v>-26971</v>
      </c>
      <c r="F1883" s="3" t="s">
        <v>201</v>
      </c>
      <c r="G1883" s="3" t="s">
        <v>29</v>
      </c>
      <c r="H1883" s="2" t="s">
        <v>34</v>
      </c>
      <c r="I1883" s="2" t="s">
        <v>4379</v>
      </c>
      <c r="J1883" s="3" t="str">
        <f>HYPERLINK("https://www.boe.es/gazeta/dias/1826/02/25/pdfs/GMD-1826-24.pdf#page=4","Abrir facsímil")</f>
        <v>Abrir facsímil</v>
      </c>
      <c r="K1883" s="3" t="s">
        <v>36</v>
      </c>
    </row>
    <row r="1884" spans="1:11" ht="42" customHeight="1">
      <c r="A1884" s="2" t="s">
        <v>4380</v>
      </c>
      <c r="B1884" s="2" t="s">
        <v>4381</v>
      </c>
      <c r="C1884" s="2" t="s">
        <v>62</v>
      </c>
      <c r="D1884" s="2" t="s">
        <v>27</v>
      </c>
      <c r="E1884" s="5">
        <v>-26957</v>
      </c>
      <c r="F1884" s="3" t="s">
        <v>1270</v>
      </c>
      <c r="G1884" s="3" t="s">
        <v>20</v>
      </c>
      <c r="H1884" s="2" t="s">
        <v>34</v>
      </c>
      <c r="I1884" s="2" t="s">
        <v>4382</v>
      </c>
      <c r="J1884" s="3" t="str">
        <f>HYPERLINK("https://www.boe.es/gazeta/dias/1826/03/11/pdfs/GMD-1826-31.pdf#page=3","Abrir facsímil")</f>
        <v>Abrir facsímil</v>
      </c>
      <c r="K1884" s="3" t="s">
        <v>36</v>
      </c>
    </row>
    <row r="1885" spans="1:11" ht="42" customHeight="1">
      <c r="A1885" s="2" t="s">
        <v>4383</v>
      </c>
      <c r="B1885" s="2" t="s">
        <v>4383</v>
      </c>
      <c r="C1885" s="2" t="s">
        <v>17</v>
      </c>
      <c r="D1885" s="2" t="s">
        <v>18</v>
      </c>
      <c r="E1885" s="5">
        <v>-26712</v>
      </c>
      <c r="F1885" s="3" t="s">
        <v>424</v>
      </c>
      <c r="G1885" s="3" t="s">
        <v>64</v>
      </c>
      <c r="H1885" s="2" t="s">
        <v>34</v>
      </c>
      <c r="I1885" s="2" t="s">
        <v>4384</v>
      </c>
      <c r="J1885" s="3" t="str">
        <f>HYPERLINK("https://www.boe.es/gazeta/dias/1826/11/11/pdfs/GMD-1826-136.pdf#page=2","Abrir facsímil")</f>
        <v>Abrir facsímil</v>
      </c>
      <c r="K1885" s="3" t="s">
        <v>36</v>
      </c>
    </row>
    <row r="1886" spans="1:11" ht="42" customHeight="1">
      <c r="A1886" s="2" t="s">
        <v>4385</v>
      </c>
      <c r="B1886" s="2" t="s">
        <v>4386</v>
      </c>
      <c r="C1886" s="2" t="s">
        <v>62</v>
      </c>
      <c r="D1886" s="2" t="s">
        <v>27</v>
      </c>
      <c r="E1886" s="5">
        <v>-26838</v>
      </c>
      <c r="F1886" s="3" t="s">
        <v>312</v>
      </c>
      <c r="G1886" s="3" t="s">
        <v>29</v>
      </c>
      <c r="H1886" s="2" t="s">
        <v>21</v>
      </c>
      <c r="I1886" s="2" t="s">
        <v>4387</v>
      </c>
      <c r="J1886" s="3" t="str">
        <f>HYPERLINK("https://www.boe.es/gazeta/dias/1826/07/08/pdfs/GMD-1826-82.pdf#page=4","Abrir facsímil")</f>
        <v>Abrir facsímil</v>
      </c>
      <c r="K1886" s="3" t="s">
        <v>23</v>
      </c>
    </row>
    <row r="1887" spans="1:11" ht="42" customHeight="1">
      <c r="A1887" s="2" t="s">
        <v>4388</v>
      </c>
      <c r="B1887" s="2" t="s">
        <v>4389</v>
      </c>
      <c r="C1887" s="2" t="s">
        <v>85</v>
      </c>
      <c r="D1887" s="2" t="s">
        <v>86</v>
      </c>
      <c r="E1887" s="5">
        <v>-26882</v>
      </c>
      <c r="F1887" s="3" t="s">
        <v>102</v>
      </c>
      <c r="G1887" s="3" t="s">
        <v>29</v>
      </c>
      <c r="H1887" s="2" t="s">
        <v>34</v>
      </c>
      <c r="I1887" s="2" t="s">
        <v>4390</v>
      </c>
      <c r="J1887" s="3" t="str">
        <f>HYPERLINK("https://www.boe.es/gazeta/dias/1826/05/25/pdfs/GMD-1826-63.pdf#page=4","Abrir facsímil")</f>
        <v>Abrir facsímil</v>
      </c>
      <c r="K1887" s="3" t="s">
        <v>36</v>
      </c>
    </row>
    <row r="1888" spans="1:11" ht="42" customHeight="1">
      <c r="A1888" s="2" t="s">
        <v>4391</v>
      </c>
      <c r="B1888" s="2" t="s">
        <v>4392</v>
      </c>
      <c r="C1888" s="2" t="s">
        <v>85</v>
      </c>
      <c r="D1888" s="2" t="s">
        <v>86</v>
      </c>
      <c r="E1888" s="5">
        <v>-26712</v>
      </c>
      <c r="F1888" s="3" t="s">
        <v>424</v>
      </c>
      <c r="G1888" s="3" t="s">
        <v>29</v>
      </c>
      <c r="H1888" s="2" t="s">
        <v>34</v>
      </c>
      <c r="I1888" s="2" t="s">
        <v>4393</v>
      </c>
      <c r="J1888" s="3" t="str">
        <f>HYPERLINK("https://www.boe.es/gazeta/dias/1826/11/11/pdfs/GMD-1826-136.pdf#page=4","Abrir facsímil")</f>
        <v>Abrir facsímil</v>
      </c>
      <c r="K1888" s="3" t="s">
        <v>36</v>
      </c>
    </row>
    <row r="1889" spans="1:11" ht="42" customHeight="1">
      <c r="A1889" s="2" t="s">
        <v>4394</v>
      </c>
      <c r="B1889" s="2" t="s">
        <v>4394</v>
      </c>
      <c r="C1889" s="2" t="s">
        <v>49</v>
      </c>
      <c r="D1889" s="2" t="s">
        <v>27</v>
      </c>
      <c r="E1889" s="5">
        <v>-26873</v>
      </c>
      <c r="F1889" s="3" t="s">
        <v>136</v>
      </c>
      <c r="G1889" s="3" t="s">
        <v>20</v>
      </c>
      <c r="H1889" s="2" t="s">
        <v>34</v>
      </c>
      <c r="I1889" s="2" t="s">
        <v>4395</v>
      </c>
      <c r="J1889" s="3" t="str">
        <f>HYPERLINK("https://www.boe.es/gazeta/dias/1826/06/03/pdfs/GMD-1826-67.pdf#page=3","Abrir facsímil")</f>
        <v>Abrir facsímil</v>
      </c>
      <c r="K1889" s="3" t="s">
        <v>36</v>
      </c>
    </row>
    <row r="1890" spans="1:11" ht="42" customHeight="1">
      <c r="A1890" s="2" t="s">
        <v>4396</v>
      </c>
      <c r="B1890" s="2" t="s">
        <v>4397</v>
      </c>
      <c r="C1890" s="2" t="s">
        <v>49</v>
      </c>
      <c r="D1890" s="2" t="s">
        <v>27</v>
      </c>
      <c r="E1890" s="5">
        <v>-26873</v>
      </c>
      <c r="F1890" s="3" t="s">
        <v>136</v>
      </c>
      <c r="G1890" s="3" t="s">
        <v>20</v>
      </c>
      <c r="H1890" s="2" t="s">
        <v>21</v>
      </c>
      <c r="I1890" s="2" t="s">
        <v>4398</v>
      </c>
      <c r="J1890" s="3" t="str">
        <f>HYPERLINK("https://www.boe.es/gazeta/dias/1826/06/03/pdfs/GMD-1826-67.pdf#page=3","Abrir facsímil")</f>
        <v>Abrir facsímil</v>
      </c>
      <c r="K1890" s="3" t="s">
        <v>23</v>
      </c>
    </row>
    <row r="1891" spans="1:11" ht="42" customHeight="1">
      <c r="A1891" s="2" t="s">
        <v>4399</v>
      </c>
      <c r="B1891" s="2" t="s">
        <v>4399</v>
      </c>
      <c r="C1891" s="2" t="s">
        <v>17</v>
      </c>
      <c r="D1891" s="2" t="s">
        <v>18</v>
      </c>
      <c r="E1891" s="5">
        <v>-26917</v>
      </c>
      <c r="F1891" s="3" t="s">
        <v>308</v>
      </c>
      <c r="G1891" s="3" t="s">
        <v>29</v>
      </c>
      <c r="H1891" s="2" t="s">
        <v>34</v>
      </c>
      <c r="I1891" s="2" t="s">
        <v>4400</v>
      </c>
      <c r="J1891" s="3" t="str">
        <f>HYPERLINK("https://www.boe.es/gazeta/dias/1826/04/20/pdfs/GMD-1826-48.pdf#page=4","Abrir facsímil")</f>
        <v>Abrir facsímil</v>
      </c>
      <c r="K1891" s="3" t="s">
        <v>36</v>
      </c>
    </row>
    <row r="1892" spans="1:11" ht="42" customHeight="1">
      <c r="A1892" s="2" t="s">
        <v>4399</v>
      </c>
      <c r="B1892" s="2" t="s">
        <v>4399</v>
      </c>
      <c r="C1892" s="2" t="s">
        <v>49</v>
      </c>
      <c r="D1892" s="2" t="s">
        <v>27</v>
      </c>
      <c r="E1892" s="5">
        <v>-26894</v>
      </c>
      <c r="F1892" s="3" t="s">
        <v>271</v>
      </c>
      <c r="G1892" s="3" t="s">
        <v>29</v>
      </c>
      <c r="H1892" s="2" t="s">
        <v>34</v>
      </c>
      <c r="I1892" s="2" t="s">
        <v>4401</v>
      </c>
      <c r="J1892" s="3" t="str">
        <f>HYPERLINK("https://www.boe.es/gazeta/dias/1826/05/13/pdfs/GMD-1826-58.pdf#page=4","Abrir facsímil")</f>
        <v>Abrir facsímil</v>
      </c>
      <c r="K1892" s="3" t="s">
        <v>36</v>
      </c>
    </row>
    <row r="1893" spans="1:11" ht="42" customHeight="1">
      <c r="A1893" s="2" t="s">
        <v>4399</v>
      </c>
      <c r="B1893" s="2" t="s">
        <v>4399</v>
      </c>
      <c r="C1893" s="2" t="s">
        <v>49</v>
      </c>
      <c r="D1893" s="2" t="s">
        <v>27</v>
      </c>
      <c r="E1893" s="5">
        <v>-26875</v>
      </c>
      <c r="F1893" s="3" t="s">
        <v>885</v>
      </c>
      <c r="G1893" s="3" t="s">
        <v>29</v>
      </c>
      <c r="H1893" s="2" t="s">
        <v>34</v>
      </c>
      <c r="I1893" s="2" t="s">
        <v>4402</v>
      </c>
      <c r="J1893" s="3" t="str">
        <f>HYPERLINK("https://www.boe.es/gazeta/dias/1826/06/01/pdfs/GMD-1826-66.pdf#page=4","Abrir facsímil")</f>
        <v>Abrir facsímil</v>
      </c>
      <c r="K1893" s="3" t="s">
        <v>36</v>
      </c>
    </row>
    <row r="1894" spans="1:11" ht="42" customHeight="1">
      <c r="A1894" s="2" t="s">
        <v>4399</v>
      </c>
      <c r="B1894" s="2" t="s">
        <v>4399</v>
      </c>
      <c r="C1894" s="2" t="s">
        <v>49</v>
      </c>
      <c r="D1894" s="2" t="s">
        <v>27</v>
      </c>
      <c r="E1894" s="5">
        <v>-26821</v>
      </c>
      <c r="F1894" s="3" t="s">
        <v>1257</v>
      </c>
      <c r="G1894" s="3" t="s">
        <v>29</v>
      </c>
      <c r="H1894" s="2" t="s">
        <v>34</v>
      </c>
      <c r="I1894" s="2" t="s">
        <v>4403</v>
      </c>
      <c r="J1894" s="3" t="str">
        <f>HYPERLINK("https://www.boe.es/gazeta/dias/1826/07/25/pdfs/GMD-1826-89.pdf#page=4","Abrir facsímil")</f>
        <v>Abrir facsímil</v>
      </c>
      <c r="K1894" s="3" t="s">
        <v>36</v>
      </c>
    </row>
    <row r="1895" spans="1:11" ht="42" customHeight="1">
      <c r="A1895" s="2" t="s">
        <v>4399</v>
      </c>
      <c r="B1895" s="2" t="s">
        <v>4399</v>
      </c>
      <c r="C1895" s="2" t="s">
        <v>49</v>
      </c>
      <c r="D1895" s="2" t="s">
        <v>27</v>
      </c>
      <c r="E1895" s="5">
        <v>-26793</v>
      </c>
      <c r="F1895" s="3" t="s">
        <v>28</v>
      </c>
      <c r="G1895" s="3" t="s">
        <v>29</v>
      </c>
      <c r="H1895" s="2" t="s">
        <v>34</v>
      </c>
      <c r="I1895" s="2" t="s">
        <v>4404</v>
      </c>
      <c r="J1895" s="3" t="str">
        <f>HYPERLINK("https://www.boe.es/gazeta/dias/1826/08/22/pdfs/GMD-1826-101.pdf#page=4","Abrir facsímil")</f>
        <v>Abrir facsímil</v>
      </c>
      <c r="K1895" s="3" t="s">
        <v>36</v>
      </c>
    </row>
    <row r="1896" spans="1:11" ht="42" customHeight="1">
      <c r="A1896" s="2" t="s">
        <v>4399</v>
      </c>
      <c r="B1896" s="2" t="s">
        <v>4399</v>
      </c>
      <c r="C1896" s="2" t="s">
        <v>49</v>
      </c>
      <c r="D1896" s="2" t="s">
        <v>27</v>
      </c>
      <c r="E1896" s="5">
        <v>-26735</v>
      </c>
      <c r="F1896" s="3" t="s">
        <v>449</v>
      </c>
      <c r="G1896" s="3" t="s">
        <v>29</v>
      </c>
      <c r="H1896" s="2" t="s">
        <v>34</v>
      </c>
      <c r="I1896" s="2" t="s">
        <v>4405</v>
      </c>
      <c r="J1896" s="3" t="str">
        <f>HYPERLINK("https://www.boe.es/gazeta/dias/1826/10/19/pdfs/GMD-1826-126.pdf#page=4","Abrir facsímil")</f>
        <v>Abrir facsímil</v>
      </c>
      <c r="K1896" s="3" t="s">
        <v>36</v>
      </c>
    </row>
    <row r="1897" spans="1:11" ht="42" customHeight="1">
      <c r="A1897" s="2" t="s">
        <v>4399</v>
      </c>
      <c r="B1897" s="2" t="s">
        <v>4399</v>
      </c>
      <c r="C1897" s="2" t="s">
        <v>32</v>
      </c>
      <c r="D1897" s="2" t="s">
        <v>27</v>
      </c>
      <c r="E1897" s="5">
        <v>-26700</v>
      </c>
      <c r="F1897" s="3" t="s">
        <v>54</v>
      </c>
      <c r="G1897" s="3" t="s">
        <v>29</v>
      </c>
      <c r="H1897" s="2" t="s">
        <v>34</v>
      </c>
      <c r="I1897" s="2" t="s">
        <v>4406</v>
      </c>
      <c r="J1897" s="3" t="str">
        <f>HYPERLINK("https://www.boe.es/gazeta/dias/1826/11/23/pdfs/GMD-1826-141.pdf#page=4","Abrir facsímil")</f>
        <v>Abrir facsímil</v>
      </c>
      <c r="K1897" s="3" t="s">
        <v>36</v>
      </c>
    </row>
    <row r="1898" spans="1:11" ht="42" customHeight="1">
      <c r="A1898" s="2" t="s">
        <v>4399</v>
      </c>
      <c r="B1898" s="2" t="s">
        <v>4399</v>
      </c>
      <c r="C1898" s="2" t="s">
        <v>17</v>
      </c>
      <c r="D1898" s="2" t="s">
        <v>18</v>
      </c>
      <c r="E1898" s="5">
        <v>-26691</v>
      </c>
      <c r="F1898" s="3" t="s">
        <v>795</v>
      </c>
      <c r="G1898" s="3" t="s">
        <v>2378</v>
      </c>
      <c r="H1898" s="2" t="s">
        <v>34</v>
      </c>
      <c r="I1898" s="2" t="s">
        <v>4407</v>
      </c>
      <c r="J1898" s="3" t="str">
        <f>HYPERLINK("https://www.boe.es/gazeta/dias/1826/12/02/pdfs/GMD-1826-145.pdf#page=4","Abrir facsímil")</f>
        <v>Abrir facsímil</v>
      </c>
      <c r="K1898" s="3" t="s">
        <v>36</v>
      </c>
    </row>
    <row r="1899" spans="1:11" ht="42" customHeight="1">
      <c r="A1899" s="2" t="s">
        <v>4408</v>
      </c>
      <c r="B1899" s="2" t="s">
        <v>4409</v>
      </c>
      <c r="C1899" s="2" t="s">
        <v>62</v>
      </c>
      <c r="D1899" s="2" t="s">
        <v>27</v>
      </c>
      <c r="E1899" s="5">
        <v>-26826</v>
      </c>
      <c r="F1899" s="3" t="s">
        <v>377</v>
      </c>
      <c r="G1899" s="3" t="s">
        <v>20</v>
      </c>
      <c r="H1899" s="2" t="s">
        <v>34</v>
      </c>
      <c r="I1899" s="2" t="s">
        <v>4410</v>
      </c>
      <c r="J1899" s="3" t="str">
        <f>HYPERLINK("https://www.boe.es/gazeta/dias/1826/07/20/pdfs/GMD-1826-87.pdf#page=3","Abrir facsímil")</f>
        <v>Abrir facsímil</v>
      </c>
      <c r="K1899" s="3" t="s">
        <v>36</v>
      </c>
    </row>
    <row r="1900" spans="1:11" ht="42" customHeight="1">
      <c r="A1900" s="2" t="s">
        <v>4411</v>
      </c>
      <c r="B1900" s="2" t="s">
        <v>4412</v>
      </c>
      <c r="C1900" s="2" t="s">
        <v>85</v>
      </c>
      <c r="D1900" s="2" t="s">
        <v>86</v>
      </c>
      <c r="E1900" s="5">
        <v>-26819</v>
      </c>
      <c r="F1900" s="3" t="s">
        <v>212</v>
      </c>
      <c r="G1900" s="3" t="s">
        <v>29</v>
      </c>
      <c r="H1900" s="2" t="s">
        <v>21</v>
      </c>
      <c r="I1900" s="2" t="s">
        <v>4413</v>
      </c>
      <c r="J1900" s="3" t="str">
        <f>HYPERLINK("https://www.boe.es/gazeta/dias/1826/07/27/pdfs/GMD-1826-90.pdf#page=4","Abrir facsímil")</f>
        <v>Abrir facsímil</v>
      </c>
      <c r="K1900" s="3" t="s">
        <v>23</v>
      </c>
    </row>
    <row r="1901" spans="1:11" ht="42" customHeight="1">
      <c r="A1901" s="2" t="s">
        <v>4414</v>
      </c>
      <c r="B1901" s="2" t="s">
        <v>4415</v>
      </c>
      <c r="C1901" s="2" t="s">
        <v>73</v>
      </c>
      <c r="D1901" s="2" t="s">
        <v>27</v>
      </c>
      <c r="E1901" s="5">
        <v>-26705</v>
      </c>
      <c r="F1901" s="3" t="s">
        <v>205</v>
      </c>
      <c r="G1901" s="3" t="s">
        <v>29</v>
      </c>
      <c r="H1901" s="2" t="s">
        <v>34</v>
      </c>
      <c r="I1901" s="2" t="s">
        <v>4416</v>
      </c>
      <c r="J1901" s="3" t="str">
        <f>HYPERLINK("https://www.boe.es/gazeta/dias/1826/11/18/pdfs/GMD-1826-139.pdf#page=4","Abrir facsímil")</f>
        <v>Abrir facsímil</v>
      </c>
      <c r="K1901" s="3" t="s">
        <v>36</v>
      </c>
    </row>
    <row r="1902" spans="1:11" ht="42" customHeight="1">
      <c r="A1902" s="2" t="s">
        <v>4417</v>
      </c>
      <c r="B1902" s="2" t="s">
        <v>4418</v>
      </c>
      <c r="C1902" s="2" t="s">
        <v>49</v>
      </c>
      <c r="D1902" s="2" t="s">
        <v>27</v>
      </c>
      <c r="E1902" s="5">
        <v>-26840</v>
      </c>
      <c r="F1902" s="3" t="s">
        <v>292</v>
      </c>
      <c r="G1902" s="3" t="s">
        <v>293</v>
      </c>
      <c r="H1902" s="2" t="s">
        <v>34</v>
      </c>
      <c r="I1902" s="2" t="s">
        <v>4419</v>
      </c>
      <c r="J1902" s="3" t="str">
        <f>HYPERLINK("https://www.boe.es/gazeta/dias/1826/07/06/pdfs/GMD-1826-81.pdf#page=3","Abrir facsímil")</f>
        <v>Abrir facsímil</v>
      </c>
      <c r="K1902" s="3" t="s">
        <v>36</v>
      </c>
    </row>
    <row r="1903" spans="1:11" ht="42" customHeight="1">
      <c r="A1903" s="2" t="s">
        <v>4420</v>
      </c>
      <c r="B1903" s="2" t="s">
        <v>4421</v>
      </c>
      <c r="C1903" s="2" t="s">
        <v>49</v>
      </c>
      <c r="D1903" s="2" t="s">
        <v>27</v>
      </c>
      <c r="E1903" s="5">
        <v>-26784</v>
      </c>
      <c r="F1903" s="3" t="s">
        <v>389</v>
      </c>
      <c r="G1903" s="3" t="s">
        <v>20</v>
      </c>
      <c r="H1903" s="2" t="s">
        <v>34</v>
      </c>
      <c r="I1903" s="2" t="s">
        <v>4422</v>
      </c>
      <c r="J1903" s="3" t="str">
        <f>HYPERLINK("https://www.boe.es/gazeta/dias/1826/08/31/pdfs/GMD-1826-105.pdf#page=3","Abrir facsímil")</f>
        <v>Abrir facsímil</v>
      </c>
      <c r="K1903" s="3" t="s">
        <v>36</v>
      </c>
    </row>
    <row r="1904" spans="1:11" ht="42" customHeight="1">
      <c r="A1904" s="2" t="s">
        <v>4423</v>
      </c>
      <c r="B1904" s="2" t="s">
        <v>4424</v>
      </c>
      <c r="C1904" s="2" t="s">
        <v>32</v>
      </c>
      <c r="D1904" s="2" t="s">
        <v>27</v>
      </c>
      <c r="E1904" s="5">
        <v>-26910</v>
      </c>
      <c r="F1904" s="3" t="s">
        <v>95</v>
      </c>
      <c r="G1904" s="3" t="s">
        <v>29</v>
      </c>
      <c r="H1904" s="2" t="s">
        <v>34</v>
      </c>
      <c r="I1904" s="2" t="s">
        <v>4425</v>
      </c>
      <c r="J1904" s="3" t="str">
        <f>HYPERLINK("https://www.boe.es/gazeta/dias/1826/04/27/pdfs/GMD-1826-51.pdf#page=4","Abrir facsímil")</f>
        <v>Abrir facsímil</v>
      </c>
      <c r="K1904" s="3" t="s">
        <v>36</v>
      </c>
    </row>
    <row r="1905" spans="1:11" ht="42" customHeight="1">
      <c r="A1905" s="2" t="s">
        <v>4426</v>
      </c>
      <c r="B1905" s="2" t="s">
        <v>4427</v>
      </c>
      <c r="C1905" s="2" t="s">
        <v>17</v>
      </c>
      <c r="D1905" s="2" t="s">
        <v>18</v>
      </c>
      <c r="E1905" s="5">
        <v>-26898</v>
      </c>
      <c r="F1905" s="3" t="s">
        <v>1814</v>
      </c>
      <c r="G1905" s="3" t="s">
        <v>20</v>
      </c>
      <c r="H1905" s="2" t="s">
        <v>34</v>
      </c>
      <c r="I1905" s="2" t="s">
        <v>4428</v>
      </c>
      <c r="J1905" s="3" t="str">
        <f>HYPERLINK("https://www.boe.es/gazeta/dias/1826/05/09/pdfs/GMD-1826-56.pdf#page=3","Abrir facsímil")</f>
        <v>Abrir facsímil</v>
      </c>
      <c r="K1905" s="3" t="s">
        <v>36</v>
      </c>
    </row>
    <row r="1906" spans="1:11" ht="42" customHeight="1">
      <c r="A1906" s="2" t="s">
        <v>4429</v>
      </c>
      <c r="B1906" s="2" t="s">
        <v>4429</v>
      </c>
      <c r="C1906" s="2" t="s">
        <v>62</v>
      </c>
      <c r="D1906" s="2" t="s">
        <v>27</v>
      </c>
      <c r="E1906" s="5">
        <v>-26905</v>
      </c>
      <c r="F1906" s="3" t="s">
        <v>68</v>
      </c>
      <c r="G1906" s="3" t="s">
        <v>64</v>
      </c>
      <c r="H1906" s="2" t="s">
        <v>34</v>
      </c>
      <c r="I1906" s="2" t="s">
        <v>4430</v>
      </c>
      <c r="J1906" s="3" t="str">
        <f>HYPERLINK("https://www.boe.es/gazeta/dias/1826/05/02/pdfs/GMD-1826-53.pdf#page=2","Abrir facsímil")</f>
        <v>Abrir facsímil</v>
      </c>
      <c r="K1906" s="3" t="s">
        <v>36</v>
      </c>
    </row>
    <row r="1907" spans="1:11" ht="42" customHeight="1">
      <c r="A1907" s="2" t="s">
        <v>4431</v>
      </c>
      <c r="B1907" s="2" t="s">
        <v>4432</v>
      </c>
      <c r="C1907" s="2" t="s">
        <v>17</v>
      </c>
      <c r="D1907" s="2" t="s">
        <v>18</v>
      </c>
      <c r="E1907" s="5">
        <v>-26957</v>
      </c>
      <c r="F1907" s="3" t="s">
        <v>1270</v>
      </c>
      <c r="G1907" s="3" t="s">
        <v>20</v>
      </c>
      <c r="H1907" s="2" t="s">
        <v>34</v>
      </c>
      <c r="I1907" s="2" t="s">
        <v>4433</v>
      </c>
      <c r="J1907" s="3" t="str">
        <f>HYPERLINK("https://www.boe.es/gazeta/dias/1826/03/11/pdfs/GMD-1826-31.pdf#page=3","Abrir facsímil")</f>
        <v>Abrir facsímil</v>
      </c>
      <c r="K1907" s="3" t="s">
        <v>36</v>
      </c>
    </row>
    <row r="1908" spans="1:11" ht="42" customHeight="1">
      <c r="A1908" s="2" t="s">
        <v>4431</v>
      </c>
      <c r="B1908" s="2" t="s">
        <v>4432</v>
      </c>
      <c r="C1908" s="2" t="s">
        <v>17</v>
      </c>
      <c r="D1908" s="2" t="s">
        <v>18</v>
      </c>
      <c r="E1908" s="5">
        <v>-26852</v>
      </c>
      <c r="F1908" s="3" t="s">
        <v>545</v>
      </c>
      <c r="G1908" s="3" t="s">
        <v>20</v>
      </c>
      <c r="H1908" s="2" t="s">
        <v>34</v>
      </c>
      <c r="I1908" s="2" t="s">
        <v>4434</v>
      </c>
      <c r="J1908" s="3" t="str">
        <f>HYPERLINK("https://www.boe.es/gazeta/dias/1826/06/24/pdfs/GMD-1826-76.pdf#page=3","Abrir facsímil")</f>
        <v>Abrir facsímil</v>
      </c>
      <c r="K1908" s="3" t="s">
        <v>36</v>
      </c>
    </row>
    <row r="1909" spans="1:11" ht="42" customHeight="1">
      <c r="A1909" s="2" t="s">
        <v>4435</v>
      </c>
      <c r="B1909" s="2" t="s">
        <v>4435</v>
      </c>
      <c r="C1909" s="2" t="s">
        <v>85</v>
      </c>
      <c r="D1909" s="2" t="s">
        <v>86</v>
      </c>
      <c r="E1909" s="5">
        <v>-26805</v>
      </c>
      <c r="F1909" s="3" t="s">
        <v>1061</v>
      </c>
      <c r="G1909" s="3" t="s">
        <v>64</v>
      </c>
      <c r="H1909" s="2" t="s">
        <v>34</v>
      </c>
      <c r="I1909" s="2" t="s">
        <v>4436</v>
      </c>
      <c r="J1909" s="3" t="str">
        <f>HYPERLINK("https://www.boe.es/gazeta/dias/1826/08/10/pdfs/GMD-1826-96.pdf#page=2","Abrir facsímil")</f>
        <v>Abrir facsímil</v>
      </c>
      <c r="K1909" s="3" t="s">
        <v>36</v>
      </c>
    </row>
    <row r="1910" spans="1:11" ht="42" customHeight="1">
      <c r="A1910" s="2" t="s">
        <v>4437</v>
      </c>
      <c r="B1910" s="2" t="s">
        <v>4438</v>
      </c>
      <c r="C1910" s="2" t="s">
        <v>62</v>
      </c>
      <c r="D1910" s="2" t="s">
        <v>27</v>
      </c>
      <c r="E1910" s="5">
        <v>-27020</v>
      </c>
      <c r="F1910" s="3" t="s">
        <v>111</v>
      </c>
      <c r="G1910" s="3" t="s">
        <v>20</v>
      </c>
      <c r="H1910" s="2" t="s">
        <v>34</v>
      </c>
      <c r="I1910" s="2" t="s">
        <v>4439</v>
      </c>
      <c r="J1910" s="3" t="str">
        <f>HYPERLINK("https://www.boe.es/gazeta/dias/1826/01/07/pdfs/GMD-1826-3.pdf#page=3","Abrir facsímil")</f>
        <v>Abrir facsímil</v>
      </c>
      <c r="K1910" s="3" t="s">
        <v>36</v>
      </c>
    </row>
    <row r="1911" spans="1:11" ht="42" customHeight="1">
      <c r="A1911" s="2" t="s">
        <v>4440</v>
      </c>
      <c r="B1911" s="2" t="s">
        <v>4440</v>
      </c>
      <c r="C1911" s="2" t="s">
        <v>17</v>
      </c>
      <c r="D1911" s="2" t="s">
        <v>18</v>
      </c>
      <c r="E1911" s="5">
        <v>-26709</v>
      </c>
      <c r="F1911" s="3" t="s">
        <v>121</v>
      </c>
      <c r="G1911" s="3" t="s">
        <v>20</v>
      </c>
      <c r="H1911" s="2" t="s">
        <v>34</v>
      </c>
      <c r="I1911" s="2" t="s">
        <v>4441</v>
      </c>
      <c r="J1911" s="3" t="str">
        <f>HYPERLINK("https://www.boe.es/gazeta/dias/1826/11/14/pdfs/GMD-1826-137.pdf#page=3","Abrir facsímil")</f>
        <v>Abrir facsímil</v>
      </c>
      <c r="K1911" s="3" t="s">
        <v>36</v>
      </c>
    </row>
    <row r="1912" spans="1:11" ht="42" customHeight="1">
      <c r="A1912" s="2" t="s">
        <v>4442</v>
      </c>
      <c r="B1912" s="2" t="s">
        <v>4443</v>
      </c>
      <c r="C1912" s="2" t="s">
        <v>73</v>
      </c>
      <c r="D1912" s="2" t="s">
        <v>27</v>
      </c>
      <c r="E1912" s="5">
        <v>-26882</v>
      </c>
      <c r="F1912" s="3" t="s">
        <v>102</v>
      </c>
      <c r="G1912" s="3" t="s">
        <v>45</v>
      </c>
      <c r="H1912" s="2" t="s">
        <v>21</v>
      </c>
      <c r="I1912" s="2" t="s">
        <v>4444</v>
      </c>
      <c r="J1912" s="3" t="str">
        <f>HYPERLINK("https://www.boe.es/gazeta/dias/1826/05/25/pdfs/GMD-1826-63.pdf#page=1","Abrir facsímil")</f>
        <v>Abrir facsímil</v>
      </c>
      <c r="K1912" s="3" t="s">
        <v>23</v>
      </c>
    </row>
    <row r="1913" spans="1:11" ht="42" customHeight="1">
      <c r="A1913" s="2" t="s">
        <v>4445</v>
      </c>
      <c r="B1913" s="2" t="s">
        <v>4446</v>
      </c>
      <c r="C1913" s="2" t="s">
        <v>17</v>
      </c>
      <c r="D1913" s="2" t="s">
        <v>18</v>
      </c>
      <c r="E1913" s="5">
        <v>-26917</v>
      </c>
      <c r="F1913" s="3" t="s">
        <v>308</v>
      </c>
      <c r="G1913" s="3" t="s">
        <v>29</v>
      </c>
      <c r="H1913" s="2" t="s">
        <v>34</v>
      </c>
      <c r="I1913" s="2" t="s">
        <v>4447</v>
      </c>
      <c r="J1913" s="3" t="str">
        <f>HYPERLINK("https://www.boe.es/gazeta/dias/1826/04/20/pdfs/GMD-1826-48.pdf#page=4","Abrir facsímil")</f>
        <v>Abrir facsímil</v>
      </c>
      <c r="K1913" s="3" t="s">
        <v>36</v>
      </c>
    </row>
    <row r="1914" spans="1:11" ht="42" customHeight="1">
      <c r="A1914" s="2" t="s">
        <v>4448</v>
      </c>
      <c r="B1914" s="2" t="s">
        <v>4448</v>
      </c>
      <c r="C1914" s="2" t="s">
        <v>32</v>
      </c>
      <c r="D1914" s="2" t="s">
        <v>27</v>
      </c>
      <c r="E1914" s="5">
        <v>-26674</v>
      </c>
      <c r="F1914" s="3" t="s">
        <v>219</v>
      </c>
      <c r="G1914" s="3" t="s">
        <v>2712</v>
      </c>
      <c r="H1914" s="2" t="s">
        <v>34</v>
      </c>
      <c r="I1914" s="2" t="s">
        <v>4449</v>
      </c>
      <c r="J1914" s="3" t="str">
        <f>HYPERLINK("https://www.boe.es/gazeta/dias/1826/12/19/pdfs/GMD-1826-152.pdf#page=2","Abrir facsímil")</f>
        <v>Abrir facsímil</v>
      </c>
      <c r="K1914" s="3" t="s">
        <v>36</v>
      </c>
    </row>
    <row r="1915" spans="1:11" ht="42" customHeight="1">
      <c r="A1915" s="2" t="s">
        <v>4450</v>
      </c>
      <c r="B1915" s="2" t="s">
        <v>4451</v>
      </c>
      <c r="C1915" s="2" t="s">
        <v>17</v>
      </c>
      <c r="D1915" s="2" t="s">
        <v>18</v>
      </c>
      <c r="E1915" s="5">
        <v>-26842</v>
      </c>
      <c r="F1915" s="3" t="s">
        <v>133</v>
      </c>
      <c r="G1915" s="3" t="s">
        <v>64</v>
      </c>
      <c r="H1915" s="2" t="s">
        <v>34</v>
      </c>
      <c r="I1915" s="2" t="s">
        <v>4452</v>
      </c>
      <c r="J1915" s="3" t="str">
        <f>HYPERLINK("https://www.boe.es/gazeta/dias/1826/07/04/pdfs/GMD-1826-80.pdf#page=2","Abrir facsímil")</f>
        <v>Abrir facsímil</v>
      </c>
      <c r="K1915" s="3" t="s">
        <v>36</v>
      </c>
    </row>
    <row r="1916" spans="1:11" ht="42" customHeight="1">
      <c r="A1916" s="2" t="s">
        <v>4453</v>
      </c>
      <c r="B1916" s="2" t="s">
        <v>4454</v>
      </c>
      <c r="C1916" s="2" t="s">
        <v>73</v>
      </c>
      <c r="D1916" s="2" t="s">
        <v>27</v>
      </c>
      <c r="E1916" s="5">
        <v>-26870</v>
      </c>
      <c r="F1916" s="3" t="s">
        <v>151</v>
      </c>
      <c r="G1916" s="3" t="s">
        <v>29</v>
      </c>
      <c r="H1916" s="2" t="s">
        <v>34</v>
      </c>
      <c r="I1916" s="2" t="s">
        <v>4455</v>
      </c>
      <c r="J1916" s="3" t="str">
        <f>HYPERLINK("https://www.boe.es/gazeta/dias/1826/06/06/pdfs/GMD-1826-68.pdf#page=4","Abrir facsímil")</f>
        <v>Abrir facsímil</v>
      </c>
      <c r="K1916" s="3" t="s">
        <v>36</v>
      </c>
    </row>
    <row r="1917" spans="1:11" ht="42" customHeight="1">
      <c r="A1917" s="2" t="s">
        <v>4456</v>
      </c>
      <c r="B1917" s="2" t="s">
        <v>4457</v>
      </c>
      <c r="C1917" s="2" t="s">
        <v>85</v>
      </c>
      <c r="D1917" s="2" t="s">
        <v>86</v>
      </c>
      <c r="E1917" s="5">
        <v>-26835</v>
      </c>
      <c r="F1917" s="3" t="s">
        <v>359</v>
      </c>
      <c r="G1917" s="3" t="s">
        <v>20</v>
      </c>
      <c r="H1917" s="2" t="s">
        <v>34</v>
      </c>
      <c r="I1917" s="2" t="s">
        <v>4458</v>
      </c>
      <c r="J1917" s="3" t="str">
        <f>HYPERLINK("https://www.boe.es/gazeta/dias/1826/07/11/pdfs/GMD-1826-83.pdf#page=3","Abrir facsímil")</f>
        <v>Abrir facsímil</v>
      </c>
      <c r="K1917" s="3" t="s">
        <v>36</v>
      </c>
    </row>
    <row r="1918" spans="1:11" ht="42" customHeight="1">
      <c r="A1918" s="2" t="s">
        <v>4459</v>
      </c>
      <c r="B1918" s="2" t="s">
        <v>4459</v>
      </c>
      <c r="C1918" s="2" t="s">
        <v>17</v>
      </c>
      <c r="D1918" s="2" t="s">
        <v>18</v>
      </c>
      <c r="E1918" s="5">
        <v>-26856</v>
      </c>
      <c r="F1918" s="3" t="s">
        <v>229</v>
      </c>
      <c r="G1918" s="3" t="s">
        <v>20</v>
      </c>
      <c r="H1918" s="2" t="s">
        <v>34</v>
      </c>
      <c r="I1918" s="2" t="s">
        <v>4460</v>
      </c>
      <c r="J1918" s="3" t="str">
        <f>HYPERLINK("https://www.boe.es/gazeta/dias/1826/06/20/pdfs/GMD-1826-74.pdf#page=3","Abrir facsímil")</f>
        <v>Abrir facsímil</v>
      </c>
      <c r="K1918" s="3" t="s">
        <v>36</v>
      </c>
    </row>
    <row r="1919" spans="1:11" ht="42" customHeight="1">
      <c r="A1919" s="2" t="s">
        <v>4459</v>
      </c>
      <c r="B1919" s="2" t="s">
        <v>4459</v>
      </c>
      <c r="C1919" s="2" t="s">
        <v>17</v>
      </c>
      <c r="D1919" s="2" t="s">
        <v>18</v>
      </c>
      <c r="E1919" s="5">
        <v>-26847</v>
      </c>
      <c r="F1919" s="3" t="s">
        <v>465</v>
      </c>
      <c r="G1919" s="3" t="s">
        <v>45</v>
      </c>
      <c r="H1919" s="2" t="s">
        <v>34</v>
      </c>
      <c r="I1919" s="2" t="s">
        <v>4461</v>
      </c>
      <c r="J1919" s="3" t="str">
        <f>HYPERLINK("https://www.boe.es/gazeta/dias/1826/06/29/pdfs/GMD-1826-78.pdf#page=1","Abrir facsímil")</f>
        <v>Abrir facsímil</v>
      </c>
      <c r="K1919" s="3" t="s">
        <v>36</v>
      </c>
    </row>
    <row r="1920" spans="1:11" ht="42" customHeight="1">
      <c r="A1920" s="2" t="s">
        <v>4462</v>
      </c>
      <c r="B1920" s="2" t="s">
        <v>4462</v>
      </c>
      <c r="C1920" s="2" t="s">
        <v>17</v>
      </c>
      <c r="D1920" s="2" t="s">
        <v>18</v>
      </c>
      <c r="E1920" s="5">
        <v>-26674</v>
      </c>
      <c r="F1920" s="3" t="s">
        <v>219</v>
      </c>
      <c r="G1920" s="3" t="s">
        <v>2712</v>
      </c>
      <c r="H1920" s="2" t="s">
        <v>34</v>
      </c>
      <c r="I1920" s="2" t="s">
        <v>4463</v>
      </c>
      <c r="J1920" s="3" t="str">
        <f>HYPERLINK("https://www.boe.es/gazeta/dias/1826/12/19/pdfs/GMD-1826-152.pdf#page=2","Abrir facsímil")</f>
        <v>Abrir facsímil</v>
      </c>
      <c r="K1920" s="3" t="s">
        <v>36</v>
      </c>
    </row>
    <row r="1921" spans="1:11" ht="42" customHeight="1">
      <c r="A1921" s="2" t="s">
        <v>4464</v>
      </c>
      <c r="B1921" s="2" t="s">
        <v>4464</v>
      </c>
      <c r="C1921" s="2" t="s">
        <v>17</v>
      </c>
      <c r="D1921" s="2" t="s">
        <v>18</v>
      </c>
      <c r="E1921" s="5">
        <v>-26971</v>
      </c>
      <c r="F1921" s="3" t="s">
        <v>201</v>
      </c>
      <c r="G1921" s="3" t="s">
        <v>64</v>
      </c>
      <c r="H1921" s="2" t="s">
        <v>34</v>
      </c>
      <c r="I1921" s="2" t="s">
        <v>4465</v>
      </c>
      <c r="J1921" s="3" t="str">
        <f>HYPERLINK("https://www.boe.es/gazeta/dias/1826/02/25/pdfs/GMD-1826-24.pdf#page=2","Abrir facsímil")</f>
        <v>Abrir facsímil</v>
      </c>
      <c r="K1921" s="3" t="s">
        <v>36</v>
      </c>
    </row>
    <row r="1922" spans="1:11" ht="42" customHeight="1">
      <c r="A1922" s="2" t="s">
        <v>4464</v>
      </c>
      <c r="B1922" s="2" t="s">
        <v>4464</v>
      </c>
      <c r="C1922" s="2" t="s">
        <v>129</v>
      </c>
      <c r="D1922" s="2" t="s">
        <v>27</v>
      </c>
      <c r="E1922" s="5">
        <v>-26756</v>
      </c>
      <c r="F1922" s="3" t="s">
        <v>1816</v>
      </c>
      <c r="G1922" s="3" t="s">
        <v>4466</v>
      </c>
      <c r="H1922" s="2" t="s">
        <v>34</v>
      </c>
      <c r="I1922" s="2" t="s">
        <v>4467</v>
      </c>
      <c r="J1922" s="3" t="str">
        <f>HYPERLINK("https://www.boe.es/gazeta/dias/1826/09/28/pdfs/GMD-1826-117.pdf#page=3","Abrir facsímil")</f>
        <v>Abrir facsímil</v>
      </c>
      <c r="K1922" s="3" t="s">
        <v>36</v>
      </c>
    </row>
    <row r="1923" spans="1:11" ht="42" customHeight="1">
      <c r="A1923" s="2" t="s">
        <v>4468</v>
      </c>
      <c r="B1923" s="2" t="s">
        <v>4469</v>
      </c>
      <c r="C1923" s="2" t="s">
        <v>17</v>
      </c>
      <c r="D1923" s="2" t="s">
        <v>18</v>
      </c>
      <c r="E1923" s="5">
        <v>-26756</v>
      </c>
      <c r="F1923" s="3" t="s">
        <v>1816</v>
      </c>
      <c r="G1923" s="3" t="s">
        <v>4466</v>
      </c>
      <c r="H1923" s="2" t="s">
        <v>34</v>
      </c>
      <c r="I1923" s="2" t="s">
        <v>4470</v>
      </c>
      <c r="J1923" s="3" t="str">
        <f>HYPERLINK("https://www.boe.es/gazeta/dias/1826/09/28/pdfs/GMD-1826-117.pdf#page=3","Abrir facsímil")</f>
        <v>Abrir facsímil</v>
      </c>
      <c r="K1923" s="3" t="s">
        <v>36</v>
      </c>
    </row>
    <row r="1924" spans="1:11" ht="42" customHeight="1">
      <c r="A1924" s="2" t="s">
        <v>4471</v>
      </c>
      <c r="B1924" s="2" t="s">
        <v>4472</v>
      </c>
      <c r="C1924" s="2" t="s">
        <v>62</v>
      </c>
      <c r="D1924" s="2" t="s">
        <v>27</v>
      </c>
      <c r="E1924" s="5">
        <v>-26747</v>
      </c>
      <c r="F1924" s="3" t="s">
        <v>738</v>
      </c>
      <c r="G1924" s="3" t="s">
        <v>739</v>
      </c>
      <c r="H1924" s="2" t="s">
        <v>34</v>
      </c>
      <c r="I1924" s="2" t="s">
        <v>4473</v>
      </c>
      <c r="J1924" s="3" t="str">
        <f>HYPERLINK("https://www.boe.es/gazeta/dias/1826/10/07/pdfs/GMD-1826-121.pdf#page=4","Abrir facsímil")</f>
        <v>Abrir facsímil</v>
      </c>
      <c r="K1924" s="3" t="s">
        <v>36</v>
      </c>
    </row>
    <row r="1925" spans="1:11" ht="42" customHeight="1">
      <c r="A1925" s="2" t="s">
        <v>4474</v>
      </c>
      <c r="B1925" s="2" t="s">
        <v>4475</v>
      </c>
      <c r="C1925" s="2" t="s">
        <v>32</v>
      </c>
      <c r="D1925" s="2" t="s">
        <v>27</v>
      </c>
      <c r="E1925" s="5">
        <v>-26728</v>
      </c>
      <c r="F1925" s="3" t="s">
        <v>900</v>
      </c>
      <c r="G1925" s="3" t="s">
        <v>20</v>
      </c>
      <c r="H1925" s="2" t="s">
        <v>34</v>
      </c>
      <c r="I1925" s="2" t="s">
        <v>4476</v>
      </c>
      <c r="J1925" s="3" t="str">
        <f>HYPERLINK("https://www.boe.es/gazeta/dias/1826/10/26/pdfs/GMD-1826-129.pdf#page=3","Abrir facsímil")</f>
        <v>Abrir facsímil</v>
      </c>
      <c r="K1925" s="3" t="s">
        <v>36</v>
      </c>
    </row>
    <row r="1926" spans="1:11" ht="42" customHeight="1">
      <c r="A1926" s="2" t="s">
        <v>4477</v>
      </c>
      <c r="B1926" s="2" t="s">
        <v>4478</v>
      </c>
      <c r="C1926" s="2" t="s">
        <v>17</v>
      </c>
      <c r="D1926" s="2" t="s">
        <v>18</v>
      </c>
      <c r="E1926" s="5">
        <v>-26709</v>
      </c>
      <c r="F1926" s="3" t="s">
        <v>121</v>
      </c>
      <c r="G1926" s="3" t="s">
        <v>29</v>
      </c>
      <c r="H1926" s="2" t="s">
        <v>34</v>
      </c>
      <c r="I1926" s="2" t="s">
        <v>4479</v>
      </c>
      <c r="J1926" s="3" t="str">
        <f>HYPERLINK("https://www.boe.es/gazeta/dias/1826/11/14/pdfs/GMD-1826-137.pdf#page=4","Abrir facsímil")</f>
        <v>Abrir facsímil</v>
      </c>
      <c r="K1926" s="3" t="s">
        <v>36</v>
      </c>
    </row>
    <row r="1927" spans="1:11" ht="42" customHeight="1">
      <c r="A1927" s="2" t="s">
        <v>4480</v>
      </c>
      <c r="B1927" s="2" t="s">
        <v>4481</v>
      </c>
      <c r="C1927" s="2" t="s">
        <v>49</v>
      </c>
      <c r="D1927" s="2" t="s">
        <v>27</v>
      </c>
      <c r="E1927" s="5">
        <v>-26670</v>
      </c>
      <c r="F1927" s="3" t="s">
        <v>253</v>
      </c>
      <c r="G1927" s="3" t="s">
        <v>20</v>
      </c>
      <c r="H1927" s="2" t="s">
        <v>34</v>
      </c>
      <c r="I1927" s="2" t="s">
        <v>4482</v>
      </c>
      <c r="J1927" s="3" t="str">
        <f>HYPERLINK("https://www.boe.es/gazeta/dias/1826/12/23/pdfs/GMD-1826-154.pdf#page=3","Abrir facsímil")</f>
        <v>Abrir facsímil</v>
      </c>
      <c r="K1927" s="3" t="s">
        <v>36</v>
      </c>
    </row>
    <row r="1928" spans="1:11" ht="42" customHeight="1">
      <c r="A1928" s="2" t="s">
        <v>4483</v>
      </c>
      <c r="B1928" s="2" t="s">
        <v>4484</v>
      </c>
      <c r="C1928" s="2" t="s">
        <v>62</v>
      </c>
      <c r="D1928" s="2" t="s">
        <v>27</v>
      </c>
      <c r="E1928" s="5">
        <v>-26663</v>
      </c>
      <c r="F1928" s="3" t="s">
        <v>374</v>
      </c>
      <c r="G1928" s="3" t="s">
        <v>29</v>
      </c>
      <c r="H1928" s="2" t="s">
        <v>21</v>
      </c>
      <c r="I1928" s="2" t="s">
        <v>4485</v>
      </c>
      <c r="J1928" s="3" t="str">
        <f>HYPERLINK("https://www.boe.es/gazeta/dias/1826/12/30/pdfs/GMD-1826-157.pdf#page=4","Abrir facsímil")</f>
        <v>Abrir facsímil</v>
      </c>
      <c r="K1928" s="3" t="s">
        <v>23</v>
      </c>
    </row>
    <row r="1929" spans="1:11" ht="42" customHeight="1">
      <c r="A1929" s="2" t="s">
        <v>4486</v>
      </c>
      <c r="B1929" s="2" t="s">
        <v>4487</v>
      </c>
      <c r="C1929" s="2" t="s">
        <v>49</v>
      </c>
      <c r="D1929" s="2" t="s">
        <v>27</v>
      </c>
      <c r="E1929" s="5">
        <v>-27013</v>
      </c>
      <c r="F1929" s="3" t="s">
        <v>3544</v>
      </c>
      <c r="G1929" s="3" t="s">
        <v>29</v>
      </c>
      <c r="H1929" s="2" t="s">
        <v>34</v>
      </c>
      <c r="I1929" s="2" t="s">
        <v>4488</v>
      </c>
      <c r="J1929" s="3" t="str">
        <f>HYPERLINK("https://www.boe.es/gazeta/dias/1826/01/14/pdfs/GMD-1826-6.pdf#page=4","Abrir facsímil")</f>
        <v>Abrir facsímil</v>
      </c>
      <c r="K1929" s="3" t="s">
        <v>36</v>
      </c>
    </row>
    <row r="1930" spans="1:11" ht="42" customHeight="1">
      <c r="A1930" s="2" t="s">
        <v>4489</v>
      </c>
      <c r="B1930" s="2" t="s">
        <v>4490</v>
      </c>
      <c r="C1930" s="2" t="s">
        <v>17</v>
      </c>
      <c r="D1930" s="2" t="s">
        <v>18</v>
      </c>
      <c r="E1930" s="5">
        <v>-26814</v>
      </c>
      <c r="F1930" s="3" t="s">
        <v>1314</v>
      </c>
      <c r="G1930" s="3" t="s">
        <v>45</v>
      </c>
      <c r="H1930" s="2" t="s">
        <v>34</v>
      </c>
      <c r="I1930" s="2" t="s">
        <v>4491</v>
      </c>
      <c r="J1930" s="3" t="str">
        <f>HYPERLINK("https://www.boe.es/gazeta/dias/1826/08/01/pdfs/GMD-1826-92.pdf#page=1","Abrir facsímil")</f>
        <v>Abrir facsímil</v>
      </c>
      <c r="K1930" s="3" t="s">
        <v>36</v>
      </c>
    </row>
    <row r="1931" spans="1:11" ht="42" customHeight="1">
      <c r="A1931" s="2" t="s">
        <v>4492</v>
      </c>
      <c r="B1931" s="2" t="s">
        <v>4493</v>
      </c>
      <c r="C1931" s="2" t="s">
        <v>49</v>
      </c>
      <c r="D1931" s="2" t="s">
        <v>27</v>
      </c>
      <c r="E1931" s="5">
        <v>-26670</v>
      </c>
      <c r="F1931" s="3" t="s">
        <v>253</v>
      </c>
      <c r="G1931" s="3" t="s">
        <v>20</v>
      </c>
      <c r="H1931" s="2" t="s">
        <v>34</v>
      </c>
      <c r="I1931" s="2" t="s">
        <v>4494</v>
      </c>
      <c r="J1931" s="3" t="str">
        <f>HYPERLINK("https://www.boe.es/gazeta/dias/1826/12/23/pdfs/GMD-1826-154.pdf#page=3","Abrir facsímil")</f>
        <v>Abrir facsímil</v>
      </c>
      <c r="K1931" s="3" t="s">
        <v>36</v>
      </c>
    </row>
    <row r="1932" spans="1:11" ht="42" customHeight="1">
      <c r="A1932" s="2" t="s">
        <v>4495</v>
      </c>
      <c r="B1932" s="2" t="s">
        <v>4496</v>
      </c>
      <c r="C1932" s="2" t="s">
        <v>62</v>
      </c>
      <c r="D1932" s="2" t="s">
        <v>27</v>
      </c>
      <c r="E1932" s="5">
        <v>-26882</v>
      </c>
      <c r="F1932" s="3" t="s">
        <v>102</v>
      </c>
      <c r="G1932" s="3" t="s">
        <v>29</v>
      </c>
      <c r="H1932" s="2" t="s">
        <v>34</v>
      </c>
      <c r="I1932" s="2" t="s">
        <v>4497</v>
      </c>
      <c r="J1932" s="3" t="str">
        <f>HYPERLINK("https://www.boe.es/gazeta/dias/1826/05/25/pdfs/GMD-1826-63.pdf#page=4","Abrir facsímil")</f>
        <v>Abrir facsímil</v>
      </c>
      <c r="K1932" s="3" t="s">
        <v>36</v>
      </c>
    </row>
    <row r="1933" spans="1:11" ht="42" customHeight="1">
      <c r="A1933" s="2" t="s">
        <v>4498</v>
      </c>
      <c r="B1933" s="2" t="s">
        <v>4499</v>
      </c>
      <c r="C1933" s="2" t="s">
        <v>62</v>
      </c>
      <c r="D1933" s="2" t="s">
        <v>27</v>
      </c>
      <c r="E1933" s="5">
        <v>-26796</v>
      </c>
      <c r="F1933" s="3" t="s">
        <v>125</v>
      </c>
      <c r="G1933" s="3" t="s">
        <v>29</v>
      </c>
      <c r="H1933" s="2" t="s">
        <v>34</v>
      </c>
      <c r="I1933" s="2" t="s">
        <v>4500</v>
      </c>
      <c r="J1933" s="3" t="str">
        <f>HYPERLINK("https://www.boe.es/gazeta/dias/1826/08/19/pdfs/GMD-1826-100.pdf#page=4","Abrir facsímil")</f>
        <v>Abrir facsímil</v>
      </c>
      <c r="K1933" s="3" t="s">
        <v>36</v>
      </c>
    </row>
    <row r="1934" spans="1:11" ht="42" customHeight="1">
      <c r="A1934" s="2" t="s">
        <v>4501</v>
      </c>
      <c r="B1934" s="2" t="s">
        <v>4502</v>
      </c>
      <c r="C1934" s="2" t="s">
        <v>73</v>
      </c>
      <c r="D1934" s="2" t="s">
        <v>27</v>
      </c>
      <c r="E1934" s="5">
        <v>-26784</v>
      </c>
      <c r="F1934" s="3" t="s">
        <v>389</v>
      </c>
      <c r="G1934" s="3" t="s">
        <v>20</v>
      </c>
      <c r="H1934" s="2" t="s">
        <v>34</v>
      </c>
      <c r="I1934" s="2" t="s">
        <v>4503</v>
      </c>
      <c r="J1934" s="3" t="str">
        <f>HYPERLINK("https://www.boe.es/gazeta/dias/1826/08/31/pdfs/GMD-1826-105.pdf#page=3","Abrir facsímil")</f>
        <v>Abrir facsímil</v>
      </c>
      <c r="K1934" s="3" t="s">
        <v>36</v>
      </c>
    </row>
    <row r="1935" spans="1:11" ht="42" customHeight="1">
      <c r="A1935" s="2" t="s">
        <v>4504</v>
      </c>
      <c r="B1935" s="2" t="s">
        <v>4504</v>
      </c>
      <c r="C1935" s="2" t="s">
        <v>17</v>
      </c>
      <c r="D1935" s="2" t="s">
        <v>18</v>
      </c>
      <c r="E1935" s="5">
        <v>-26775</v>
      </c>
      <c r="F1935" s="3" t="s">
        <v>74</v>
      </c>
      <c r="G1935" s="3" t="s">
        <v>29</v>
      </c>
      <c r="H1935" s="2" t="s">
        <v>34</v>
      </c>
      <c r="I1935" s="2" t="s">
        <v>4505</v>
      </c>
      <c r="J1935" s="3" t="str">
        <f>HYPERLINK("https://www.boe.es/gazeta/dias/1826/09/09/pdfs/GMD-1826-109.pdf#page=4","Abrir facsímil")</f>
        <v>Abrir facsímil</v>
      </c>
      <c r="K1935" s="3" t="s">
        <v>36</v>
      </c>
    </row>
    <row r="1936" spans="1:11" ht="42" customHeight="1">
      <c r="A1936" s="2" t="s">
        <v>4506</v>
      </c>
      <c r="B1936" s="2" t="s">
        <v>4507</v>
      </c>
      <c r="C1936" s="2" t="s">
        <v>73</v>
      </c>
      <c r="D1936" s="2" t="s">
        <v>27</v>
      </c>
      <c r="E1936" s="5">
        <v>-26917</v>
      </c>
      <c r="F1936" s="3" t="s">
        <v>308</v>
      </c>
      <c r="G1936" s="3" t="s">
        <v>29</v>
      </c>
      <c r="H1936" s="2" t="s">
        <v>34</v>
      </c>
      <c r="I1936" s="2" t="s">
        <v>4508</v>
      </c>
      <c r="J1936" s="3" t="str">
        <f>HYPERLINK("https://www.boe.es/gazeta/dias/1826/04/20/pdfs/GMD-1826-48.pdf#page=4","Abrir facsímil")</f>
        <v>Abrir facsímil</v>
      </c>
      <c r="K1936" s="3" t="s">
        <v>36</v>
      </c>
    </row>
    <row r="1937" spans="1:11" ht="42" customHeight="1">
      <c r="A1937" s="2" t="s">
        <v>4506</v>
      </c>
      <c r="B1937" s="2" t="s">
        <v>4507</v>
      </c>
      <c r="C1937" s="2" t="s">
        <v>62</v>
      </c>
      <c r="D1937" s="2" t="s">
        <v>27</v>
      </c>
      <c r="E1937" s="5">
        <v>-26793</v>
      </c>
      <c r="F1937" s="3" t="s">
        <v>28</v>
      </c>
      <c r="G1937" s="3" t="s">
        <v>29</v>
      </c>
      <c r="H1937" s="2" t="s">
        <v>34</v>
      </c>
      <c r="I1937" s="2" t="s">
        <v>4509</v>
      </c>
      <c r="J1937" s="3" t="str">
        <f>HYPERLINK("https://www.boe.es/gazeta/dias/1826/08/22/pdfs/GMD-1826-101.pdf#page=4","Abrir facsímil")</f>
        <v>Abrir facsímil</v>
      </c>
      <c r="K1937" s="3" t="s">
        <v>36</v>
      </c>
    </row>
    <row r="1938" spans="1:11" ht="42" customHeight="1">
      <c r="A1938" s="2" t="s">
        <v>4506</v>
      </c>
      <c r="B1938" s="2" t="s">
        <v>4507</v>
      </c>
      <c r="C1938" s="2" t="s">
        <v>62</v>
      </c>
      <c r="D1938" s="2" t="s">
        <v>27</v>
      </c>
      <c r="E1938" s="5">
        <v>-26667</v>
      </c>
      <c r="F1938" s="3" t="s">
        <v>656</v>
      </c>
      <c r="G1938" s="3" t="s">
        <v>29</v>
      </c>
      <c r="H1938" s="2" t="s">
        <v>34</v>
      </c>
      <c r="I1938" s="2" t="s">
        <v>4510</v>
      </c>
      <c r="J1938" s="3" t="str">
        <f>HYPERLINK("https://www.boe.es/gazeta/dias/1826/12/26/pdfs/GMD-1826-155.pdf#page=4","Abrir facsímil")</f>
        <v>Abrir facsímil</v>
      </c>
      <c r="K1938" s="3" t="s">
        <v>36</v>
      </c>
    </row>
    <row r="1939" spans="1:11" ht="42" customHeight="1">
      <c r="A1939" s="2" t="s">
        <v>4511</v>
      </c>
      <c r="B1939" s="2" t="s">
        <v>4512</v>
      </c>
      <c r="C1939" s="2" t="s">
        <v>49</v>
      </c>
      <c r="D1939" s="2" t="s">
        <v>27</v>
      </c>
      <c r="E1939" s="5">
        <v>-26733</v>
      </c>
      <c r="F1939" s="3" t="s">
        <v>176</v>
      </c>
      <c r="G1939" s="3" t="s">
        <v>20</v>
      </c>
      <c r="H1939" s="2" t="s">
        <v>34</v>
      </c>
      <c r="I1939" s="2" t="s">
        <v>4513</v>
      </c>
      <c r="J1939" s="3" t="str">
        <f>HYPERLINK("https://www.boe.es/gazeta/dias/1826/10/21/pdfs/GMD-1826-127.pdf#page=3","Abrir facsímil")</f>
        <v>Abrir facsímil</v>
      </c>
      <c r="K1939" s="3" t="s">
        <v>36</v>
      </c>
    </row>
    <row r="1940" spans="1:11" ht="42" customHeight="1">
      <c r="A1940" s="2" t="s">
        <v>4514</v>
      </c>
      <c r="B1940" s="2" t="s">
        <v>4514</v>
      </c>
      <c r="C1940" s="2" t="s">
        <v>17</v>
      </c>
      <c r="D1940" s="2" t="s">
        <v>18</v>
      </c>
      <c r="E1940" s="5">
        <v>-26663</v>
      </c>
      <c r="F1940" s="3" t="s">
        <v>374</v>
      </c>
      <c r="G1940" s="3" t="s">
        <v>20</v>
      </c>
      <c r="H1940" s="2" t="s">
        <v>34</v>
      </c>
      <c r="I1940" s="2" t="s">
        <v>4515</v>
      </c>
      <c r="J1940" s="3" t="str">
        <f>HYPERLINK("https://www.boe.es/gazeta/dias/1826/12/30/pdfs/GMD-1826-157.pdf#page=3","Abrir facsímil")</f>
        <v>Abrir facsímil</v>
      </c>
      <c r="K1940" s="3" t="s">
        <v>36</v>
      </c>
    </row>
    <row r="1941" spans="1:11" ht="42" customHeight="1">
      <c r="A1941" s="2" t="s">
        <v>4516</v>
      </c>
      <c r="B1941" s="2" t="s">
        <v>4517</v>
      </c>
      <c r="C1941" s="2" t="s">
        <v>49</v>
      </c>
      <c r="D1941" s="2" t="s">
        <v>27</v>
      </c>
      <c r="E1941" s="5">
        <v>-26922</v>
      </c>
      <c r="F1941" s="3" t="s">
        <v>352</v>
      </c>
      <c r="G1941" s="3" t="s">
        <v>29</v>
      </c>
      <c r="H1941" s="2" t="s">
        <v>21</v>
      </c>
      <c r="I1941" s="2" t="s">
        <v>4518</v>
      </c>
      <c r="J1941" s="3" t="str">
        <f>HYPERLINK("https://www.boe.es/gazeta/dias/1826/04/15/pdfs/GMD-1826-46.pdf#page=4","Abrir facsímil")</f>
        <v>Abrir facsímil</v>
      </c>
      <c r="K1941" s="3" t="s">
        <v>23</v>
      </c>
    </row>
    <row r="1942" spans="1:11" ht="42" customHeight="1">
      <c r="A1942" s="2" t="s">
        <v>4519</v>
      </c>
      <c r="B1942" s="2" t="s">
        <v>4520</v>
      </c>
      <c r="C1942" s="2" t="s">
        <v>17</v>
      </c>
      <c r="D1942" s="2" t="s">
        <v>18</v>
      </c>
      <c r="E1942" s="5">
        <v>-26971</v>
      </c>
      <c r="F1942" s="3" t="s">
        <v>201</v>
      </c>
      <c r="G1942" s="3" t="s">
        <v>29</v>
      </c>
      <c r="H1942" s="2" t="s">
        <v>34</v>
      </c>
      <c r="I1942" s="2" t="s">
        <v>4521</v>
      </c>
      <c r="J1942" s="3" t="str">
        <f>HYPERLINK("https://www.boe.es/gazeta/dias/1826/02/25/pdfs/GMD-1826-24.pdf#page=4","Abrir facsímil")</f>
        <v>Abrir facsímil</v>
      </c>
      <c r="K1942" s="3" t="s">
        <v>36</v>
      </c>
    </row>
    <row r="1943" spans="1:11" ht="42" customHeight="1">
      <c r="A1943" s="2" t="s">
        <v>4522</v>
      </c>
      <c r="B1943" s="2" t="s">
        <v>4523</v>
      </c>
      <c r="C1943" s="2" t="s">
        <v>17</v>
      </c>
      <c r="D1943" s="2" t="s">
        <v>18</v>
      </c>
      <c r="E1943" s="5">
        <v>-26971</v>
      </c>
      <c r="F1943" s="3" t="s">
        <v>201</v>
      </c>
      <c r="G1943" s="3" t="s">
        <v>29</v>
      </c>
      <c r="H1943" s="2" t="s">
        <v>34</v>
      </c>
      <c r="I1943" s="2" t="s">
        <v>4524</v>
      </c>
      <c r="J1943" s="3" t="str">
        <f>HYPERLINK("https://www.boe.es/gazeta/dias/1826/02/25/pdfs/GMD-1826-24.pdf#page=4","Abrir facsímil")</f>
        <v>Abrir facsímil</v>
      </c>
      <c r="K1943" s="3" t="s">
        <v>36</v>
      </c>
    </row>
    <row r="1944" spans="1:11" ht="42" customHeight="1">
      <c r="A1944" s="2" t="s">
        <v>4525</v>
      </c>
      <c r="B1944" s="2" t="s">
        <v>4525</v>
      </c>
      <c r="C1944" s="2" t="s">
        <v>26</v>
      </c>
      <c r="D1944" s="2" t="s">
        <v>27</v>
      </c>
      <c r="E1944" s="5">
        <v>-26674</v>
      </c>
      <c r="F1944" s="3" t="s">
        <v>219</v>
      </c>
      <c r="G1944" s="3" t="s">
        <v>2712</v>
      </c>
      <c r="H1944" s="2" t="s">
        <v>34</v>
      </c>
      <c r="I1944" s="2" t="s">
        <v>4526</v>
      </c>
      <c r="J1944" s="3" t="str">
        <f>HYPERLINK("https://www.boe.es/gazeta/dias/1826/12/19/pdfs/GMD-1826-152.pdf#page=2","Abrir facsímil")</f>
        <v>Abrir facsímil</v>
      </c>
      <c r="K1944" s="3" t="s">
        <v>36</v>
      </c>
    </row>
    <row r="1945" spans="1:11" ht="42" customHeight="1">
      <c r="A1945" s="2" t="s">
        <v>4527</v>
      </c>
      <c r="B1945" s="2" t="s">
        <v>4527</v>
      </c>
      <c r="C1945" s="2" t="s">
        <v>62</v>
      </c>
      <c r="D1945" s="2" t="s">
        <v>27</v>
      </c>
      <c r="E1945" s="5">
        <v>-26765</v>
      </c>
      <c r="F1945" s="3" t="s">
        <v>458</v>
      </c>
      <c r="G1945" s="3" t="s">
        <v>64</v>
      </c>
      <c r="H1945" s="2" t="s">
        <v>34</v>
      </c>
      <c r="I1945" s="2" t="s">
        <v>4528</v>
      </c>
      <c r="J1945" s="3" t="str">
        <f>HYPERLINK("https://www.boe.es/gazeta/dias/1826/09/19/pdfs/GMD-1826-113.pdf#page=2","Abrir facsímil")</f>
        <v>Abrir facsímil</v>
      </c>
      <c r="K1945" s="3" t="s">
        <v>36</v>
      </c>
    </row>
    <row r="1946" spans="1:11" ht="42" customHeight="1">
      <c r="A1946" s="2" t="s">
        <v>4529</v>
      </c>
      <c r="B1946" s="2" t="s">
        <v>4530</v>
      </c>
      <c r="C1946" s="2" t="s">
        <v>49</v>
      </c>
      <c r="D1946" s="2" t="s">
        <v>27</v>
      </c>
      <c r="E1946" s="5">
        <v>-26882</v>
      </c>
      <c r="F1946" s="3" t="s">
        <v>102</v>
      </c>
      <c r="G1946" s="3" t="s">
        <v>29</v>
      </c>
      <c r="H1946" s="2" t="s">
        <v>34</v>
      </c>
      <c r="I1946" s="2" t="s">
        <v>4531</v>
      </c>
      <c r="J1946" s="3" t="str">
        <f>HYPERLINK("https://www.boe.es/gazeta/dias/1826/05/25/pdfs/GMD-1826-63.pdf#page=4","Abrir facsímil")</f>
        <v>Abrir facsímil</v>
      </c>
      <c r="K1946" s="3" t="s">
        <v>36</v>
      </c>
    </row>
    <row r="1947" spans="1:11" ht="42" customHeight="1">
      <c r="A1947" s="2" t="s">
        <v>4532</v>
      </c>
      <c r="B1947" s="2" t="s">
        <v>4533</v>
      </c>
      <c r="C1947" s="2" t="s">
        <v>85</v>
      </c>
      <c r="D1947" s="2" t="s">
        <v>86</v>
      </c>
      <c r="E1947" s="5">
        <v>-26782</v>
      </c>
      <c r="F1947" s="3" t="s">
        <v>322</v>
      </c>
      <c r="G1947" s="3" t="s">
        <v>29</v>
      </c>
      <c r="H1947" s="2" t="s">
        <v>34</v>
      </c>
      <c r="I1947" s="2" t="s">
        <v>4534</v>
      </c>
      <c r="J1947" s="3" t="str">
        <f>HYPERLINK("https://www.boe.es/gazeta/dias/1826/09/02/pdfs/GMD-1826-106.pdf#page=4","Abrir facsímil")</f>
        <v>Abrir facsímil</v>
      </c>
      <c r="K1947" s="3" t="s">
        <v>36</v>
      </c>
    </row>
    <row r="1948" spans="1:11" ht="42" customHeight="1">
      <c r="A1948" s="2" t="s">
        <v>4535</v>
      </c>
      <c r="B1948" s="2" t="s">
        <v>4536</v>
      </c>
      <c r="C1948" s="2" t="s">
        <v>17</v>
      </c>
      <c r="D1948" s="2" t="s">
        <v>18</v>
      </c>
      <c r="E1948" s="5">
        <v>-26978</v>
      </c>
      <c r="F1948" s="3" t="s">
        <v>44</v>
      </c>
      <c r="G1948" s="3" t="s">
        <v>29</v>
      </c>
      <c r="H1948" s="2" t="s">
        <v>34</v>
      </c>
      <c r="I1948" s="2" t="s">
        <v>4537</v>
      </c>
      <c r="J1948" s="3" t="str">
        <f>HYPERLINK("https://www.boe.es/gazeta/dias/1826/02/18/pdfs/GMD-1826-21.pdf#page=4","Abrir facsímil")</f>
        <v>Abrir facsímil</v>
      </c>
      <c r="K1948" s="3" t="s">
        <v>36</v>
      </c>
    </row>
    <row r="1949" spans="1:11" ht="42" customHeight="1">
      <c r="A1949" s="2" t="s">
        <v>4538</v>
      </c>
      <c r="B1949" s="2" t="s">
        <v>4538</v>
      </c>
      <c r="C1949" s="2" t="s">
        <v>17</v>
      </c>
      <c r="D1949" s="2" t="s">
        <v>18</v>
      </c>
      <c r="E1949" s="5">
        <v>-26747</v>
      </c>
      <c r="F1949" s="3" t="s">
        <v>738</v>
      </c>
      <c r="G1949" s="3" t="s">
        <v>64</v>
      </c>
      <c r="H1949" s="2" t="s">
        <v>34</v>
      </c>
      <c r="I1949" s="2" t="s">
        <v>4539</v>
      </c>
      <c r="J1949" s="3" t="str">
        <f>HYPERLINK("https://www.boe.es/gazeta/dias/1826/10/07/pdfs/GMD-1826-121.pdf#page=2","Abrir facsímil")</f>
        <v>Abrir facsímil</v>
      </c>
      <c r="K1949" s="3" t="s">
        <v>36</v>
      </c>
    </row>
    <row r="1950" spans="1:11" ht="42" customHeight="1">
      <c r="A1950" s="2" t="s">
        <v>4540</v>
      </c>
      <c r="B1950" s="2" t="s">
        <v>4541</v>
      </c>
      <c r="C1950" s="2" t="s">
        <v>26</v>
      </c>
      <c r="D1950" s="2" t="s">
        <v>27</v>
      </c>
      <c r="E1950" s="5">
        <v>-26754</v>
      </c>
      <c r="F1950" s="3" t="s">
        <v>556</v>
      </c>
      <c r="G1950" s="3" t="s">
        <v>29</v>
      </c>
      <c r="H1950" s="2" t="s">
        <v>21</v>
      </c>
      <c r="I1950" s="2" t="s">
        <v>4542</v>
      </c>
      <c r="J1950" s="3" t="str">
        <f>HYPERLINK("https://www.boe.es/gazeta/dias/1826/09/30/pdfs/GMD-1826-118.pdf#page=4","Abrir facsímil")</f>
        <v>Abrir facsímil</v>
      </c>
      <c r="K1950" s="3" t="s">
        <v>23</v>
      </c>
    </row>
    <row r="1951" spans="1:11" ht="42" customHeight="1">
      <c r="A1951" s="2" t="s">
        <v>4543</v>
      </c>
      <c r="B1951" s="2" t="s">
        <v>4544</v>
      </c>
      <c r="C1951" s="2" t="s">
        <v>85</v>
      </c>
      <c r="D1951" s="2" t="s">
        <v>86</v>
      </c>
      <c r="E1951" s="5">
        <v>-26891</v>
      </c>
      <c r="F1951" s="3" t="s">
        <v>78</v>
      </c>
      <c r="G1951" s="3" t="s">
        <v>29</v>
      </c>
      <c r="H1951" s="2" t="s">
        <v>34</v>
      </c>
      <c r="I1951" s="2" t="s">
        <v>4545</v>
      </c>
      <c r="J1951" s="3" t="str">
        <f>HYPERLINK("https://www.boe.es/gazeta/dias/1826/05/16/pdfs/GMD-1826-59.pdf#page=4","Abrir facsímil")</f>
        <v>Abrir facsímil</v>
      </c>
      <c r="K1951" s="3" t="s">
        <v>36</v>
      </c>
    </row>
    <row r="1952" spans="1:11" ht="42" customHeight="1">
      <c r="A1952" s="2" t="s">
        <v>4546</v>
      </c>
      <c r="B1952" s="2" t="s">
        <v>4546</v>
      </c>
      <c r="C1952" s="2" t="s">
        <v>85</v>
      </c>
      <c r="D1952" s="2" t="s">
        <v>86</v>
      </c>
      <c r="E1952" s="5">
        <v>-26838</v>
      </c>
      <c r="F1952" s="3" t="s">
        <v>312</v>
      </c>
      <c r="G1952" s="3" t="s">
        <v>29</v>
      </c>
      <c r="H1952" s="2" t="s">
        <v>34</v>
      </c>
      <c r="I1952" s="2" t="s">
        <v>4547</v>
      </c>
      <c r="J1952" s="3" t="str">
        <f>HYPERLINK("https://www.boe.es/gazeta/dias/1826/07/08/pdfs/GMD-1826-82.pdf#page=4","Abrir facsímil")</f>
        <v>Abrir facsímil</v>
      </c>
      <c r="K1952" s="3" t="s">
        <v>36</v>
      </c>
    </row>
    <row r="1953" spans="1:11" ht="42" customHeight="1">
      <c r="A1953" s="2" t="s">
        <v>4546</v>
      </c>
      <c r="B1953" s="2" t="s">
        <v>4546</v>
      </c>
      <c r="C1953" s="2" t="s">
        <v>85</v>
      </c>
      <c r="D1953" s="2" t="s">
        <v>86</v>
      </c>
      <c r="E1953" s="5">
        <v>-26763</v>
      </c>
      <c r="F1953" s="3" t="s">
        <v>169</v>
      </c>
      <c r="G1953" s="3" t="s">
        <v>29</v>
      </c>
      <c r="H1953" s="2" t="s">
        <v>34</v>
      </c>
      <c r="I1953" s="2" t="s">
        <v>4548</v>
      </c>
      <c r="J1953" s="3" t="str">
        <f>HYPERLINK("https://www.boe.es/gazeta/dias/1826/09/21/pdfs/GMD-1826-114.pdf#page=4","Abrir facsímil")</f>
        <v>Abrir facsímil</v>
      </c>
      <c r="K1953" s="3" t="s">
        <v>36</v>
      </c>
    </row>
    <row r="1954" spans="1:11" ht="42" customHeight="1">
      <c r="A1954" s="2" t="s">
        <v>4549</v>
      </c>
      <c r="B1954" s="2" t="s">
        <v>4550</v>
      </c>
      <c r="C1954" s="2" t="s">
        <v>85</v>
      </c>
      <c r="D1954" s="2" t="s">
        <v>86</v>
      </c>
      <c r="E1954" s="5">
        <v>-26782</v>
      </c>
      <c r="F1954" s="3" t="s">
        <v>322</v>
      </c>
      <c r="G1954" s="3" t="s">
        <v>29</v>
      </c>
      <c r="H1954" s="2" t="s">
        <v>34</v>
      </c>
      <c r="I1954" s="2" t="s">
        <v>4551</v>
      </c>
      <c r="J1954" s="3" t="str">
        <f>HYPERLINK("https://www.boe.es/gazeta/dias/1826/09/02/pdfs/GMD-1826-106.pdf#page=4","Abrir facsímil")</f>
        <v>Abrir facsímil</v>
      </c>
      <c r="K1954" s="3" t="s">
        <v>36</v>
      </c>
    </row>
    <row r="1955" spans="1:11" ht="42" customHeight="1">
      <c r="A1955" s="2" t="s">
        <v>4549</v>
      </c>
      <c r="B1955" s="2" t="s">
        <v>4550</v>
      </c>
      <c r="C1955" s="2" t="s">
        <v>26</v>
      </c>
      <c r="D1955" s="2" t="s">
        <v>27</v>
      </c>
      <c r="E1955" s="5">
        <v>-26670</v>
      </c>
      <c r="F1955" s="3" t="s">
        <v>253</v>
      </c>
      <c r="G1955" s="3" t="s">
        <v>20</v>
      </c>
      <c r="H1955" s="2" t="s">
        <v>34</v>
      </c>
      <c r="I1955" s="2" t="s">
        <v>4552</v>
      </c>
      <c r="J1955" s="3" t="str">
        <f>HYPERLINK("https://www.boe.es/gazeta/dias/1826/12/23/pdfs/GMD-1826-154.pdf#page=3","Abrir facsímil")</f>
        <v>Abrir facsímil</v>
      </c>
      <c r="K1955" s="3" t="s">
        <v>36</v>
      </c>
    </row>
    <row r="1956" spans="1:11" ht="42" customHeight="1">
      <c r="A1956" s="2" t="s">
        <v>4553</v>
      </c>
      <c r="B1956" s="2" t="s">
        <v>4554</v>
      </c>
      <c r="C1956" s="2" t="s">
        <v>85</v>
      </c>
      <c r="D1956" s="2" t="s">
        <v>86</v>
      </c>
      <c r="E1956" s="5">
        <v>-26863</v>
      </c>
      <c r="F1956" s="3" t="s">
        <v>140</v>
      </c>
      <c r="G1956" s="3" t="s">
        <v>20</v>
      </c>
      <c r="H1956" s="2" t="s">
        <v>34</v>
      </c>
      <c r="I1956" s="2" t="s">
        <v>4555</v>
      </c>
      <c r="J1956" s="3" t="str">
        <f>HYPERLINK("https://www.boe.es/gazeta/dias/1826/06/13/pdfs/GMD-1826-71.pdf#page=3","Abrir facsímil")</f>
        <v>Abrir facsímil</v>
      </c>
      <c r="K1956" s="3" t="s">
        <v>36</v>
      </c>
    </row>
    <row r="1957" spans="1:11" ht="42" customHeight="1">
      <c r="A1957" s="2" t="s">
        <v>4556</v>
      </c>
      <c r="B1957" s="2" t="s">
        <v>4557</v>
      </c>
      <c r="C1957" s="2" t="s">
        <v>17</v>
      </c>
      <c r="D1957" s="2" t="s">
        <v>18</v>
      </c>
      <c r="E1957" s="5">
        <v>-26859</v>
      </c>
      <c r="F1957" s="3" t="s">
        <v>41</v>
      </c>
      <c r="G1957" s="3" t="s">
        <v>29</v>
      </c>
      <c r="H1957" s="2" t="s">
        <v>34</v>
      </c>
      <c r="I1957" s="2" t="s">
        <v>4558</v>
      </c>
      <c r="J1957" s="3" t="str">
        <f>HYPERLINK("https://www.boe.es/gazeta/dias/1826/06/17/pdfs/GMD-1826-73.pdf#page=4","Abrir facsímil")</f>
        <v>Abrir facsímil</v>
      </c>
      <c r="K1957" s="3" t="s">
        <v>36</v>
      </c>
    </row>
    <row r="1958" spans="1:11" ht="42" customHeight="1">
      <c r="A1958" s="2" t="s">
        <v>4559</v>
      </c>
      <c r="B1958" s="2" t="s">
        <v>4560</v>
      </c>
      <c r="C1958" s="2" t="s">
        <v>17</v>
      </c>
      <c r="D1958" s="2" t="s">
        <v>18</v>
      </c>
      <c r="E1958" s="5">
        <v>-26742</v>
      </c>
      <c r="F1958" s="3" t="s">
        <v>769</v>
      </c>
      <c r="G1958" s="3" t="s">
        <v>29</v>
      </c>
      <c r="H1958" s="2" t="s">
        <v>34</v>
      </c>
      <c r="I1958" s="2" t="s">
        <v>4561</v>
      </c>
      <c r="J1958" s="3" t="str">
        <f>HYPERLINK("https://www.boe.es/gazeta/dias/1826/10/12/pdfs/GMD-1826-123.pdf#page=4","Abrir facsímil")</f>
        <v>Abrir facsímil</v>
      </c>
      <c r="K1958" s="3" t="s">
        <v>36</v>
      </c>
    </row>
    <row r="1959" spans="1:11" ht="42" customHeight="1">
      <c r="A1959" s="2" t="s">
        <v>4562</v>
      </c>
      <c r="B1959" s="2" t="s">
        <v>4563</v>
      </c>
      <c r="C1959" s="2" t="s">
        <v>32</v>
      </c>
      <c r="D1959" s="2" t="s">
        <v>27</v>
      </c>
      <c r="E1959" s="5">
        <v>-26943</v>
      </c>
      <c r="F1959" s="3" t="s">
        <v>1015</v>
      </c>
      <c r="G1959" s="3" t="s">
        <v>29</v>
      </c>
      <c r="H1959" s="2" t="s">
        <v>34</v>
      </c>
      <c r="I1959" s="2" t="s">
        <v>4564</v>
      </c>
      <c r="J1959" s="3" t="str">
        <f>HYPERLINK("https://www.boe.es/gazeta/dias/1826/03/25/pdfs/GMD-1826-37.pdf#page=4","Abrir facsímil")</f>
        <v>Abrir facsímil</v>
      </c>
      <c r="K1959" s="3" t="s">
        <v>36</v>
      </c>
    </row>
    <row r="1960" spans="1:11" ht="42" customHeight="1">
      <c r="A1960" s="2" t="s">
        <v>4565</v>
      </c>
      <c r="B1960" s="2" t="s">
        <v>4566</v>
      </c>
      <c r="C1960" s="2" t="s">
        <v>85</v>
      </c>
      <c r="D1960" s="2" t="s">
        <v>86</v>
      </c>
      <c r="E1960" s="5">
        <v>-26775</v>
      </c>
      <c r="F1960" s="3" t="s">
        <v>74</v>
      </c>
      <c r="G1960" s="3" t="s">
        <v>20</v>
      </c>
      <c r="H1960" s="2" t="s">
        <v>34</v>
      </c>
      <c r="I1960" s="2" t="s">
        <v>4567</v>
      </c>
      <c r="J1960" s="3" t="str">
        <f>HYPERLINK("https://www.boe.es/gazeta/dias/1826/09/09/pdfs/GMD-1826-109.pdf#page=3","Abrir facsímil")</f>
        <v>Abrir facsímil</v>
      </c>
      <c r="K1960" s="3" t="s">
        <v>36</v>
      </c>
    </row>
    <row r="1961" spans="1:11" ht="42" customHeight="1">
      <c r="A1961" s="2" t="s">
        <v>4568</v>
      </c>
      <c r="B1961" s="2" t="s">
        <v>4569</v>
      </c>
      <c r="C1961" s="2" t="s">
        <v>62</v>
      </c>
      <c r="D1961" s="2" t="s">
        <v>27</v>
      </c>
      <c r="E1961" s="5">
        <v>-26735</v>
      </c>
      <c r="F1961" s="3" t="s">
        <v>449</v>
      </c>
      <c r="G1961" s="3" t="s">
        <v>20</v>
      </c>
      <c r="H1961" s="2" t="s">
        <v>34</v>
      </c>
      <c r="I1961" s="2" t="s">
        <v>4570</v>
      </c>
      <c r="J1961" s="3" t="str">
        <f>HYPERLINK("https://www.boe.es/gazeta/dias/1826/10/19/pdfs/GMD-1826-126.pdf#page=3","Abrir facsímil")</f>
        <v>Abrir facsímil</v>
      </c>
      <c r="K1961" s="3" t="s">
        <v>36</v>
      </c>
    </row>
    <row r="1962" spans="1:11" ht="42" customHeight="1">
      <c r="A1962" s="2" t="s">
        <v>4571</v>
      </c>
      <c r="B1962" s="2" t="s">
        <v>4572</v>
      </c>
      <c r="C1962" s="2" t="s">
        <v>62</v>
      </c>
      <c r="D1962" s="2" t="s">
        <v>27</v>
      </c>
      <c r="E1962" s="5">
        <v>-26870</v>
      </c>
      <c r="F1962" s="3" t="s">
        <v>151</v>
      </c>
      <c r="G1962" s="3" t="s">
        <v>64</v>
      </c>
      <c r="H1962" s="2" t="s">
        <v>34</v>
      </c>
      <c r="I1962" s="2" t="s">
        <v>4573</v>
      </c>
      <c r="J1962" s="3" t="str">
        <f>HYPERLINK("https://www.boe.es/gazeta/dias/1826/06/06/pdfs/GMD-1826-68.pdf#page=2","Abrir facsímil")</f>
        <v>Abrir facsímil</v>
      </c>
      <c r="K1962" s="3" t="s">
        <v>36</v>
      </c>
    </row>
    <row r="1963" spans="1:11" ht="42" customHeight="1">
      <c r="A1963" s="2" t="s">
        <v>4574</v>
      </c>
      <c r="B1963" s="2" t="s">
        <v>4574</v>
      </c>
      <c r="C1963" s="2" t="s">
        <v>62</v>
      </c>
      <c r="D1963" s="2" t="s">
        <v>27</v>
      </c>
      <c r="E1963" s="5">
        <v>-26891</v>
      </c>
      <c r="F1963" s="3" t="s">
        <v>78</v>
      </c>
      <c r="G1963" s="3" t="s">
        <v>64</v>
      </c>
      <c r="H1963" s="2" t="s">
        <v>34</v>
      </c>
      <c r="I1963" s="2" t="s">
        <v>4575</v>
      </c>
      <c r="J1963" s="3" t="str">
        <f>HYPERLINK("https://www.boe.es/gazeta/dias/1826/05/16/pdfs/GMD-1826-59.pdf#page=2","Abrir facsímil")</f>
        <v>Abrir facsímil</v>
      </c>
      <c r="K1963" s="3" t="s">
        <v>36</v>
      </c>
    </row>
    <row r="1964" spans="1:11" ht="42" customHeight="1">
      <c r="A1964" s="2" t="s">
        <v>4576</v>
      </c>
      <c r="B1964" s="2" t="s">
        <v>4577</v>
      </c>
      <c r="C1964" s="2" t="s">
        <v>73</v>
      </c>
      <c r="D1964" s="2" t="s">
        <v>27</v>
      </c>
      <c r="E1964" s="5">
        <v>-26803</v>
      </c>
      <c r="F1964" s="3" t="s">
        <v>811</v>
      </c>
      <c r="G1964" s="3" t="s">
        <v>20</v>
      </c>
      <c r="H1964" s="2" t="s">
        <v>34</v>
      </c>
      <c r="I1964" s="2" t="s">
        <v>4578</v>
      </c>
      <c r="J1964" s="3" t="str">
        <f>HYPERLINK("https://www.boe.es/gazeta/dias/1826/08/12/pdfs/GMD-1826-97.pdf#page=3","Abrir facsímil")</f>
        <v>Abrir facsímil</v>
      </c>
      <c r="K1964" s="3" t="s">
        <v>36</v>
      </c>
    </row>
    <row r="1965" spans="1:11" ht="42" customHeight="1">
      <c r="A1965" s="2" t="s">
        <v>4579</v>
      </c>
      <c r="B1965" s="2" t="s">
        <v>4580</v>
      </c>
      <c r="C1965" s="2" t="s">
        <v>17</v>
      </c>
      <c r="D1965" s="2" t="s">
        <v>18</v>
      </c>
      <c r="E1965" s="5">
        <v>-26952</v>
      </c>
      <c r="F1965" s="3" t="s">
        <v>713</v>
      </c>
      <c r="G1965" s="3" t="s">
        <v>64</v>
      </c>
      <c r="H1965" s="2" t="s">
        <v>21</v>
      </c>
      <c r="I1965" s="2" t="s">
        <v>4581</v>
      </c>
      <c r="J1965" s="3" t="str">
        <f>HYPERLINK("https://www.boe.es/gazeta/dias/1826/03/16/pdfs/GMD-1826-33.pdf#page=2","Abrir facsímil")</f>
        <v>Abrir facsímil</v>
      </c>
      <c r="K1965" s="3" t="s">
        <v>23</v>
      </c>
    </row>
    <row r="1966" spans="1:11" ht="42" customHeight="1">
      <c r="A1966" s="2" t="s">
        <v>4582</v>
      </c>
      <c r="B1966" s="2" t="s">
        <v>4583</v>
      </c>
      <c r="C1966" s="2" t="s">
        <v>32</v>
      </c>
      <c r="D1966" s="2" t="s">
        <v>27</v>
      </c>
      <c r="E1966" s="5">
        <v>-26828</v>
      </c>
      <c r="F1966" s="3" t="s">
        <v>586</v>
      </c>
      <c r="G1966" s="3" t="s">
        <v>29</v>
      </c>
      <c r="H1966" s="2" t="s">
        <v>34</v>
      </c>
      <c r="I1966" s="2" t="s">
        <v>4584</v>
      </c>
      <c r="J1966" s="3" t="str">
        <f>HYPERLINK("https://www.boe.es/gazeta/dias/1826/07/18/pdfs/GMD-1826-86.pdf#page=4","Abrir facsímil")</f>
        <v>Abrir facsímil</v>
      </c>
      <c r="K1966" s="3" t="s">
        <v>36</v>
      </c>
    </row>
    <row r="1967" spans="1:11" ht="42" customHeight="1">
      <c r="A1967" s="2" t="s">
        <v>4585</v>
      </c>
      <c r="B1967" s="2" t="s">
        <v>4586</v>
      </c>
      <c r="C1967" s="2" t="s">
        <v>73</v>
      </c>
      <c r="D1967" s="2" t="s">
        <v>27</v>
      </c>
      <c r="E1967" s="5">
        <v>-26782</v>
      </c>
      <c r="F1967" s="3" t="s">
        <v>322</v>
      </c>
      <c r="G1967" s="3" t="s">
        <v>29</v>
      </c>
      <c r="H1967" s="2" t="s">
        <v>34</v>
      </c>
      <c r="I1967" s="2" t="s">
        <v>4587</v>
      </c>
      <c r="J1967" s="3" t="str">
        <f>HYPERLINK("https://www.boe.es/gazeta/dias/1826/09/02/pdfs/GMD-1826-106.pdf#page=4","Abrir facsímil")</f>
        <v>Abrir facsímil</v>
      </c>
      <c r="K1967" s="3" t="s">
        <v>36</v>
      </c>
    </row>
    <row r="1968" spans="1:11" ht="42" customHeight="1">
      <c r="A1968" s="2" t="s">
        <v>4588</v>
      </c>
      <c r="B1968" s="2" t="s">
        <v>4589</v>
      </c>
      <c r="C1968" s="2" t="s">
        <v>17</v>
      </c>
      <c r="D1968" s="2" t="s">
        <v>18</v>
      </c>
      <c r="E1968" s="5">
        <v>-26828</v>
      </c>
      <c r="F1968" s="3" t="s">
        <v>586</v>
      </c>
      <c r="G1968" s="3" t="s">
        <v>29</v>
      </c>
      <c r="H1968" s="2" t="s">
        <v>34</v>
      </c>
      <c r="I1968" s="2" t="s">
        <v>4590</v>
      </c>
      <c r="J1968" s="3" t="str">
        <f>HYPERLINK("https://www.boe.es/gazeta/dias/1826/07/18/pdfs/GMD-1826-86.pdf#page=4","Abrir facsímil")</f>
        <v>Abrir facsímil</v>
      </c>
      <c r="K1968" s="3" t="s">
        <v>36</v>
      </c>
    </row>
    <row r="1969" spans="1:11" ht="42" customHeight="1">
      <c r="A1969" s="2" t="s">
        <v>4591</v>
      </c>
      <c r="B1969" s="2" t="s">
        <v>4591</v>
      </c>
      <c r="C1969" s="2" t="s">
        <v>85</v>
      </c>
      <c r="D1969" s="2" t="s">
        <v>86</v>
      </c>
      <c r="E1969" s="5">
        <v>-26852</v>
      </c>
      <c r="F1969" s="3" t="s">
        <v>545</v>
      </c>
      <c r="G1969" s="3" t="s">
        <v>45</v>
      </c>
      <c r="H1969" s="2" t="s">
        <v>34</v>
      </c>
      <c r="I1969" s="2" t="s">
        <v>4592</v>
      </c>
      <c r="J1969" s="3" t="str">
        <f>HYPERLINK("https://www.boe.es/gazeta/dias/1826/06/24/pdfs/GMD-1826-76.pdf#page=1","Abrir facsímil")</f>
        <v>Abrir facsímil</v>
      </c>
      <c r="K1969" s="3" t="s">
        <v>36</v>
      </c>
    </row>
    <row r="1970" spans="1:11" ht="42" customHeight="1">
      <c r="A1970" s="2" t="s">
        <v>4593</v>
      </c>
      <c r="B1970" s="2" t="s">
        <v>4593</v>
      </c>
      <c r="C1970" s="2" t="s">
        <v>17</v>
      </c>
      <c r="D1970" s="2" t="s">
        <v>18</v>
      </c>
      <c r="E1970" s="5">
        <v>-26663</v>
      </c>
      <c r="F1970" s="3" t="s">
        <v>374</v>
      </c>
      <c r="G1970" s="3" t="s">
        <v>20</v>
      </c>
      <c r="H1970" s="2" t="s">
        <v>34</v>
      </c>
      <c r="I1970" s="2" t="s">
        <v>4594</v>
      </c>
      <c r="J1970" s="3" t="str">
        <f>HYPERLINK("https://www.boe.es/gazeta/dias/1826/12/30/pdfs/GMD-1826-157.pdf#page=3","Abrir facsímil")</f>
        <v>Abrir facsímil</v>
      </c>
      <c r="K1970" s="3" t="s">
        <v>36</v>
      </c>
    </row>
    <row r="1971" spans="1:11" ht="42" customHeight="1">
      <c r="A1971" s="2" t="s">
        <v>4595</v>
      </c>
      <c r="B1971" s="2" t="s">
        <v>4595</v>
      </c>
      <c r="C1971" s="2" t="s">
        <v>17</v>
      </c>
      <c r="D1971" s="2" t="s">
        <v>18</v>
      </c>
      <c r="E1971" s="5">
        <v>-26784</v>
      </c>
      <c r="F1971" s="3" t="s">
        <v>389</v>
      </c>
      <c r="G1971" s="3" t="s">
        <v>45</v>
      </c>
      <c r="H1971" s="2" t="s">
        <v>34</v>
      </c>
      <c r="I1971" s="2" t="s">
        <v>4596</v>
      </c>
      <c r="J1971" s="3" t="str">
        <f>HYPERLINK("https://www.boe.es/gazeta/dias/1826/08/31/pdfs/GMD-1826-105.pdf#page=1","Abrir facsímil")</f>
        <v>Abrir facsímil</v>
      </c>
      <c r="K1971" s="3" t="s">
        <v>36</v>
      </c>
    </row>
    <row r="1972" spans="1:11" ht="42" customHeight="1">
      <c r="A1972" s="2" t="s">
        <v>4597</v>
      </c>
      <c r="B1972" s="2" t="s">
        <v>4597</v>
      </c>
      <c r="C1972" s="2" t="s">
        <v>17</v>
      </c>
      <c r="D1972" s="2" t="s">
        <v>18</v>
      </c>
      <c r="E1972" s="5">
        <v>-26695</v>
      </c>
      <c r="F1972" s="3" t="s">
        <v>446</v>
      </c>
      <c r="G1972" s="3" t="s">
        <v>45</v>
      </c>
      <c r="H1972" s="2" t="s">
        <v>34</v>
      </c>
      <c r="I1972" s="2" t="s">
        <v>4598</v>
      </c>
      <c r="J1972" s="3" t="str">
        <f>HYPERLINK("https://www.boe.es/gazeta/dias/1826/11/28/pdfs/GMD-1826-143.pdf#page=1","Abrir facsímil")</f>
        <v>Abrir facsímil</v>
      </c>
      <c r="K1972" s="3" t="s">
        <v>36</v>
      </c>
    </row>
    <row r="1973" spans="1:11" ht="42" customHeight="1">
      <c r="A1973" s="2" t="s">
        <v>4599</v>
      </c>
      <c r="B1973" s="2" t="s">
        <v>4600</v>
      </c>
      <c r="C1973" s="2" t="s">
        <v>32</v>
      </c>
      <c r="D1973" s="2" t="s">
        <v>27</v>
      </c>
      <c r="E1973" s="5">
        <v>-26784</v>
      </c>
      <c r="F1973" s="3" t="s">
        <v>389</v>
      </c>
      <c r="G1973" s="3" t="s">
        <v>20</v>
      </c>
      <c r="H1973" s="2" t="s">
        <v>21</v>
      </c>
      <c r="I1973" s="2" t="s">
        <v>4601</v>
      </c>
      <c r="J1973" s="3" t="str">
        <f>HYPERLINK("https://www.boe.es/gazeta/dias/1826/08/31/pdfs/GMD-1826-105.pdf#page=3","Abrir facsímil")</f>
        <v>Abrir facsímil</v>
      </c>
      <c r="K1973" s="3" t="s">
        <v>23</v>
      </c>
    </row>
    <row r="1974" spans="1:11" ht="42" customHeight="1">
      <c r="A1974" s="2" t="s">
        <v>4602</v>
      </c>
      <c r="B1974" s="2" t="s">
        <v>4603</v>
      </c>
      <c r="C1974" s="2" t="s">
        <v>17</v>
      </c>
      <c r="D1974" s="2" t="s">
        <v>18</v>
      </c>
      <c r="E1974" s="5">
        <v>-26961</v>
      </c>
      <c r="F1974" s="3" t="s">
        <v>1092</v>
      </c>
      <c r="G1974" s="3" t="s">
        <v>29</v>
      </c>
      <c r="H1974" s="2" t="s">
        <v>21</v>
      </c>
      <c r="I1974" s="2" t="s">
        <v>4604</v>
      </c>
      <c r="J1974" s="3" t="str">
        <f>HYPERLINK("https://www.boe.es/gazeta/dias/1826/03/07/pdfs/GMD-1826-29.pdf#page=4","Abrir facsímil")</f>
        <v>Abrir facsímil</v>
      </c>
      <c r="K1974" s="3" t="s">
        <v>23</v>
      </c>
    </row>
    <row r="1975" spans="1:11" ht="42" customHeight="1">
      <c r="A1975" s="2" t="s">
        <v>4605</v>
      </c>
      <c r="B1975" s="2" t="s">
        <v>4606</v>
      </c>
      <c r="C1975" s="2" t="s">
        <v>62</v>
      </c>
      <c r="D1975" s="2" t="s">
        <v>27</v>
      </c>
      <c r="E1975" s="5">
        <v>-26959</v>
      </c>
      <c r="F1975" s="3" t="s">
        <v>595</v>
      </c>
      <c r="G1975" s="3" t="s">
        <v>29</v>
      </c>
      <c r="H1975" s="2" t="s">
        <v>34</v>
      </c>
      <c r="I1975" s="2" t="s">
        <v>4607</v>
      </c>
      <c r="J1975" s="3" t="str">
        <f>HYPERLINK("https://www.boe.es/gazeta/dias/1826/03/09/pdfs/GMD-1826-30.pdf#page=4","Abrir facsímil")</f>
        <v>Abrir facsímil</v>
      </c>
      <c r="K1975" s="3" t="s">
        <v>36</v>
      </c>
    </row>
    <row r="1976" spans="1:11" ht="42" customHeight="1">
      <c r="A1976" s="2" t="s">
        <v>4608</v>
      </c>
      <c r="B1976" s="2" t="s">
        <v>4609</v>
      </c>
      <c r="C1976" s="2" t="s">
        <v>62</v>
      </c>
      <c r="D1976" s="2" t="s">
        <v>27</v>
      </c>
      <c r="E1976" s="5">
        <v>-26677</v>
      </c>
      <c r="F1976" s="3" t="s">
        <v>37</v>
      </c>
      <c r="G1976" s="3" t="s">
        <v>29</v>
      </c>
      <c r="H1976" s="2" t="s">
        <v>34</v>
      </c>
      <c r="I1976" s="2" t="s">
        <v>4610</v>
      </c>
      <c r="J1976" s="3" t="str">
        <f>HYPERLINK("https://www.boe.es/gazeta/dias/1826/12/16/pdfs/GMD-1826-151.pdf#page=4","Abrir facsímil")</f>
        <v>Abrir facsímil</v>
      </c>
      <c r="K1976" s="3" t="s">
        <v>36</v>
      </c>
    </row>
    <row r="1977" spans="1:11" ht="42" customHeight="1">
      <c r="A1977" s="2" t="s">
        <v>4611</v>
      </c>
      <c r="B1977" s="2" t="s">
        <v>4612</v>
      </c>
      <c r="C1977" s="2" t="s">
        <v>85</v>
      </c>
      <c r="D1977" s="2" t="s">
        <v>86</v>
      </c>
      <c r="E1977" s="5">
        <v>-26833</v>
      </c>
      <c r="F1977" s="3" t="s">
        <v>91</v>
      </c>
      <c r="G1977" s="3" t="s">
        <v>29</v>
      </c>
      <c r="H1977" s="2" t="s">
        <v>34</v>
      </c>
      <c r="I1977" s="2" t="s">
        <v>4613</v>
      </c>
      <c r="J1977" s="3" t="str">
        <f>HYPERLINK("https://www.boe.es/gazeta/dias/1826/07/13/pdfs/GMD-1826-84.pdf#page=4","Abrir facsímil")</f>
        <v>Abrir facsímil</v>
      </c>
      <c r="K1977" s="3" t="s">
        <v>36</v>
      </c>
    </row>
    <row r="1978" spans="1:11" ht="42" customHeight="1">
      <c r="A1978" s="2" t="s">
        <v>4614</v>
      </c>
      <c r="B1978" s="2" t="s">
        <v>4615</v>
      </c>
      <c r="C1978" s="2" t="s">
        <v>62</v>
      </c>
      <c r="D1978" s="2" t="s">
        <v>27</v>
      </c>
      <c r="E1978" s="5">
        <v>-26730</v>
      </c>
      <c r="F1978" s="3" t="s">
        <v>278</v>
      </c>
      <c r="G1978" s="3" t="s">
        <v>29</v>
      </c>
      <c r="H1978" s="2" t="s">
        <v>34</v>
      </c>
      <c r="I1978" s="2" t="s">
        <v>4616</v>
      </c>
      <c r="J1978" s="3" t="str">
        <f>HYPERLINK("https://www.boe.es/gazeta/dias/1826/10/24/pdfs/GMD-1826-128.pdf#page=4","Abrir facsímil")</f>
        <v>Abrir facsímil</v>
      </c>
      <c r="K1978" s="3" t="s">
        <v>36</v>
      </c>
    </row>
    <row r="1979" spans="1:11" ht="42" customHeight="1">
      <c r="A1979" s="2" t="s">
        <v>4617</v>
      </c>
      <c r="B1979" s="2" t="s">
        <v>4618</v>
      </c>
      <c r="C1979" s="2" t="s">
        <v>49</v>
      </c>
      <c r="D1979" s="2" t="s">
        <v>27</v>
      </c>
      <c r="E1979" s="5">
        <v>-26924</v>
      </c>
      <c r="F1979" s="3" t="s">
        <v>87</v>
      </c>
      <c r="G1979" s="3" t="s">
        <v>20</v>
      </c>
      <c r="H1979" s="2" t="s">
        <v>34</v>
      </c>
      <c r="I1979" s="2" t="s">
        <v>4619</v>
      </c>
      <c r="J1979" s="3" t="str">
        <f>HYPERLINK("https://www.boe.es/gazeta/dias/1826/04/13/pdfs/GMD-1826-45.pdf#page=3","Abrir facsímil")</f>
        <v>Abrir facsímil</v>
      </c>
      <c r="K1979" s="3" t="s">
        <v>36</v>
      </c>
    </row>
    <row r="1980" spans="1:11" ht="42" customHeight="1">
      <c r="A1980" s="2" t="s">
        <v>4620</v>
      </c>
      <c r="B1980" s="2" t="s">
        <v>4621</v>
      </c>
      <c r="C1980" s="2" t="s">
        <v>49</v>
      </c>
      <c r="D1980" s="2" t="s">
        <v>27</v>
      </c>
      <c r="E1980" s="5">
        <v>-27020</v>
      </c>
      <c r="F1980" s="3" t="s">
        <v>111</v>
      </c>
      <c r="G1980" s="3" t="s">
        <v>20</v>
      </c>
      <c r="H1980" s="2" t="s">
        <v>34</v>
      </c>
      <c r="I1980" s="2" t="s">
        <v>4622</v>
      </c>
      <c r="J1980" s="3" t="str">
        <f>HYPERLINK("https://www.boe.es/gazeta/dias/1826/01/07/pdfs/GMD-1826-3.pdf#page=3","Abrir facsímil")</f>
        <v>Abrir facsímil</v>
      </c>
      <c r="K1980" s="3" t="s">
        <v>36</v>
      </c>
    </row>
    <row r="1981" spans="1:11" ht="42" customHeight="1">
      <c r="A1981" s="2" t="s">
        <v>4623</v>
      </c>
      <c r="B1981" s="2" t="s">
        <v>4624</v>
      </c>
      <c r="C1981" s="2" t="s">
        <v>62</v>
      </c>
      <c r="D1981" s="2" t="s">
        <v>27</v>
      </c>
      <c r="E1981" s="5">
        <v>-26726</v>
      </c>
      <c r="F1981" s="3" t="s">
        <v>318</v>
      </c>
      <c r="G1981" s="3" t="s">
        <v>29</v>
      </c>
      <c r="H1981" s="2" t="s">
        <v>34</v>
      </c>
      <c r="I1981" s="2" t="s">
        <v>4625</v>
      </c>
      <c r="J1981" s="3" t="str">
        <f>HYPERLINK("https://www.boe.es/gazeta/dias/1826/10/28/pdfs/GMD-1826-130.pdf#page=4","Abrir facsímil")</f>
        <v>Abrir facsímil</v>
      </c>
      <c r="K1981" s="3" t="s">
        <v>36</v>
      </c>
    </row>
    <row r="1982" spans="1:11" ht="42" customHeight="1">
      <c r="A1982" s="2" t="s">
        <v>4626</v>
      </c>
      <c r="B1982" s="2" t="s">
        <v>4627</v>
      </c>
      <c r="C1982" s="2" t="s">
        <v>26</v>
      </c>
      <c r="D1982" s="2" t="s">
        <v>27</v>
      </c>
      <c r="E1982" s="5">
        <v>-26987</v>
      </c>
      <c r="F1982" s="3" t="s">
        <v>399</v>
      </c>
      <c r="G1982" s="3" t="s">
        <v>29</v>
      </c>
      <c r="H1982" s="2" t="s">
        <v>34</v>
      </c>
      <c r="I1982" s="2" t="s">
        <v>4628</v>
      </c>
      <c r="J1982" s="3" t="str">
        <f>HYPERLINK("https://www.boe.es/gazeta/dias/1826/02/09/pdfs/GMD-1826-17.pdf#page=4","Abrir facsímil")</f>
        <v>Abrir facsímil</v>
      </c>
      <c r="K1982" s="3" t="s">
        <v>36</v>
      </c>
    </row>
    <row r="1983" spans="1:11" ht="42" customHeight="1">
      <c r="A1983" s="2" t="s">
        <v>4626</v>
      </c>
      <c r="B1983" s="2" t="s">
        <v>4627</v>
      </c>
      <c r="C1983" s="2" t="s">
        <v>62</v>
      </c>
      <c r="D1983" s="2" t="s">
        <v>27</v>
      </c>
      <c r="E1983" s="5">
        <v>-26971</v>
      </c>
      <c r="F1983" s="3" t="s">
        <v>201</v>
      </c>
      <c r="G1983" s="3" t="s">
        <v>29</v>
      </c>
      <c r="H1983" s="2" t="s">
        <v>34</v>
      </c>
      <c r="I1983" s="2" t="s">
        <v>4629</v>
      </c>
      <c r="J1983" s="3" t="str">
        <f>HYPERLINK("https://www.boe.es/gazeta/dias/1826/02/25/pdfs/GMD-1826-24.pdf#page=4","Abrir facsímil")</f>
        <v>Abrir facsímil</v>
      </c>
      <c r="K1983" s="3" t="s">
        <v>36</v>
      </c>
    </row>
    <row r="1984" spans="1:11" ht="42" customHeight="1">
      <c r="A1984" s="2" t="s">
        <v>4630</v>
      </c>
      <c r="B1984" s="2" t="s">
        <v>4631</v>
      </c>
      <c r="C1984" s="2" t="s">
        <v>62</v>
      </c>
      <c r="D1984" s="2" t="s">
        <v>27</v>
      </c>
      <c r="E1984" s="5">
        <v>-26695</v>
      </c>
      <c r="F1984" s="3" t="s">
        <v>446</v>
      </c>
      <c r="G1984" s="3" t="s">
        <v>29</v>
      </c>
      <c r="H1984" s="2" t="s">
        <v>34</v>
      </c>
      <c r="I1984" s="2" t="s">
        <v>4632</v>
      </c>
      <c r="J1984" s="3" t="str">
        <f>HYPERLINK("https://www.boe.es/gazeta/dias/1826/11/28/pdfs/GMD-1826-143.pdf#page=4","Abrir facsímil")</f>
        <v>Abrir facsímil</v>
      </c>
      <c r="K1984" s="3" t="s">
        <v>36</v>
      </c>
    </row>
    <row r="1985" spans="1:11" ht="42" customHeight="1">
      <c r="A1985" s="2" t="s">
        <v>4633</v>
      </c>
      <c r="B1985" s="2" t="s">
        <v>4634</v>
      </c>
      <c r="C1985" s="2" t="s">
        <v>62</v>
      </c>
      <c r="D1985" s="2" t="s">
        <v>27</v>
      </c>
      <c r="E1985" s="5">
        <v>-26793</v>
      </c>
      <c r="F1985" s="3" t="s">
        <v>28</v>
      </c>
      <c r="G1985" s="3" t="s">
        <v>20</v>
      </c>
      <c r="H1985" s="2" t="s">
        <v>34</v>
      </c>
      <c r="I1985" s="2" t="s">
        <v>4635</v>
      </c>
      <c r="J1985" s="3" t="str">
        <f>HYPERLINK("https://www.boe.es/gazeta/dias/1826/08/22/pdfs/GMD-1826-101.pdf#page=3","Abrir facsímil")</f>
        <v>Abrir facsímil</v>
      </c>
      <c r="K1985" s="3" t="s">
        <v>36</v>
      </c>
    </row>
    <row r="1986" spans="1:11" ht="42" customHeight="1">
      <c r="A1986" s="2" t="s">
        <v>4636</v>
      </c>
      <c r="B1986" s="2" t="s">
        <v>4637</v>
      </c>
      <c r="C1986" s="2" t="s">
        <v>62</v>
      </c>
      <c r="D1986" s="2" t="s">
        <v>27</v>
      </c>
      <c r="E1986" s="5">
        <v>-26882</v>
      </c>
      <c r="F1986" s="3" t="s">
        <v>102</v>
      </c>
      <c r="G1986" s="3" t="s">
        <v>29</v>
      </c>
      <c r="H1986" s="2" t="s">
        <v>34</v>
      </c>
      <c r="I1986" s="2" t="s">
        <v>4638</v>
      </c>
      <c r="J1986" s="3" t="str">
        <f>HYPERLINK("https://www.boe.es/gazeta/dias/1826/05/25/pdfs/GMD-1826-63.pdf#page=4","Abrir facsímil")</f>
        <v>Abrir facsímil</v>
      </c>
      <c r="K1986" s="3" t="s">
        <v>36</v>
      </c>
    </row>
    <row r="1987" spans="1:11" ht="42" customHeight="1">
      <c r="A1987" s="2" t="s">
        <v>4639</v>
      </c>
      <c r="B1987" s="2" t="s">
        <v>4639</v>
      </c>
      <c r="C1987" s="2" t="s">
        <v>17</v>
      </c>
      <c r="D1987" s="2" t="s">
        <v>18</v>
      </c>
      <c r="E1987" s="5">
        <v>-26835</v>
      </c>
      <c r="F1987" s="3" t="s">
        <v>359</v>
      </c>
      <c r="G1987" s="3" t="s">
        <v>64</v>
      </c>
      <c r="H1987" s="2" t="s">
        <v>34</v>
      </c>
      <c r="I1987" s="2" t="s">
        <v>4640</v>
      </c>
      <c r="J1987" s="3" t="str">
        <f>HYPERLINK("https://www.boe.es/gazeta/dias/1826/07/11/pdfs/GMD-1826-83.pdf#page=2","Abrir facsímil")</f>
        <v>Abrir facsímil</v>
      </c>
      <c r="K1987" s="3" t="s">
        <v>36</v>
      </c>
    </row>
    <row r="1988" spans="1:11" ht="42" customHeight="1">
      <c r="A1988" s="2" t="s">
        <v>4641</v>
      </c>
      <c r="B1988" s="2" t="s">
        <v>4642</v>
      </c>
      <c r="C1988" s="2" t="s">
        <v>85</v>
      </c>
      <c r="D1988" s="2" t="s">
        <v>86</v>
      </c>
      <c r="E1988" s="5">
        <v>-26891</v>
      </c>
      <c r="F1988" s="3" t="s">
        <v>78</v>
      </c>
      <c r="G1988" s="3" t="s">
        <v>29</v>
      </c>
      <c r="H1988" s="2" t="s">
        <v>34</v>
      </c>
      <c r="I1988" s="2" t="s">
        <v>4643</v>
      </c>
      <c r="J1988" s="3" t="str">
        <f>HYPERLINK("https://www.boe.es/gazeta/dias/1826/05/16/pdfs/GMD-1826-59.pdf#page=4","Abrir facsímil")</f>
        <v>Abrir facsímil</v>
      </c>
      <c r="K1988" s="3" t="s">
        <v>36</v>
      </c>
    </row>
    <row r="1989" spans="1:11" ht="42" customHeight="1">
      <c r="A1989" s="2" t="s">
        <v>4644</v>
      </c>
      <c r="B1989" s="2" t="s">
        <v>4645</v>
      </c>
      <c r="C1989" s="2" t="s">
        <v>17</v>
      </c>
      <c r="D1989" s="2" t="s">
        <v>18</v>
      </c>
      <c r="E1989" s="5">
        <v>-26817</v>
      </c>
      <c r="F1989" s="3" t="s">
        <v>643</v>
      </c>
      <c r="G1989" s="3" t="s">
        <v>29</v>
      </c>
      <c r="H1989" s="2" t="s">
        <v>34</v>
      </c>
      <c r="I1989" s="2" t="s">
        <v>4646</v>
      </c>
      <c r="J1989" s="3" t="str">
        <f>HYPERLINK("https://www.boe.es/gazeta/dias/1826/07/29/pdfs/GMD-1826-91.pdf#page=4","Abrir facsímil")</f>
        <v>Abrir facsímil</v>
      </c>
      <c r="K1989" s="3" t="s">
        <v>36</v>
      </c>
    </row>
    <row r="1990" spans="1:11" ht="42" customHeight="1">
      <c r="A1990" s="2" t="s">
        <v>4647</v>
      </c>
      <c r="B1990" s="2" t="s">
        <v>4648</v>
      </c>
      <c r="C1990" s="2" t="s">
        <v>17</v>
      </c>
      <c r="D1990" s="2" t="s">
        <v>693</v>
      </c>
      <c r="E1990" s="5">
        <v>-26970</v>
      </c>
      <c r="F1990" s="3" t="s">
        <v>694</v>
      </c>
      <c r="G1990" s="3" t="s">
        <v>45</v>
      </c>
      <c r="H1990" s="2" t="s">
        <v>34</v>
      </c>
      <c r="I1990" s="2" t="s">
        <v>4649</v>
      </c>
      <c r="J1990" s="3" t="str">
        <f>HYPERLINK("https://www.boe.es/gazeta/dias/1826/02/26/pdfs/GMD-1826-25E.pdf#page=1","Abrir facsímil")</f>
        <v>Abrir facsímil</v>
      </c>
      <c r="K1990" s="3" t="s">
        <v>36</v>
      </c>
    </row>
    <row r="1991" spans="1:11" ht="42" customHeight="1">
      <c r="A1991" s="2" t="s">
        <v>4647</v>
      </c>
      <c r="B1991" s="2" t="s">
        <v>4648</v>
      </c>
      <c r="C1991" s="2" t="s">
        <v>17</v>
      </c>
      <c r="D1991" s="2" t="s">
        <v>18</v>
      </c>
      <c r="E1991" s="5">
        <v>-26954</v>
      </c>
      <c r="F1991" s="3" t="s">
        <v>1096</v>
      </c>
      <c r="G1991" s="3" t="s">
        <v>1538</v>
      </c>
      <c r="H1991" s="2" t="s">
        <v>34</v>
      </c>
      <c r="I1991" s="2" t="s">
        <v>4650</v>
      </c>
      <c r="J1991" s="3" t="str">
        <f>HYPERLINK("https://www.boe.es/gazeta/dias/1826/03/14/pdfs/GMD-1826-32.pdf#page=3","Abrir facsímil")</f>
        <v>Abrir facsímil</v>
      </c>
      <c r="K1991" s="3" t="s">
        <v>36</v>
      </c>
    </row>
    <row r="1992" spans="1:11" ht="42" customHeight="1">
      <c r="A1992" s="2" t="s">
        <v>4651</v>
      </c>
      <c r="B1992" s="2" t="s">
        <v>4652</v>
      </c>
      <c r="C1992" s="2" t="s">
        <v>85</v>
      </c>
      <c r="D1992" s="2" t="s">
        <v>86</v>
      </c>
      <c r="E1992" s="5">
        <v>-26793</v>
      </c>
      <c r="F1992" s="3" t="s">
        <v>28</v>
      </c>
      <c r="G1992" s="3" t="s">
        <v>20</v>
      </c>
      <c r="H1992" s="2" t="s">
        <v>34</v>
      </c>
      <c r="I1992" s="2" t="s">
        <v>4653</v>
      </c>
      <c r="J1992" s="3" t="str">
        <f>HYPERLINK("https://www.boe.es/gazeta/dias/1826/08/22/pdfs/GMD-1826-101.pdf#page=3","Abrir facsímil")</f>
        <v>Abrir facsímil</v>
      </c>
      <c r="K1992" s="3" t="s">
        <v>36</v>
      </c>
    </row>
    <row r="1993" spans="1:11" ht="42" customHeight="1">
      <c r="A1993" s="2" t="s">
        <v>4654</v>
      </c>
      <c r="B1993" s="2" t="s">
        <v>4655</v>
      </c>
      <c r="C1993" s="2" t="s">
        <v>17</v>
      </c>
      <c r="D1993" s="2" t="s">
        <v>18</v>
      </c>
      <c r="E1993" s="5">
        <v>-26957</v>
      </c>
      <c r="F1993" s="3" t="s">
        <v>1270</v>
      </c>
      <c r="G1993" s="3" t="s">
        <v>45</v>
      </c>
      <c r="H1993" s="2" t="s">
        <v>34</v>
      </c>
      <c r="I1993" s="2" t="s">
        <v>4656</v>
      </c>
      <c r="J1993" s="3" t="str">
        <f>HYPERLINK("https://www.boe.es/gazeta/dias/1826/03/11/pdfs/GMD-1826-31.pdf#page=1","Abrir facsímil")</f>
        <v>Abrir facsímil</v>
      </c>
      <c r="K1993" s="3" t="s">
        <v>36</v>
      </c>
    </row>
    <row r="1994" spans="1:11" ht="42" customHeight="1">
      <c r="A1994" s="2" t="s">
        <v>4657</v>
      </c>
      <c r="B1994" s="2" t="s">
        <v>4658</v>
      </c>
      <c r="C1994" s="2" t="s">
        <v>85</v>
      </c>
      <c r="D1994" s="2" t="s">
        <v>86</v>
      </c>
      <c r="E1994" s="5">
        <v>-26910</v>
      </c>
      <c r="F1994" s="3" t="s">
        <v>95</v>
      </c>
      <c r="G1994" s="3" t="s">
        <v>20</v>
      </c>
      <c r="H1994" s="2" t="s">
        <v>34</v>
      </c>
      <c r="I1994" s="2" t="s">
        <v>4659</v>
      </c>
      <c r="J1994" s="3" t="str">
        <f>HYPERLINK("https://www.boe.es/gazeta/dias/1826/04/27/pdfs/GMD-1826-51.pdf#page=3","Abrir facsímil")</f>
        <v>Abrir facsímil</v>
      </c>
      <c r="K1994" s="3" t="s">
        <v>36</v>
      </c>
    </row>
    <row r="1995" spans="1:11" ht="42" customHeight="1">
      <c r="A1995" s="2" t="s">
        <v>4660</v>
      </c>
      <c r="B1995" s="2" t="s">
        <v>4661</v>
      </c>
      <c r="C1995" s="2" t="s">
        <v>26</v>
      </c>
      <c r="D1995" s="2" t="s">
        <v>27</v>
      </c>
      <c r="E1995" s="5">
        <v>-26856</v>
      </c>
      <c r="F1995" s="3" t="s">
        <v>229</v>
      </c>
      <c r="G1995" s="3" t="s">
        <v>29</v>
      </c>
      <c r="H1995" s="2" t="s">
        <v>34</v>
      </c>
      <c r="I1995" s="2" t="s">
        <v>4662</v>
      </c>
      <c r="J1995" s="3" t="str">
        <f>HYPERLINK("https://www.boe.es/gazeta/dias/1826/06/20/pdfs/GMD-1826-74.pdf#page=4","Abrir facsímil")</f>
        <v>Abrir facsímil</v>
      </c>
      <c r="K1995" s="3" t="s">
        <v>36</v>
      </c>
    </row>
    <row r="1996" spans="1:11" ht="42" customHeight="1">
      <c r="A1996" s="2" t="s">
        <v>4663</v>
      </c>
      <c r="B1996" s="2" t="s">
        <v>4663</v>
      </c>
      <c r="C1996" s="2" t="s">
        <v>17</v>
      </c>
      <c r="D1996" s="2" t="s">
        <v>18</v>
      </c>
      <c r="E1996" s="5">
        <v>-26747</v>
      </c>
      <c r="F1996" s="3" t="s">
        <v>738</v>
      </c>
      <c r="G1996" s="3" t="s">
        <v>45</v>
      </c>
      <c r="H1996" s="2" t="s">
        <v>34</v>
      </c>
      <c r="I1996" s="2" t="s">
        <v>4664</v>
      </c>
      <c r="J1996" s="3" t="str">
        <f>HYPERLINK("https://www.boe.es/gazeta/dias/1826/10/07/pdfs/GMD-1826-121.pdf#page=1","Abrir facsímil")</f>
        <v>Abrir facsímil</v>
      </c>
      <c r="K1996" s="3" t="s">
        <v>36</v>
      </c>
    </row>
    <row r="1997" spans="1:11" ht="42" customHeight="1">
      <c r="A1997" s="2" t="s">
        <v>4665</v>
      </c>
      <c r="B1997" s="2" t="s">
        <v>4666</v>
      </c>
      <c r="C1997" s="2" t="s">
        <v>17</v>
      </c>
      <c r="D1997" s="2" t="s">
        <v>18</v>
      </c>
      <c r="E1997" s="5">
        <v>-26957</v>
      </c>
      <c r="F1997" s="3" t="s">
        <v>1270</v>
      </c>
      <c r="G1997" s="3" t="s">
        <v>29</v>
      </c>
      <c r="H1997" s="2" t="s">
        <v>34</v>
      </c>
      <c r="I1997" s="2" t="s">
        <v>4667</v>
      </c>
      <c r="J1997" s="3" t="str">
        <f>HYPERLINK("https://www.boe.es/gazeta/dias/1826/03/11/pdfs/GMD-1826-31.pdf#page=4","Abrir facsímil")</f>
        <v>Abrir facsímil</v>
      </c>
      <c r="K1997" s="3" t="s">
        <v>36</v>
      </c>
    </row>
    <row r="1998" spans="1:11" ht="42" customHeight="1">
      <c r="A1998" s="2" t="s">
        <v>4668</v>
      </c>
      <c r="B1998" s="2" t="s">
        <v>4668</v>
      </c>
      <c r="C1998" s="2" t="s">
        <v>85</v>
      </c>
      <c r="D1998" s="2" t="s">
        <v>86</v>
      </c>
      <c r="E1998" s="5">
        <v>-26777</v>
      </c>
      <c r="F1998" s="3" t="s">
        <v>413</v>
      </c>
      <c r="G1998" s="3" t="s">
        <v>29</v>
      </c>
      <c r="H1998" s="2" t="s">
        <v>34</v>
      </c>
      <c r="I1998" s="2" t="s">
        <v>4669</v>
      </c>
      <c r="J1998" s="3" t="str">
        <f>HYPERLINK("https://www.boe.es/gazeta/dias/1826/09/07/pdfs/GMD-1826-108.pdf#page=4","Abrir facsímil")</f>
        <v>Abrir facsímil</v>
      </c>
      <c r="K1998" s="3" t="s">
        <v>36</v>
      </c>
    </row>
    <row r="1999" spans="1:11" ht="42" customHeight="1">
      <c r="A1999" s="2" t="s">
        <v>4670</v>
      </c>
      <c r="B1999" s="2" t="s">
        <v>4671</v>
      </c>
      <c r="C1999" s="2" t="s">
        <v>17</v>
      </c>
      <c r="D1999" s="2" t="s">
        <v>18</v>
      </c>
      <c r="E1999" s="5">
        <v>-26926</v>
      </c>
      <c r="F1999" s="3" t="s">
        <v>57</v>
      </c>
      <c r="G1999" s="3" t="s">
        <v>45</v>
      </c>
      <c r="H1999" s="2" t="s">
        <v>34</v>
      </c>
      <c r="I1999" s="2" t="s">
        <v>4672</v>
      </c>
      <c r="J1999" s="3" t="str">
        <f>HYPERLINK("https://www.boe.es/gazeta/dias/1826/04/11/pdfs/GMD-1826-44.pdf#page=1","Abrir facsímil")</f>
        <v>Abrir facsímil</v>
      </c>
      <c r="K1999" s="3" t="s">
        <v>36</v>
      </c>
    </row>
    <row r="2000" spans="1:11" ht="42" customHeight="1">
      <c r="A2000" s="2" t="s">
        <v>4673</v>
      </c>
      <c r="B2000" s="2" t="s">
        <v>4674</v>
      </c>
      <c r="C2000" s="2" t="s">
        <v>49</v>
      </c>
      <c r="D2000" s="2" t="s">
        <v>27</v>
      </c>
      <c r="E2000" s="5">
        <v>-26679</v>
      </c>
      <c r="F2000" s="3" t="s">
        <v>583</v>
      </c>
      <c r="G2000" s="3" t="s">
        <v>29</v>
      </c>
      <c r="H2000" s="2" t="s">
        <v>34</v>
      </c>
      <c r="I2000" s="2" t="s">
        <v>4675</v>
      </c>
      <c r="J2000" s="3" t="str">
        <f>HYPERLINK("https://www.boe.es/gazeta/dias/1826/12/14/pdfs/GMD-1826-150.pdf#page=4","Abrir facsímil")</f>
        <v>Abrir facsímil</v>
      </c>
      <c r="K2000" s="3" t="s">
        <v>36</v>
      </c>
    </row>
    <row r="2001" spans="1:11" ht="42" customHeight="1">
      <c r="A2001" s="2" t="s">
        <v>4676</v>
      </c>
      <c r="B2001" s="2" t="s">
        <v>4676</v>
      </c>
      <c r="C2001" s="2" t="s">
        <v>17</v>
      </c>
      <c r="D2001" s="2" t="s">
        <v>18</v>
      </c>
      <c r="E2001" s="5">
        <v>-26989</v>
      </c>
      <c r="F2001" s="3" t="s">
        <v>188</v>
      </c>
      <c r="G2001" s="3" t="s">
        <v>20</v>
      </c>
      <c r="H2001" s="2" t="s">
        <v>34</v>
      </c>
      <c r="I2001" s="2" t="s">
        <v>4677</v>
      </c>
      <c r="J2001" s="3" t="str">
        <f>HYPERLINK("https://www.boe.es/gazeta/dias/1826/02/07/pdfs/GMD-1826-16.pdf#page=3","Abrir facsímil")</f>
        <v>Abrir facsímil</v>
      </c>
      <c r="K2001" s="3" t="s">
        <v>36</v>
      </c>
    </row>
    <row r="2002" spans="1:11" ht="42" customHeight="1">
      <c r="A2002" s="2" t="s">
        <v>4678</v>
      </c>
      <c r="B2002" s="2" t="s">
        <v>4679</v>
      </c>
      <c r="C2002" s="2" t="s">
        <v>26</v>
      </c>
      <c r="D2002" s="2" t="s">
        <v>27</v>
      </c>
      <c r="E2002" s="5">
        <v>-26838</v>
      </c>
      <c r="F2002" s="3" t="s">
        <v>312</v>
      </c>
      <c r="G2002" s="3" t="s">
        <v>29</v>
      </c>
      <c r="H2002" s="2" t="s">
        <v>34</v>
      </c>
      <c r="I2002" s="2" t="s">
        <v>4680</v>
      </c>
      <c r="J2002" s="3" t="str">
        <f>HYPERLINK("https://www.boe.es/gazeta/dias/1826/07/08/pdfs/GMD-1826-82.pdf#page=4","Abrir facsímil")</f>
        <v>Abrir facsímil</v>
      </c>
      <c r="K2002" s="3" t="s">
        <v>36</v>
      </c>
    </row>
    <row r="2003" spans="1:11" ht="42" customHeight="1">
      <c r="A2003" s="2" t="s">
        <v>4678</v>
      </c>
      <c r="B2003" s="2" t="s">
        <v>4679</v>
      </c>
      <c r="C2003" s="2" t="s">
        <v>85</v>
      </c>
      <c r="D2003" s="2" t="s">
        <v>86</v>
      </c>
      <c r="E2003" s="5">
        <v>-26672</v>
      </c>
      <c r="F2003" s="3" t="s">
        <v>251</v>
      </c>
      <c r="G2003" s="3" t="s">
        <v>29</v>
      </c>
      <c r="H2003" s="2" t="s">
        <v>34</v>
      </c>
      <c r="I2003" s="2" t="s">
        <v>4681</v>
      </c>
      <c r="J2003" s="3" t="str">
        <f>HYPERLINK("https://www.boe.es/gazeta/dias/1826/12/21/pdfs/GMD-1826-153.pdf#page=4","Abrir facsímil")</f>
        <v>Abrir facsímil</v>
      </c>
      <c r="K2003" s="3" t="s">
        <v>36</v>
      </c>
    </row>
    <row r="2004" spans="1:11" ht="42" customHeight="1">
      <c r="A2004" s="2" t="s">
        <v>4682</v>
      </c>
      <c r="B2004" s="2" t="s">
        <v>4683</v>
      </c>
      <c r="C2004" s="2" t="s">
        <v>17</v>
      </c>
      <c r="D2004" s="2" t="s">
        <v>18</v>
      </c>
      <c r="E2004" s="5">
        <v>-26882</v>
      </c>
      <c r="F2004" s="3" t="s">
        <v>102</v>
      </c>
      <c r="G2004" s="3" t="s">
        <v>29</v>
      </c>
      <c r="H2004" s="2" t="s">
        <v>34</v>
      </c>
      <c r="I2004" s="2" t="s">
        <v>4684</v>
      </c>
      <c r="J2004" s="3" t="str">
        <f>HYPERLINK("https://www.boe.es/gazeta/dias/1826/05/25/pdfs/GMD-1826-63.pdf#page=4","Abrir facsímil")</f>
        <v>Abrir facsímil</v>
      </c>
      <c r="K2004" s="3" t="s">
        <v>36</v>
      </c>
    </row>
    <row r="2005" spans="1:11" ht="42" customHeight="1">
      <c r="A2005" s="2" t="s">
        <v>4685</v>
      </c>
      <c r="B2005" s="2" t="s">
        <v>4686</v>
      </c>
      <c r="C2005" s="2" t="s">
        <v>85</v>
      </c>
      <c r="D2005" s="2" t="s">
        <v>86</v>
      </c>
      <c r="E2005" s="5">
        <v>-26719</v>
      </c>
      <c r="F2005" s="3" t="s">
        <v>184</v>
      </c>
      <c r="G2005" s="3" t="s">
        <v>29</v>
      </c>
      <c r="H2005" s="2" t="s">
        <v>34</v>
      </c>
      <c r="I2005" s="2" t="s">
        <v>4687</v>
      </c>
      <c r="J2005" s="3" t="str">
        <f>HYPERLINK("https://www.boe.es/gazeta/dias/1826/11/04/pdfs/GMD-1826-133.pdf#page=4","Abrir facsímil")</f>
        <v>Abrir facsímil</v>
      </c>
      <c r="K2005" s="3" t="s">
        <v>36</v>
      </c>
    </row>
    <row r="2006" spans="1:11" ht="42" customHeight="1">
      <c r="A2006" s="2" t="s">
        <v>4688</v>
      </c>
      <c r="B2006" s="2" t="s">
        <v>4689</v>
      </c>
      <c r="C2006" s="2" t="s">
        <v>17</v>
      </c>
      <c r="D2006" s="2" t="s">
        <v>18</v>
      </c>
      <c r="E2006" s="5">
        <v>-26901</v>
      </c>
      <c r="F2006" s="3" t="s">
        <v>836</v>
      </c>
      <c r="G2006" s="3" t="s">
        <v>29</v>
      </c>
      <c r="H2006" s="2" t="s">
        <v>34</v>
      </c>
      <c r="I2006" s="2" t="s">
        <v>4690</v>
      </c>
      <c r="J2006" s="3" t="str">
        <f>HYPERLINK("https://www.boe.es/gazeta/dias/1826/05/06/pdfs/GMD-1826-55.pdf#page=4","Abrir facsímil")</f>
        <v>Abrir facsímil</v>
      </c>
      <c r="K2006" s="3" t="s">
        <v>36</v>
      </c>
    </row>
    <row r="2007" spans="1:11" ht="42" customHeight="1">
      <c r="A2007" s="2" t="s">
        <v>4691</v>
      </c>
      <c r="B2007" s="2" t="s">
        <v>4692</v>
      </c>
      <c r="C2007" s="2" t="s">
        <v>62</v>
      </c>
      <c r="D2007" s="2" t="s">
        <v>27</v>
      </c>
      <c r="E2007" s="5">
        <v>-27010</v>
      </c>
      <c r="F2007" s="3" t="s">
        <v>283</v>
      </c>
      <c r="G2007" s="3" t="s">
        <v>29</v>
      </c>
      <c r="H2007" s="2" t="s">
        <v>34</v>
      </c>
      <c r="I2007" s="2" t="s">
        <v>4693</v>
      </c>
      <c r="J2007" s="3" t="str">
        <f>HYPERLINK("https://www.boe.es/gazeta/dias/1826/01/17/pdfs/GMD-1826-7.pdf#page=4","Abrir facsímil")</f>
        <v>Abrir facsímil</v>
      </c>
      <c r="K2007" s="3" t="s">
        <v>36</v>
      </c>
    </row>
    <row r="2008" spans="1:11" ht="42" customHeight="1">
      <c r="A2008" s="2" t="s">
        <v>4694</v>
      </c>
      <c r="B2008" s="2" t="s">
        <v>4695</v>
      </c>
      <c r="C2008" s="2" t="s">
        <v>62</v>
      </c>
      <c r="D2008" s="2" t="s">
        <v>27</v>
      </c>
      <c r="E2008" s="5">
        <v>-26747</v>
      </c>
      <c r="F2008" s="3" t="s">
        <v>738</v>
      </c>
      <c r="G2008" s="3" t="s">
        <v>739</v>
      </c>
      <c r="H2008" s="2" t="s">
        <v>21</v>
      </c>
      <c r="I2008" s="2" t="s">
        <v>4696</v>
      </c>
      <c r="J2008" s="3" t="str">
        <f>HYPERLINK("https://www.boe.es/gazeta/dias/1826/10/07/pdfs/GMD-1826-121.pdf#page=4","Abrir facsímil")</f>
        <v>Abrir facsímil</v>
      </c>
      <c r="K2008" s="3" t="s">
        <v>23</v>
      </c>
    </row>
    <row r="2009" spans="1:11" ht="42" customHeight="1">
      <c r="A2009" s="2" t="s">
        <v>4697</v>
      </c>
      <c r="B2009" s="2" t="s">
        <v>4698</v>
      </c>
      <c r="C2009" s="2" t="s">
        <v>73</v>
      </c>
      <c r="D2009" s="2" t="s">
        <v>27</v>
      </c>
      <c r="E2009" s="5">
        <v>-26987</v>
      </c>
      <c r="F2009" s="3" t="s">
        <v>399</v>
      </c>
      <c r="G2009" s="3" t="s">
        <v>29</v>
      </c>
      <c r="H2009" s="2" t="s">
        <v>34</v>
      </c>
      <c r="I2009" s="2" t="s">
        <v>4699</v>
      </c>
      <c r="J2009" s="3" t="str">
        <f>HYPERLINK("https://www.boe.es/gazeta/dias/1826/02/09/pdfs/GMD-1826-17.pdf#page=4","Abrir facsímil")</f>
        <v>Abrir facsímil</v>
      </c>
      <c r="K2009" s="3" t="s">
        <v>36</v>
      </c>
    </row>
    <row r="2010" spans="1:11" ht="42" customHeight="1">
      <c r="A2010" s="2" t="s">
        <v>4700</v>
      </c>
      <c r="B2010" s="2" t="s">
        <v>4701</v>
      </c>
      <c r="C2010" s="2" t="s">
        <v>17</v>
      </c>
      <c r="D2010" s="2" t="s">
        <v>18</v>
      </c>
      <c r="E2010" s="5">
        <v>-26987</v>
      </c>
      <c r="F2010" s="3" t="s">
        <v>399</v>
      </c>
      <c r="G2010" s="3" t="s">
        <v>29</v>
      </c>
      <c r="H2010" s="2" t="s">
        <v>34</v>
      </c>
      <c r="I2010" s="2" t="s">
        <v>4702</v>
      </c>
      <c r="J2010" s="3" t="str">
        <f>HYPERLINK("https://www.boe.es/gazeta/dias/1826/02/09/pdfs/GMD-1826-17.pdf#page=4","Abrir facsímil")</f>
        <v>Abrir facsímil</v>
      </c>
      <c r="K2010" s="3" t="s">
        <v>36</v>
      </c>
    </row>
    <row r="2011" spans="1:11" ht="42" customHeight="1">
      <c r="A2011" s="2" t="s">
        <v>4703</v>
      </c>
      <c r="B2011" s="2" t="s">
        <v>4704</v>
      </c>
      <c r="C2011" s="2" t="s">
        <v>17</v>
      </c>
      <c r="D2011" s="2" t="s">
        <v>18</v>
      </c>
      <c r="E2011" s="5">
        <v>-26910</v>
      </c>
      <c r="F2011" s="3" t="s">
        <v>95</v>
      </c>
      <c r="G2011" s="3" t="s">
        <v>29</v>
      </c>
      <c r="H2011" s="2" t="s">
        <v>34</v>
      </c>
      <c r="I2011" s="2" t="s">
        <v>4705</v>
      </c>
      <c r="J2011" s="3" t="str">
        <f>HYPERLINK("https://www.boe.es/gazeta/dias/1826/04/27/pdfs/GMD-1826-51.pdf#page=4","Abrir facsímil")</f>
        <v>Abrir facsímil</v>
      </c>
      <c r="K2011" s="3" t="s">
        <v>36</v>
      </c>
    </row>
    <row r="2012" spans="1:11" ht="42" customHeight="1">
      <c r="A2012" s="2" t="s">
        <v>4706</v>
      </c>
      <c r="B2012" s="2" t="s">
        <v>4707</v>
      </c>
      <c r="C2012" s="2" t="s">
        <v>62</v>
      </c>
      <c r="D2012" s="2" t="s">
        <v>27</v>
      </c>
      <c r="E2012" s="5">
        <v>-26971</v>
      </c>
      <c r="F2012" s="3" t="s">
        <v>201</v>
      </c>
      <c r="G2012" s="3" t="s">
        <v>29</v>
      </c>
      <c r="H2012" s="2" t="s">
        <v>34</v>
      </c>
      <c r="I2012" s="2" t="s">
        <v>4708</v>
      </c>
      <c r="J2012" s="3" t="str">
        <f>HYPERLINK("https://www.boe.es/gazeta/dias/1826/02/25/pdfs/GMD-1826-24.pdf#page=4","Abrir facsímil")</f>
        <v>Abrir facsímil</v>
      </c>
      <c r="K2012" s="3" t="s">
        <v>36</v>
      </c>
    </row>
    <row r="2013" spans="1:11" ht="42" customHeight="1">
      <c r="A2013" s="2" t="s">
        <v>4709</v>
      </c>
      <c r="B2013" s="2" t="s">
        <v>4710</v>
      </c>
      <c r="C2013" s="2" t="s">
        <v>73</v>
      </c>
      <c r="D2013" s="2" t="s">
        <v>27</v>
      </c>
      <c r="E2013" s="5">
        <v>-26931</v>
      </c>
      <c r="F2013" s="3" t="s">
        <v>215</v>
      </c>
      <c r="G2013" s="3" t="s">
        <v>20</v>
      </c>
      <c r="H2013" s="2" t="s">
        <v>34</v>
      </c>
      <c r="I2013" s="2" t="s">
        <v>4711</v>
      </c>
      <c r="J2013" s="3" t="str">
        <f>HYPERLINK("https://www.boe.es/gazeta/dias/1826/04/06/pdfs/GMD-1826-42.pdf#page=3","Abrir facsímil")</f>
        <v>Abrir facsímil</v>
      </c>
      <c r="K2013" s="3" t="s">
        <v>36</v>
      </c>
    </row>
    <row r="2014" spans="1:11" ht="42" customHeight="1">
      <c r="A2014" s="2" t="s">
        <v>4712</v>
      </c>
      <c r="B2014" s="2" t="s">
        <v>4712</v>
      </c>
      <c r="C2014" s="2" t="s">
        <v>17</v>
      </c>
      <c r="D2014" s="2" t="s">
        <v>18</v>
      </c>
      <c r="E2014" s="5">
        <v>-26779</v>
      </c>
      <c r="F2014" s="3" t="s">
        <v>287</v>
      </c>
      <c r="G2014" s="3" t="s">
        <v>29</v>
      </c>
      <c r="H2014" s="2" t="s">
        <v>34</v>
      </c>
      <c r="I2014" s="2" t="s">
        <v>4713</v>
      </c>
      <c r="J2014" s="3" t="str">
        <f>HYPERLINK("https://www.boe.es/gazeta/dias/1826/09/05/pdfs/GMD-1826-107.pdf#page=4","Abrir facsímil")</f>
        <v>Abrir facsímil</v>
      </c>
      <c r="K2014" s="3" t="s">
        <v>36</v>
      </c>
    </row>
    <row r="2015" spans="1:11" ht="42" customHeight="1">
      <c r="A2015" s="2" t="s">
        <v>4714</v>
      </c>
      <c r="B2015" s="2" t="s">
        <v>4715</v>
      </c>
      <c r="C2015" s="2" t="s">
        <v>17</v>
      </c>
      <c r="D2015" s="2" t="s">
        <v>18</v>
      </c>
      <c r="E2015" s="5">
        <v>-26824</v>
      </c>
      <c r="F2015" s="3" t="s">
        <v>274</v>
      </c>
      <c r="G2015" s="3" t="s">
        <v>29</v>
      </c>
      <c r="H2015" s="2" t="s">
        <v>34</v>
      </c>
      <c r="I2015" s="2" t="s">
        <v>4716</v>
      </c>
      <c r="J2015" s="3" t="str">
        <f>HYPERLINK("https://www.boe.es/gazeta/dias/1826/07/22/pdfs/GMD-1826-88.pdf#page=4","Abrir facsímil")</f>
        <v>Abrir facsímil</v>
      </c>
      <c r="K2015" s="3" t="s">
        <v>36</v>
      </c>
    </row>
    <row r="2016" spans="1:11" ht="42" customHeight="1">
      <c r="A2016" s="2" t="s">
        <v>4717</v>
      </c>
      <c r="B2016" s="2" t="s">
        <v>4717</v>
      </c>
      <c r="C2016" s="2" t="s">
        <v>17</v>
      </c>
      <c r="D2016" s="2" t="s">
        <v>18</v>
      </c>
      <c r="E2016" s="5">
        <v>-26749</v>
      </c>
      <c r="F2016" s="3" t="s">
        <v>143</v>
      </c>
      <c r="G2016" s="3" t="s">
        <v>29</v>
      </c>
      <c r="H2016" s="2" t="s">
        <v>34</v>
      </c>
      <c r="I2016" s="2" t="s">
        <v>4718</v>
      </c>
      <c r="J2016" s="3" t="str">
        <f>HYPERLINK("https://www.boe.es/gazeta/dias/1826/10/05/pdfs/GMD-1826-120.pdf#page=4","Abrir facsímil")</f>
        <v>Abrir facsímil</v>
      </c>
      <c r="K2016" s="3" t="s">
        <v>36</v>
      </c>
    </row>
    <row r="2017" spans="1:11" ht="42" customHeight="1">
      <c r="A2017" s="2" t="s">
        <v>4719</v>
      </c>
      <c r="B2017" s="2" t="s">
        <v>4719</v>
      </c>
      <c r="C2017" s="2" t="s">
        <v>17</v>
      </c>
      <c r="D2017" s="2" t="s">
        <v>18</v>
      </c>
      <c r="E2017" s="5">
        <v>-26747</v>
      </c>
      <c r="F2017" s="3" t="s">
        <v>738</v>
      </c>
      <c r="G2017" s="3" t="s">
        <v>739</v>
      </c>
      <c r="H2017" s="2" t="s">
        <v>34</v>
      </c>
      <c r="I2017" s="2" t="s">
        <v>4720</v>
      </c>
      <c r="J2017" s="3" t="str">
        <f>HYPERLINK("https://www.boe.es/gazeta/dias/1826/10/07/pdfs/GMD-1826-121.pdf#page=4","Abrir facsímil")</f>
        <v>Abrir facsímil</v>
      </c>
      <c r="K2017" s="3" t="s">
        <v>36</v>
      </c>
    </row>
    <row r="2018" spans="1:11" ht="42" customHeight="1">
      <c r="A2018" s="2" t="s">
        <v>4721</v>
      </c>
      <c r="B2018" s="2" t="s">
        <v>4722</v>
      </c>
      <c r="C2018" s="2" t="s">
        <v>62</v>
      </c>
      <c r="D2018" s="2" t="s">
        <v>27</v>
      </c>
      <c r="E2018" s="5">
        <v>-26903</v>
      </c>
      <c r="F2018" s="3" t="s">
        <v>217</v>
      </c>
      <c r="G2018" s="3" t="s">
        <v>29</v>
      </c>
      <c r="H2018" s="2" t="s">
        <v>34</v>
      </c>
      <c r="I2018" s="2" t="s">
        <v>4723</v>
      </c>
      <c r="J2018" s="3" t="str">
        <f>HYPERLINK("https://www.boe.es/gazeta/dias/1826/05/04/pdfs/GMD-1826-54.pdf#page=4","Abrir facsímil")</f>
        <v>Abrir facsímil</v>
      </c>
      <c r="K2018" s="3" t="s">
        <v>36</v>
      </c>
    </row>
    <row r="2019" spans="1:11" ht="42" customHeight="1">
      <c r="A2019" s="2" t="s">
        <v>4724</v>
      </c>
      <c r="B2019" s="2" t="s">
        <v>4725</v>
      </c>
      <c r="C2019" s="2" t="s">
        <v>62</v>
      </c>
      <c r="D2019" s="2" t="s">
        <v>27</v>
      </c>
      <c r="E2019" s="5">
        <v>-26971</v>
      </c>
      <c r="F2019" s="3" t="s">
        <v>201</v>
      </c>
      <c r="G2019" s="3" t="s">
        <v>29</v>
      </c>
      <c r="H2019" s="2" t="s">
        <v>34</v>
      </c>
      <c r="I2019" s="2" t="s">
        <v>4726</v>
      </c>
      <c r="J2019" s="3" t="str">
        <f>HYPERLINK("https://www.boe.es/gazeta/dias/1826/02/25/pdfs/GMD-1826-24.pdf#page=4","Abrir facsímil")</f>
        <v>Abrir facsímil</v>
      </c>
      <c r="K2019" s="3" t="s">
        <v>36</v>
      </c>
    </row>
    <row r="2020" spans="1:11" ht="42" customHeight="1">
      <c r="A2020" s="2" t="s">
        <v>4727</v>
      </c>
      <c r="B2020" s="2" t="s">
        <v>4727</v>
      </c>
      <c r="C2020" s="2" t="s">
        <v>17</v>
      </c>
      <c r="D2020" s="2" t="s">
        <v>18</v>
      </c>
      <c r="E2020" s="5">
        <v>-26723</v>
      </c>
      <c r="F2020" s="3" t="s">
        <v>340</v>
      </c>
      <c r="G2020" s="3" t="s">
        <v>45</v>
      </c>
      <c r="H2020" s="2" t="s">
        <v>34</v>
      </c>
      <c r="I2020" s="2" t="s">
        <v>4728</v>
      </c>
      <c r="J2020" s="3" t="str">
        <f>HYPERLINK("https://www.boe.es/gazeta/dias/1826/10/31/pdfs/GMD-1826-131.pdf#page=1","Abrir facsímil")</f>
        <v>Abrir facsímil</v>
      </c>
      <c r="K2020" s="3" t="s">
        <v>36</v>
      </c>
    </row>
    <row r="2021" spans="1:11" ht="42" customHeight="1">
      <c r="A2021" s="2" t="s">
        <v>4729</v>
      </c>
      <c r="B2021" s="2" t="s">
        <v>4730</v>
      </c>
      <c r="C2021" s="2" t="s">
        <v>62</v>
      </c>
      <c r="D2021" s="2" t="s">
        <v>27</v>
      </c>
      <c r="E2021" s="5">
        <v>-26796</v>
      </c>
      <c r="F2021" s="3" t="s">
        <v>125</v>
      </c>
      <c r="G2021" s="3" t="s">
        <v>29</v>
      </c>
      <c r="H2021" s="2" t="s">
        <v>34</v>
      </c>
      <c r="I2021" s="2" t="s">
        <v>4731</v>
      </c>
      <c r="J2021" s="3" t="str">
        <f>HYPERLINK("https://www.boe.es/gazeta/dias/1826/08/19/pdfs/GMD-1826-100.pdf#page=4","Abrir facsímil")</f>
        <v>Abrir facsímil</v>
      </c>
      <c r="K2021" s="3" t="s">
        <v>36</v>
      </c>
    </row>
    <row r="2022" spans="1:11" ht="42" customHeight="1">
      <c r="A2022" s="2" t="s">
        <v>4732</v>
      </c>
      <c r="B2022" s="2" t="s">
        <v>4733</v>
      </c>
      <c r="C2022" s="2" t="s">
        <v>62</v>
      </c>
      <c r="D2022" s="2" t="s">
        <v>27</v>
      </c>
      <c r="E2022" s="5">
        <v>-26828</v>
      </c>
      <c r="F2022" s="3" t="s">
        <v>586</v>
      </c>
      <c r="G2022" s="3" t="s">
        <v>29</v>
      </c>
      <c r="H2022" s="2" t="s">
        <v>34</v>
      </c>
      <c r="I2022" s="2" t="s">
        <v>4734</v>
      </c>
      <c r="J2022" s="3" t="str">
        <f>HYPERLINK("https://www.boe.es/gazeta/dias/1826/07/18/pdfs/GMD-1826-86.pdf#page=4","Abrir facsímil")</f>
        <v>Abrir facsímil</v>
      </c>
      <c r="K2022" s="3" t="s">
        <v>36</v>
      </c>
    </row>
    <row r="2023" spans="1:11" ht="42" customHeight="1">
      <c r="A2023" s="2" t="s">
        <v>4735</v>
      </c>
      <c r="B2023" s="2" t="s">
        <v>4736</v>
      </c>
      <c r="C2023" s="2" t="s">
        <v>73</v>
      </c>
      <c r="D2023" s="2" t="s">
        <v>27</v>
      </c>
      <c r="E2023" s="5">
        <v>-26842</v>
      </c>
      <c r="F2023" s="3" t="s">
        <v>133</v>
      </c>
      <c r="G2023" s="3" t="s">
        <v>64</v>
      </c>
      <c r="H2023" s="2" t="s">
        <v>34</v>
      </c>
      <c r="I2023" s="2" t="s">
        <v>4737</v>
      </c>
      <c r="J2023" s="3" t="str">
        <f>HYPERLINK("https://www.boe.es/gazeta/dias/1826/07/04/pdfs/GMD-1826-80.pdf#page=2","Abrir facsímil")</f>
        <v>Abrir facsímil</v>
      </c>
      <c r="K2023" s="3" t="s">
        <v>36</v>
      </c>
    </row>
    <row r="2024" spans="1:11" ht="42" customHeight="1">
      <c r="A2024" s="2" t="s">
        <v>4738</v>
      </c>
      <c r="B2024" s="2" t="s">
        <v>4739</v>
      </c>
      <c r="C2024" s="2" t="s">
        <v>49</v>
      </c>
      <c r="D2024" s="2" t="s">
        <v>27</v>
      </c>
      <c r="E2024" s="5">
        <v>-26987</v>
      </c>
      <c r="F2024" s="3" t="s">
        <v>399</v>
      </c>
      <c r="G2024" s="3" t="s">
        <v>29</v>
      </c>
      <c r="H2024" s="2" t="s">
        <v>34</v>
      </c>
      <c r="I2024" s="2" t="s">
        <v>4740</v>
      </c>
      <c r="J2024" s="3" t="str">
        <f>HYPERLINK("https://www.boe.es/gazeta/dias/1826/02/09/pdfs/GMD-1826-17.pdf#page=4","Abrir facsímil")</f>
        <v>Abrir facsímil</v>
      </c>
      <c r="K2024" s="3" t="s">
        <v>36</v>
      </c>
    </row>
    <row r="2025" spans="1:11" ht="42" customHeight="1">
      <c r="A2025" s="2" t="s">
        <v>4741</v>
      </c>
      <c r="B2025" s="2" t="s">
        <v>4742</v>
      </c>
      <c r="C2025" s="2" t="s">
        <v>85</v>
      </c>
      <c r="D2025" s="2" t="s">
        <v>86</v>
      </c>
      <c r="E2025" s="5">
        <v>-26971</v>
      </c>
      <c r="F2025" s="3" t="s">
        <v>201</v>
      </c>
      <c r="G2025" s="3" t="s">
        <v>29</v>
      </c>
      <c r="H2025" s="2" t="s">
        <v>21</v>
      </c>
      <c r="I2025" s="2" t="s">
        <v>4743</v>
      </c>
      <c r="J2025" s="3" t="str">
        <f>HYPERLINK("https://www.boe.es/gazeta/dias/1826/02/25/pdfs/GMD-1826-24.pdf#page=4","Abrir facsímil")</f>
        <v>Abrir facsímil</v>
      </c>
      <c r="K2025" s="3" t="s">
        <v>23</v>
      </c>
    </row>
    <row r="2026" spans="1:11" ht="42" customHeight="1">
      <c r="A2026" s="2" t="s">
        <v>4744</v>
      </c>
      <c r="B2026" s="2" t="s">
        <v>4745</v>
      </c>
      <c r="C2026" s="2" t="s">
        <v>26</v>
      </c>
      <c r="D2026" s="2" t="s">
        <v>27</v>
      </c>
      <c r="E2026" s="5">
        <v>-26831</v>
      </c>
      <c r="F2026" s="3" t="s">
        <v>565</v>
      </c>
      <c r="G2026" s="3" t="s">
        <v>29</v>
      </c>
      <c r="H2026" s="2" t="s">
        <v>34</v>
      </c>
      <c r="I2026" s="2" t="s">
        <v>4746</v>
      </c>
      <c r="J2026" s="3" t="str">
        <f>HYPERLINK("https://www.boe.es/gazeta/dias/1826/07/15/pdfs/GMD-1826-85.pdf#page=4","Abrir facsímil")</f>
        <v>Abrir facsímil</v>
      </c>
      <c r="K2026" s="3" t="s">
        <v>36</v>
      </c>
    </row>
    <row r="2027" spans="1:11" ht="42" customHeight="1">
      <c r="A2027" s="2" t="s">
        <v>4747</v>
      </c>
      <c r="B2027" s="2" t="s">
        <v>4747</v>
      </c>
      <c r="C2027" s="2" t="s">
        <v>26</v>
      </c>
      <c r="D2027" s="2" t="s">
        <v>27</v>
      </c>
      <c r="E2027" s="5">
        <v>-26798</v>
      </c>
      <c r="F2027" s="3" t="s">
        <v>379</v>
      </c>
      <c r="G2027" s="3" t="s">
        <v>20</v>
      </c>
      <c r="H2027" s="2" t="s">
        <v>34</v>
      </c>
      <c r="I2027" s="2" t="s">
        <v>4748</v>
      </c>
      <c r="J2027" s="3" t="str">
        <f>HYPERLINK("https://www.boe.es/gazeta/dias/1826/08/17/pdfs/GMD-1826-99.pdf#page=3","Abrir facsímil")</f>
        <v>Abrir facsímil</v>
      </c>
      <c r="K2027" s="3" t="s">
        <v>36</v>
      </c>
    </row>
    <row r="2028" spans="1:11" ht="42" customHeight="1">
      <c r="A2028" s="2" t="s">
        <v>4749</v>
      </c>
      <c r="B2028" s="2" t="s">
        <v>4749</v>
      </c>
      <c r="C2028" s="2" t="s">
        <v>17</v>
      </c>
      <c r="D2028" s="2" t="s">
        <v>18</v>
      </c>
      <c r="E2028" s="5">
        <v>-26791</v>
      </c>
      <c r="F2028" s="3" t="s">
        <v>191</v>
      </c>
      <c r="G2028" s="3" t="s">
        <v>45</v>
      </c>
      <c r="H2028" s="2" t="s">
        <v>34</v>
      </c>
      <c r="I2028" s="2" t="s">
        <v>4750</v>
      </c>
      <c r="J2028" s="3" t="str">
        <f>HYPERLINK("https://www.boe.es/gazeta/dias/1826/08/24/pdfs/GMD-1826-102.pdf#page=1","Abrir facsímil")</f>
        <v>Abrir facsímil</v>
      </c>
      <c r="K2028" s="3" t="s">
        <v>36</v>
      </c>
    </row>
    <row r="2029" spans="1:11" ht="42" customHeight="1">
      <c r="A2029" s="2" t="s">
        <v>4751</v>
      </c>
      <c r="B2029" s="2" t="s">
        <v>4751</v>
      </c>
      <c r="C2029" s="2" t="s">
        <v>17</v>
      </c>
      <c r="D2029" s="2" t="s">
        <v>18</v>
      </c>
      <c r="E2029" s="5">
        <v>-26747</v>
      </c>
      <c r="F2029" s="3" t="s">
        <v>738</v>
      </c>
      <c r="G2029" s="3" t="s">
        <v>64</v>
      </c>
      <c r="H2029" s="2" t="s">
        <v>34</v>
      </c>
      <c r="I2029" s="2" t="s">
        <v>4752</v>
      </c>
      <c r="J2029" s="3" t="str">
        <f>HYPERLINK("https://www.boe.es/gazeta/dias/1826/10/07/pdfs/GMD-1826-121.pdf#page=2","Abrir facsímil")</f>
        <v>Abrir facsímil</v>
      </c>
      <c r="K2029" s="3" t="s">
        <v>36</v>
      </c>
    </row>
    <row r="2030" spans="1:11" ht="42" customHeight="1">
      <c r="A2030" s="2" t="s">
        <v>4753</v>
      </c>
      <c r="B2030" s="2" t="s">
        <v>4753</v>
      </c>
      <c r="C2030" s="2" t="s">
        <v>85</v>
      </c>
      <c r="D2030" s="2" t="s">
        <v>86</v>
      </c>
      <c r="E2030" s="5">
        <v>-26756</v>
      </c>
      <c r="F2030" s="3" t="s">
        <v>1816</v>
      </c>
      <c r="G2030" s="3" t="s">
        <v>45</v>
      </c>
      <c r="H2030" s="2" t="s">
        <v>34</v>
      </c>
      <c r="I2030" s="2" t="s">
        <v>4754</v>
      </c>
      <c r="J2030" s="3" t="str">
        <f>HYPERLINK("https://www.boe.es/gazeta/dias/1826/09/28/pdfs/GMD-1826-117.pdf#page=1","Abrir facsímil")</f>
        <v>Abrir facsímil</v>
      </c>
      <c r="K2030" s="3" t="s">
        <v>36</v>
      </c>
    </row>
    <row r="2031" spans="1:11" ht="42" customHeight="1">
      <c r="A2031" s="2" t="s">
        <v>4755</v>
      </c>
      <c r="B2031" s="2" t="s">
        <v>4755</v>
      </c>
      <c r="C2031" s="2" t="s">
        <v>17</v>
      </c>
      <c r="D2031" s="2" t="s">
        <v>18</v>
      </c>
      <c r="E2031" s="5">
        <v>-26765</v>
      </c>
      <c r="F2031" s="3" t="s">
        <v>458</v>
      </c>
      <c r="G2031" s="3" t="s">
        <v>64</v>
      </c>
      <c r="H2031" s="2" t="s">
        <v>34</v>
      </c>
      <c r="I2031" s="2" t="s">
        <v>4756</v>
      </c>
      <c r="J2031" s="3" t="str">
        <f>HYPERLINK("https://www.boe.es/gazeta/dias/1826/09/19/pdfs/GMD-1826-113.pdf#page=2","Abrir facsímil")</f>
        <v>Abrir facsímil</v>
      </c>
      <c r="K2031" s="3" t="s">
        <v>36</v>
      </c>
    </row>
    <row r="2032" spans="1:11" ht="42" customHeight="1">
      <c r="A2032" s="2" t="s">
        <v>4757</v>
      </c>
      <c r="B2032" s="2" t="s">
        <v>4758</v>
      </c>
      <c r="C2032" s="2" t="s">
        <v>49</v>
      </c>
      <c r="D2032" s="2" t="s">
        <v>27</v>
      </c>
      <c r="E2032" s="5">
        <v>-26782</v>
      </c>
      <c r="F2032" s="3" t="s">
        <v>322</v>
      </c>
      <c r="G2032" s="3" t="s">
        <v>29</v>
      </c>
      <c r="H2032" s="2" t="s">
        <v>34</v>
      </c>
      <c r="I2032" s="2" t="s">
        <v>4759</v>
      </c>
      <c r="J2032" s="3" t="str">
        <f>HYPERLINK("https://www.boe.es/gazeta/dias/1826/09/02/pdfs/GMD-1826-106.pdf#page=4","Abrir facsímil")</f>
        <v>Abrir facsímil</v>
      </c>
      <c r="K2032" s="3" t="s">
        <v>36</v>
      </c>
    </row>
    <row r="2033" spans="1:11" ht="42" customHeight="1">
      <c r="A2033" s="2" t="s">
        <v>4760</v>
      </c>
      <c r="B2033" s="2" t="s">
        <v>4760</v>
      </c>
      <c r="C2033" s="2" t="s">
        <v>26</v>
      </c>
      <c r="D2033" s="2" t="s">
        <v>27</v>
      </c>
      <c r="E2033" s="5">
        <v>-26950</v>
      </c>
      <c r="F2033" s="3" t="s">
        <v>616</v>
      </c>
      <c r="G2033" s="3" t="s">
        <v>20</v>
      </c>
      <c r="H2033" s="2" t="s">
        <v>34</v>
      </c>
      <c r="I2033" s="2" t="s">
        <v>4761</v>
      </c>
      <c r="J2033" s="3" t="str">
        <f>HYPERLINK("https://www.boe.es/gazeta/dias/1826/03/18/pdfs/GMD-1826-34.pdf#page=3","Abrir facsímil")</f>
        <v>Abrir facsímil</v>
      </c>
      <c r="K2033" s="3" t="s">
        <v>36</v>
      </c>
    </row>
    <row r="2034" spans="1:11" ht="42" customHeight="1">
      <c r="A2034" s="2" t="s">
        <v>4762</v>
      </c>
      <c r="B2034" s="2" t="s">
        <v>4762</v>
      </c>
      <c r="C2034" s="2" t="s">
        <v>85</v>
      </c>
      <c r="D2034" s="2" t="s">
        <v>86</v>
      </c>
      <c r="E2034" s="5">
        <v>-26933</v>
      </c>
      <c r="F2034" s="3" t="s">
        <v>63</v>
      </c>
      <c r="G2034" s="3" t="s">
        <v>45</v>
      </c>
      <c r="H2034" s="2" t="s">
        <v>34</v>
      </c>
      <c r="I2034" s="2" t="s">
        <v>4763</v>
      </c>
      <c r="J2034" s="3" t="str">
        <f>HYPERLINK("https://www.boe.es/gazeta/dias/1826/04/04/pdfs/GMD-1826-41.pdf#page=1","Abrir facsímil")</f>
        <v>Abrir facsímil</v>
      </c>
      <c r="K2034" s="3" t="s">
        <v>36</v>
      </c>
    </row>
    <row r="2035" spans="1:11" ht="42" customHeight="1">
      <c r="A2035" s="2" t="s">
        <v>4764</v>
      </c>
      <c r="B2035" s="2" t="s">
        <v>4764</v>
      </c>
      <c r="C2035" s="2" t="s">
        <v>17</v>
      </c>
      <c r="D2035" s="2" t="s">
        <v>18</v>
      </c>
      <c r="E2035" s="5">
        <v>-26968</v>
      </c>
      <c r="F2035" s="3" t="s">
        <v>344</v>
      </c>
      <c r="G2035" s="3" t="s">
        <v>29</v>
      </c>
      <c r="H2035" s="2" t="s">
        <v>34</v>
      </c>
      <c r="I2035" s="2" t="s">
        <v>4765</v>
      </c>
      <c r="J2035" s="3" t="str">
        <f>HYPERLINK("https://www.boe.es/gazeta/dias/1826/02/28/pdfs/GMD-1826-26.pdf#page=4","Abrir facsímil")</f>
        <v>Abrir facsímil</v>
      </c>
      <c r="K2035" s="3" t="s">
        <v>36</v>
      </c>
    </row>
    <row r="2036" spans="1:11" ht="42" customHeight="1">
      <c r="A2036" s="2" t="s">
        <v>4764</v>
      </c>
      <c r="B2036" s="2" t="s">
        <v>4764</v>
      </c>
      <c r="C2036" s="2" t="s">
        <v>17</v>
      </c>
      <c r="D2036" s="2" t="s">
        <v>18</v>
      </c>
      <c r="E2036" s="5">
        <v>-26859</v>
      </c>
      <c r="F2036" s="3" t="s">
        <v>41</v>
      </c>
      <c r="G2036" s="3" t="s">
        <v>20</v>
      </c>
      <c r="H2036" s="2" t="s">
        <v>34</v>
      </c>
      <c r="I2036" s="2" t="s">
        <v>4766</v>
      </c>
      <c r="J2036" s="3" t="str">
        <f>HYPERLINK("https://www.boe.es/gazeta/dias/1826/06/17/pdfs/GMD-1826-73.pdf#page=3","Abrir facsímil")</f>
        <v>Abrir facsímil</v>
      </c>
      <c r="K2036" s="3" t="s">
        <v>36</v>
      </c>
    </row>
    <row r="2037" spans="1:11" ht="42" customHeight="1">
      <c r="A2037" s="2" t="s">
        <v>4764</v>
      </c>
      <c r="B2037" s="2" t="s">
        <v>4764</v>
      </c>
      <c r="C2037" s="2" t="s">
        <v>17</v>
      </c>
      <c r="D2037" s="2" t="s">
        <v>18</v>
      </c>
      <c r="E2037" s="5">
        <v>-26733</v>
      </c>
      <c r="F2037" s="3" t="s">
        <v>176</v>
      </c>
      <c r="G2037" s="3" t="s">
        <v>45</v>
      </c>
      <c r="H2037" s="2" t="s">
        <v>34</v>
      </c>
      <c r="I2037" s="2" t="s">
        <v>4767</v>
      </c>
      <c r="J2037" s="3" t="str">
        <f>HYPERLINK("https://www.boe.es/gazeta/dias/1826/10/21/pdfs/GMD-1826-127.pdf#page=1","Abrir facsímil")</f>
        <v>Abrir facsímil</v>
      </c>
      <c r="K2037" s="3" t="s">
        <v>36</v>
      </c>
    </row>
    <row r="2038" spans="1:11" ht="42" customHeight="1">
      <c r="A2038" s="2" t="s">
        <v>4768</v>
      </c>
      <c r="B2038" s="2" t="s">
        <v>4768</v>
      </c>
      <c r="C2038" s="2" t="s">
        <v>85</v>
      </c>
      <c r="D2038" s="2" t="s">
        <v>86</v>
      </c>
      <c r="E2038" s="5">
        <v>-26749</v>
      </c>
      <c r="F2038" s="3" t="s">
        <v>143</v>
      </c>
      <c r="G2038" s="3" t="s">
        <v>29</v>
      </c>
      <c r="H2038" s="2" t="s">
        <v>34</v>
      </c>
      <c r="I2038" s="2" t="s">
        <v>4769</v>
      </c>
      <c r="J2038" s="3" t="str">
        <f>HYPERLINK("https://www.boe.es/gazeta/dias/1826/10/05/pdfs/GMD-1826-120.pdf#page=4","Abrir facsímil")</f>
        <v>Abrir facsímil</v>
      </c>
      <c r="K2038" s="3" t="s">
        <v>36</v>
      </c>
    </row>
    <row r="2039" spans="1:11" ht="42" customHeight="1">
      <c r="A2039" s="2" t="s">
        <v>4768</v>
      </c>
      <c r="B2039" s="2" t="s">
        <v>4768</v>
      </c>
      <c r="C2039" s="2" t="s">
        <v>85</v>
      </c>
      <c r="D2039" s="2" t="s">
        <v>86</v>
      </c>
      <c r="E2039" s="5">
        <v>-26726</v>
      </c>
      <c r="F2039" s="3" t="s">
        <v>318</v>
      </c>
      <c r="G2039" s="3" t="s">
        <v>29</v>
      </c>
      <c r="H2039" s="2" t="s">
        <v>34</v>
      </c>
      <c r="I2039" s="2" t="s">
        <v>4770</v>
      </c>
      <c r="J2039" s="3" t="str">
        <f>HYPERLINK("https://www.boe.es/gazeta/dias/1826/10/28/pdfs/GMD-1826-130.pdf#page=4","Abrir facsímil")</f>
        <v>Abrir facsímil</v>
      </c>
      <c r="K2039" s="3" t="s">
        <v>36</v>
      </c>
    </row>
    <row r="2040" spans="1:11" ht="42" customHeight="1">
      <c r="A2040" s="2" t="s">
        <v>4768</v>
      </c>
      <c r="B2040" s="2" t="s">
        <v>4768</v>
      </c>
      <c r="C2040" s="2" t="s">
        <v>85</v>
      </c>
      <c r="D2040" s="2" t="s">
        <v>86</v>
      </c>
      <c r="E2040" s="5">
        <v>-26695</v>
      </c>
      <c r="F2040" s="3" t="s">
        <v>446</v>
      </c>
      <c r="G2040" s="3" t="s">
        <v>29</v>
      </c>
      <c r="H2040" s="2" t="s">
        <v>34</v>
      </c>
      <c r="I2040" s="2" t="s">
        <v>4771</v>
      </c>
      <c r="J2040" s="3" t="str">
        <f>HYPERLINK("https://www.boe.es/gazeta/dias/1826/11/28/pdfs/GMD-1826-143.pdf#page=4","Abrir facsímil")</f>
        <v>Abrir facsímil</v>
      </c>
      <c r="K2040" s="3" t="s">
        <v>36</v>
      </c>
    </row>
    <row r="2041" spans="1:11" ht="42" customHeight="1">
      <c r="A2041" s="2" t="s">
        <v>4772</v>
      </c>
      <c r="B2041" s="2" t="s">
        <v>4773</v>
      </c>
      <c r="C2041" s="2" t="s">
        <v>85</v>
      </c>
      <c r="D2041" s="2" t="s">
        <v>86</v>
      </c>
      <c r="E2041" s="5">
        <v>-26791</v>
      </c>
      <c r="F2041" s="3" t="s">
        <v>191</v>
      </c>
      <c r="G2041" s="3" t="s">
        <v>29</v>
      </c>
      <c r="H2041" s="2" t="s">
        <v>34</v>
      </c>
      <c r="I2041" s="2" t="s">
        <v>4774</v>
      </c>
      <c r="J2041" s="3" t="str">
        <f>HYPERLINK("https://www.boe.es/gazeta/dias/1826/08/24/pdfs/GMD-1826-102.pdf#page=4","Abrir facsímil")</f>
        <v>Abrir facsímil</v>
      </c>
      <c r="K2041" s="3" t="s">
        <v>36</v>
      </c>
    </row>
    <row r="2042" spans="1:11" ht="42" customHeight="1">
      <c r="A2042" s="2" t="s">
        <v>4775</v>
      </c>
      <c r="B2042" s="2" t="s">
        <v>4775</v>
      </c>
      <c r="C2042" s="2" t="s">
        <v>49</v>
      </c>
      <c r="D2042" s="2" t="s">
        <v>27</v>
      </c>
      <c r="E2042" s="5">
        <v>-26873</v>
      </c>
      <c r="F2042" s="3" t="s">
        <v>136</v>
      </c>
      <c r="G2042" s="3" t="s">
        <v>20</v>
      </c>
      <c r="H2042" s="2" t="s">
        <v>34</v>
      </c>
      <c r="I2042" s="2" t="s">
        <v>4776</v>
      </c>
      <c r="J2042" s="3" t="str">
        <f>HYPERLINK("https://www.boe.es/gazeta/dias/1826/06/03/pdfs/GMD-1826-67.pdf#page=3","Abrir facsímil")</f>
        <v>Abrir facsímil</v>
      </c>
      <c r="K2042" s="3" t="s">
        <v>36</v>
      </c>
    </row>
    <row r="2043" spans="1:11" ht="42" customHeight="1">
      <c r="A2043" s="2" t="s">
        <v>4777</v>
      </c>
      <c r="B2043" s="2" t="s">
        <v>4777</v>
      </c>
      <c r="C2043" s="2" t="s">
        <v>17</v>
      </c>
      <c r="D2043" s="2" t="s">
        <v>18</v>
      </c>
      <c r="E2043" s="5">
        <v>-26807</v>
      </c>
      <c r="F2043" s="3" t="s">
        <v>965</v>
      </c>
      <c r="G2043" s="3" t="s">
        <v>45</v>
      </c>
      <c r="H2043" s="2" t="s">
        <v>34</v>
      </c>
      <c r="I2043" s="2" t="s">
        <v>4778</v>
      </c>
      <c r="J2043" s="3" t="str">
        <f>HYPERLINK("https://www.boe.es/gazeta/dias/1826/08/08/pdfs/GMD-1826-95.pdf#page=1","Abrir facsímil")</f>
        <v>Abrir facsímil</v>
      </c>
      <c r="K2043" s="3" t="s">
        <v>36</v>
      </c>
    </row>
    <row r="2044" spans="1:11" ht="42" customHeight="1">
      <c r="A2044" s="2" t="s">
        <v>4779</v>
      </c>
      <c r="B2044" s="2" t="s">
        <v>4780</v>
      </c>
      <c r="C2044" s="2" t="s">
        <v>26</v>
      </c>
      <c r="D2044" s="2" t="s">
        <v>27</v>
      </c>
      <c r="E2044" s="5">
        <v>-26733</v>
      </c>
      <c r="F2044" s="3" t="s">
        <v>176</v>
      </c>
      <c r="G2044" s="3" t="s">
        <v>20</v>
      </c>
      <c r="H2044" s="2" t="s">
        <v>21</v>
      </c>
      <c r="I2044" s="2" t="s">
        <v>4781</v>
      </c>
      <c r="J2044" s="3" t="str">
        <f>HYPERLINK("https://www.boe.es/gazeta/dias/1826/10/21/pdfs/GMD-1826-127.pdf#page=3","Abrir facsímil")</f>
        <v>Abrir facsímil</v>
      </c>
      <c r="K2044" s="3" t="s">
        <v>23</v>
      </c>
    </row>
    <row r="2045" spans="1:11" ht="42" customHeight="1">
      <c r="A2045" s="2" t="s">
        <v>4782</v>
      </c>
      <c r="B2045" s="2" t="s">
        <v>4783</v>
      </c>
      <c r="C2045" s="2" t="s">
        <v>17</v>
      </c>
      <c r="D2045" s="2" t="s">
        <v>18</v>
      </c>
      <c r="E2045" s="5">
        <v>-26968</v>
      </c>
      <c r="F2045" s="3" t="s">
        <v>344</v>
      </c>
      <c r="G2045" s="3" t="s">
        <v>20</v>
      </c>
      <c r="H2045" s="2" t="s">
        <v>34</v>
      </c>
      <c r="I2045" s="2" t="s">
        <v>4784</v>
      </c>
      <c r="J2045" s="3" t="str">
        <f>HYPERLINK("https://www.boe.es/gazeta/dias/1826/02/28/pdfs/GMD-1826-26.pdf#page=3","Abrir facsímil")</f>
        <v>Abrir facsímil</v>
      </c>
      <c r="K2045" s="3" t="s">
        <v>36</v>
      </c>
    </row>
    <row r="2046" spans="1:11" ht="42" customHeight="1">
      <c r="A2046" s="2" t="s">
        <v>4782</v>
      </c>
      <c r="B2046" s="2" t="s">
        <v>4783</v>
      </c>
      <c r="C2046" s="2" t="s">
        <v>17</v>
      </c>
      <c r="D2046" s="2" t="s">
        <v>18</v>
      </c>
      <c r="E2046" s="5">
        <v>-26968</v>
      </c>
      <c r="F2046" s="3" t="s">
        <v>344</v>
      </c>
      <c r="G2046" s="3" t="s">
        <v>29</v>
      </c>
      <c r="H2046" s="2" t="s">
        <v>34</v>
      </c>
      <c r="I2046" s="2" t="s">
        <v>4785</v>
      </c>
      <c r="J2046" s="3" t="str">
        <f>HYPERLINK("https://www.boe.es/gazeta/dias/1826/02/28/pdfs/GMD-1826-26.pdf#page=4","Abrir facsímil")</f>
        <v>Abrir facsímil</v>
      </c>
      <c r="K2046" s="3" t="s">
        <v>36</v>
      </c>
    </row>
    <row r="2047" spans="1:11" ht="42" customHeight="1">
      <c r="A2047" s="2" t="s">
        <v>4786</v>
      </c>
      <c r="B2047" s="2" t="s">
        <v>4787</v>
      </c>
      <c r="C2047" s="2" t="s">
        <v>17</v>
      </c>
      <c r="D2047" s="2" t="s">
        <v>693</v>
      </c>
      <c r="E2047" s="5">
        <v>-26970</v>
      </c>
      <c r="F2047" s="3" t="s">
        <v>694</v>
      </c>
      <c r="G2047" s="3" t="s">
        <v>45</v>
      </c>
      <c r="H2047" s="2" t="s">
        <v>34</v>
      </c>
      <c r="I2047" s="2" t="s">
        <v>4788</v>
      </c>
      <c r="J2047" s="3" t="str">
        <f>HYPERLINK("https://www.boe.es/gazeta/dias/1826/02/26/pdfs/GMD-1826-25E.pdf#page=1","Abrir facsímil")</f>
        <v>Abrir facsímil</v>
      </c>
      <c r="K2047" s="3" t="s">
        <v>36</v>
      </c>
    </row>
    <row r="2048" spans="1:11" ht="42" customHeight="1">
      <c r="A2048" s="2" t="s">
        <v>4789</v>
      </c>
      <c r="B2048" s="2" t="s">
        <v>4790</v>
      </c>
      <c r="C2048" s="2" t="s">
        <v>17</v>
      </c>
      <c r="D2048" s="2" t="s">
        <v>18</v>
      </c>
      <c r="E2048" s="5">
        <v>-26859</v>
      </c>
      <c r="F2048" s="3" t="s">
        <v>41</v>
      </c>
      <c r="G2048" s="3" t="s">
        <v>20</v>
      </c>
      <c r="H2048" s="2" t="s">
        <v>34</v>
      </c>
      <c r="I2048" s="2" t="s">
        <v>4791</v>
      </c>
      <c r="J2048" s="3" t="str">
        <f>HYPERLINK("https://www.boe.es/gazeta/dias/1826/06/17/pdfs/GMD-1826-73.pdf#page=3","Abrir facsímil")</f>
        <v>Abrir facsímil</v>
      </c>
      <c r="K2048" s="3" t="s">
        <v>36</v>
      </c>
    </row>
    <row r="2049" spans="1:11" ht="42" customHeight="1">
      <c r="A2049" s="2" t="s">
        <v>4792</v>
      </c>
      <c r="B2049" s="2" t="s">
        <v>4793</v>
      </c>
      <c r="C2049" s="2" t="s">
        <v>85</v>
      </c>
      <c r="D2049" s="2" t="s">
        <v>86</v>
      </c>
      <c r="E2049" s="5">
        <v>-26859</v>
      </c>
      <c r="F2049" s="3" t="s">
        <v>41</v>
      </c>
      <c r="G2049" s="3" t="s">
        <v>29</v>
      </c>
      <c r="H2049" s="2" t="s">
        <v>34</v>
      </c>
      <c r="I2049" s="2" t="s">
        <v>4794</v>
      </c>
      <c r="J2049" s="3" t="str">
        <f>HYPERLINK("https://www.boe.es/gazeta/dias/1826/06/17/pdfs/GMD-1826-73.pdf#page=4","Abrir facsímil")</f>
        <v>Abrir facsímil</v>
      </c>
      <c r="K2049" s="3" t="s">
        <v>36</v>
      </c>
    </row>
    <row r="2050" spans="1:11" ht="42" customHeight="1">
      <c r="A2050" s="2" t="s">
        <v>4795</v>
      </c>
      <c r="B2050" s="2" t="s">
        <v>4796</v>
      </c>
      <c r="C2050" s="2" t="s">
        <v>85</v>
      </c>
      <c r="D2050" s="2" t="s">
        <v>86</v>
      </c>
      <c r="E2050" s="5">
        <v>-26891</v>
      </c>
      <c r="F2050" s="3" t="s">
        <v>78</v>
      </c>
      <c r="G2050" s="3" t="s">
        <v>29</v>
      </c>
      <c r="H2050" s="2" t="s">
        <v>34</v>
      </c>
      <c r="I2050" s="2" t="s">
        <v>4797</v>
      </c>
      <c r="J2050" s="3" t="str">
        <f>HYPERLINK("https://www.boe.es/gazeta/dias/1826/05/16/pdfs/GMD-1826-59.pdf#page=4","Abrir facsímil")</f>
        <v>Abrir facsímil</v>
      </c>
      <c r="K2050" s="3" t="s">
        <v>36</v>
      </c>
    </row>
    <row r="2051" spans="1:11" ht="42" customHeight="1">
      <c r="A2051" s="2" t="s">
        <v>4798</v>
      </c>
      <c r="B2051" s="2" t="s">
        <v>4798</v>
      </c>
      <c r="C2051" s="2" t="s">
        <v>17</v>
      </c>
      <c r="D2051" s="2" t="s">
        <v>18</v>
      </c>
      <c r="E2051" s="5">
        <v>-26670</v>
      </c>
      <c r="F2051" s="3" t="s">
        <v>253</v>
      </c>
      <c r="G2051" s="3" t="s">
        <v>45</v>
      </c>
      <c r="H2051" s="2" t="s">
        <v>34</v>
      </c>
      <c r="I2051" s="2" t="s">
        <v>4799</v>
      </c>
      <c r="J2051" s="3" t="str">
        <f>HYPERLINK("https://www.boe.es/gazeta/dias/1826/12/23/pdfs/GMD-1826-154.pdf#page=1","Abrir facsímil")</f>
        <v>Abrir facsímil</v>
      </c>
      <c r="K2051" s="3" t="s">
        <v>36</v>
      </c>
    </row>
    <row r="2052" spans="1:11" ht="42" customHeight="1">
      <c r="A2052" s="2" t="s">
        <v>4800</v>
      </c>
      <c r="B2052" s="2" t="s">
        <v>4800</v>
      </c>
      <c r="C2052" s="2" t="s">
        <v>85</v>
      </c>
      <c r="D2052" s="2" t="s">
        <v>86</v>
      </c>
      <c r="E2052" s="5">
        <v>-26903</v>
      </c>
      <c r="F2052" s="3" t="s">
        <v>217</v>
      </c>
      <c r="G2052" s="3" t="s">
        <v>29</v>
      </c>
      <c r="H2052" s="2" t="s">
        <v>34</v>
      </c>
      <c r="I2052" s="2" t="s">
        <v>4801</v>
      </c>
      <c r="J2052" s="3" t="str">
        <f>HYPERLINK("https://www.boe.es/gazeta/dias/1826/05/04/pdfs/GMD-1826-54.pdf#page=4","Abrir facsímil")</f>
        <v>Abrir facsímil</v>
      </c>
      <c r="K2052" s="3" t="s">
        <v>36</v>
      </c>
    </row>
    <row r="2053" spans="1:11" ht="42" customHeight="1">
      <c r="A2053" s="2" t="s">
        <v>4802</v>
      </c>
      <c r="B2053" s="2" t="s">
        <v>4803</v>
      </c>
      <c r="C2053" s="2" t="s">
        <v>85</v>
      </c>
      <c r="D2053" s="2" t="s">
        <v>86</v>
      </c>
      <c r="E2053" s="5">
        <v>-26905</v>
      </c>
      <c r="F2053" s="3" t="s">
        <v>68</v>
      </c>
      <c r="G2053" s="3" t="s">
        <v>20</v>
      </c>
      <c r="H2053" s="2" t="s">
        <v>34</v>
      </c>
      <c r="I2053" s="2" t="s">
        <v>4804</v>
      </c>
      <c r="J2053" s="3" t="str">
        <f>HYPERLINK("https://www.boe.es/gazeta/dias/1826/05/02/pdfs/GMD-1826-53.pdf#page=3","Abrir facsímil")</f>
        <v>Abrir facsímil</v>
      </c>
      <c r="K2053" s="3" t="s">
        <v>36</v>
      </c>
    </row>
    <row r="2054" spans="1:11" ht="42" customHeight="1">
      <c r="A2054" s="2" t="s">
        <v>4805</v>
      </c>
      <c r="B2054" s="2" t="s">
        <v>4806</v>
      </c>
      <c r="C2054" s="2" t="s">
        <v>62</v>
      </c>
      <c r="D2054" s="2" t="s">
        <v>27</v>
      </c>
      <c r="E2054" s="5">
        <v>-27008</v>
      </c>
      <c r="F2054" s="3" t="s">
        <v>790</v>
      </c>
      <c r="G2054" s="3" t="s">
        <v>20</v>
      </c>
      <c r="H2054" s="2" t="s">
        <v>34</v>
      </c>
      <c r="I2054" s="2" t="s">
        <v>4807</v>
      </c>
      <c r="J2054" s="3" t="str">
        <f>HYPERLINK("https://www.boe.es/gazeta/dias/1826/01/19/pdfs/GMD-1826-8.pdf#page=3","Abrir facsímil")</f>
        <v>Abrir facsímil</v>
      </c>
      <c r="K2054" s="3" t="s">
        <v>36</v>
      </c>
    </row>
    <row r="2055" spans="1:11" ht="42" customHeight="1">
      <c r="A2055" s="2" t="s">
        <v>4808</v>
      </c>
      <c r="B2055" s="2" t="s">
        <v>4808</v>
      </c>
      <c r="C2055" s="2" t="s">
        <v>17</v>
      </c>
      <c r="D2055" s="2" t="s">
        <v>18</v>
      </c>
      <c r="E2055" s="5">
        <v>-26975</v>
      </c>
      <c r="F2055" s="3" t="s">
        <v>453</v>
      </c>
      <c r="G2055" s="3" t="s">
        <v>45</v>
      </c>
      <c r="H2055" s="2" t="s">
        <v>34</v>
      </c>
      <c r="I2055" s="2" t="s">
        <v>4809</v>
      </c>
      <c r="J2055" s="3" t="str">
        <f>HYPERLINK("https://www.boe.es/gazeta/dias/1826/02/21/pdfs/GMD-1826-22.pdf#page=1","Abrir facsímil")</f>
        <v>Abrir facsímil</v>
      </c>
      <c r="K2055" s="3" t="s">
        <v>36</v>
      </c>
    </row>
    <row r="2056" spans="1:11" ht="42" customHeight="1">
      <c r="A2056" s="2" t="s">
        <v>4810</v>
      </c>
      <c r="B2056" s="2" t="s">
        <v>4810</v>
      </c>
      <c r="C2056" s="2" t="s">
        <v>17</v>
      </c>
      <c r="D2056" s="2" t="s">
        <v>18</v>
      </c>
      <c r="E2056" s="5">
        <v>-26779</v>
      </c>
      <c r="F2056" s="3" t="s">
        <v>287</v>
      </c>
      <c r="G2056" s="3" t="s">
        <v>29</v>
      </c>
      <c r="H2056" s="2" t="s">
        <v>34</v>
      </c>
      <c r="I2056" s="2" t="s">
        <v>4811</v>
      </c>
      <c r="J2056" s="3" t="str">
        <f>HYPERLINK("https://www.boe.es/gazeta/dias/1826/09/05/pdfs/GMD-1826-107.pdf#page=4","Abrir facsímil")</f>
        <v>Abrir facsímil</v>
      </c>
      <c r="K2056" s="3" t="s">
        <v>36</v>
      </c>
    </row>
    <row r="2057" spans="1:11" ht="42" customHeight="1">
      <c r="A2057" s="2" t="s">
        <v>4812</v>
      </c>
      <c r="B2057" s="2" t="s">
        <v>4812</v>
      </c>
      <c r="C2057" s="2" t="s">
        <v>17</v>
      </c>
      <c r="D2057" s="2" t="s">
        <v>18</v>
      </c>
      <c r="E2057" s="5">
        <v>-26803</v>
      </c>
      <c r="F2057" s="3" t="s">
        <v>811</v>
      </c>
      <c r="G2057" s="3" t="s">
        <v>20</v>
      </c>
      <c r="H2057" s="2" t="s">
        <v>34</v>
      </c>
      <c r="I2057" s="2" t="s">
        <v>4813</v>
      </c>
      <c r="J2057" s="3" t="str">
        <f>HYPERLINK("https://www.boe.es/gazeta/dias/1826/08/12/pdfs/GMD-1826-97.pdf#page=3","Abrir facsímil")</f>
        <v>Abrir facsímil</v>
      </c>
      <c r="K2057" s="3" t="s">
        <v>36</v>
      </c>
    </row>
    <row r="2058" spans="1:11" ht="42" customHeight="1">
      <c r="A2058" s="2" t="s">
        <v>4814</v>
      </c>
      <c r="B2058" s="2" t="s">
        <v>4815</v>
      </c>
      <c r="C2058" s="2" t="s">
        <v>26</v>
      </c>
      <c r="D2058" s="2" t="s">
        <v>27</v>
      </c>
      <c r="E2058" s="5">
        <v>-26782</v>
      </c>
      <c r="F2058" s="3" t="s">
        <v>322</v>
      </c>
      <c r="G2058" s="3" t="s">
        <v>29</v>
      </c>
      <c r="H2058" s="2" t="s">
        <v>34</v>
      </c>
      <c r="I2058" s="2" t="s">
        <v>4816</v>
      </c>
      <c r="J2058" s="3" t="str">
        <f>HYPERLINK("https://www.boe.es/gazeta/dias/1826/09/02/pdfs/GMD-1826-106.pdf#page=4","Abrir facsímil")</f>
        <v>Abrir facsímil</v>
      </c>
      <c r="K2058" s="3" t="s">
        <v>36</v>
      </c>
    </row>
    <row r="2059" spans="1:11" ht="42" customHeight="1">
      <c r="A2059" s="2" t="s">
        <v>4817</v>
      </c>
      <c r="B2059" s="2" t="s">
        <v>4818</v>
      </c>
      <c r="C2059" s="2" t="s">
        <v>62</v>
      </c>
      <c r="D2059" s="2" t="s">
        <v>27</v>
      </c>
      <c r="E2059" s="5">
        <v>-26971</v>
      </c>
      <c r="F2059" s="3" t="s">
        <v>201</v>
      </c>
      <c r="G2059" s="3" t="s">
        <v>29</v>
      </c>
      <c r="H2059" s="2" t="s">
        <v>34</v>
      </c>
      <c r="I2059" s="2" t="s">
        <v>4819</v>
      </c>
      <c r="J2059" s="3" t="str">
        <f>HYPERLINK("https://www.boe.es/gazeta/dias/1826/02/25/pdfs/GMD-1826-24.pdf#page=4","Abrir facsímil")</f>
        <v>Abrir facsímil</v>
      </c>
      <c r="K2059" s="3" t="s">
        <v>36</v>
      </c>
    </row>
    <row r="2060" spans="1:11" ht="42" customHeight="1">
      <c r="A2060" s="2" t="s">
        <v>4820</v>
      </c>
      <c r="B2060" s="2" t="s">
        <v>4820</v>
      </c>
      <c r="C2060" s="2" t="s">
        <v>73</v>
      </c>
      <c r="D2060" s="2" t="s">
        <v>27</v>
      </c>
      <c r="E2060" s="5">
        <v>-26686</v>
      </c>
      <c r="F2060" s="3" t="s">
        <v>504</v>
      </c>
      <c r="G2060" s="3" t="s">
        <v>20</v>
      </c>
      <c r="H2060" s="2" t="s">
        <v>34</v>
      </c>
      <c r="I2060" s="2" t="s">
        <v>4821</v>
      </c>
      <c r="J2060" s="3" t="str">
        <f>HYPERLINK("https://www.boe.es/gazeta/dias/1826/12/07/pdfs/GMD-1826-147.pdf#page=3","Abrir facsímil")</f>
        <v>Abrir facsímil</v>
      </c>
      <c r="K2060" s="3" t="s">
        <v>36</v>
      </c>
    </row>
    <row r="2061" spans="1:11" ht="42" customHeight="1">
      <c r="A2061" s="2" t="s">
        <v>4822</v>
      </c>
      <c r="B2061" s="2" t="s">
        <v>4822</v>
      </c>
      <c r="C2061" s="2" t="s">
        <v>129</v>
      </c>
      <c r="D2061" s="2" t="s">
        <v>27</v>
      </c>
      <c r="E2061" s="5">
        <v>-26936</v>
      </c>
      <c r="F2061" s="3" t="s">
        <v>602</v>
      </c>
      <c r="G2061" s="3" t="s">
        <v>20</v>
      </c>
      <c r="H2061" s="2" t="s">
        <v>34</v>
      </c>
      <c r="I2061" s="2" t="s">
        <v>4823</v>
      </c>
      <c r="J2061" s="3" t="str">
        <f>HYPERLINK("https://www.boe.es/gazeta/dias/1826/04/01/pdfs/GMD-1826-40.pdf#page=3","Abrir facsímil")</f>
        <v>Abrir facsímil</v>
      </c>
      <c r="K2061" s="3" t="s">
        <v>36</v>
      </c>
    </row>
    <row r="2062" spans="1:11" ht="42" customHeight="1">
      <c r="A2062" s="2" t="s">
        <v>4824</v>
      </c>
      <c r="B2062" s="2" t="s">
        <v>4825</v>
      </c>
      <c r="C2062" s="2" t="s">
        <v>17</v>
      </c>
      <c r="D2062" s="2" t="s">
        <v>18</v>
      </c>
      <c r="E2062" s="5">
        <v>-26968</v>
      </c>
      <c r="F2062" s="3" t="s">
        <v>344</v>
      </c>
      <c r="G2062" s="3" t="s">
        <v>29</v>
      </c>
      <c r="H2062" s="2" t="s">
        <v>34</v>
      </c>
      <c r="I2062" s="2" t="s">
        <v>4826</v>
      </c>
      <c r="J2062" s="3" t="str">
        <f>HYPERLINK("https://www.boe.es/gazeta/dias/1826/02/28/pdfs/GMD-1826-26.pdf#page=4","Abrir facsímil")</f>
        <v>Abrir facsímil</v>
      </c>
      <c r="K2062" s="3" t="s">
        <v>36</v>
      </c>
    </row>
    <row r="2063" spans="1:11" ht="42" customHeight="1">
      <c r="A2063" s="2" t="s">
        <v>4827</v>
      </c>
      <c r="B2063" s="2" t="s">
        <v>4828</v>
      </c>
      <c r="C2063" s="2" t="s">
        <v>32</v>
      </c>
      <c r="D2063" s="2" t="s">
        <v>27</v>
      </c>
      <c r="E2063" s="5">
        <v>-26730</v>
      </c>
      <c r="F2063" s="3" t="s">
        <v>278</v>
      </c>
      <c r="G2063" s="3" t="s">
        <v>29</v>
      </c>
      <c r="H2063" s="2" t="s">
        <v>34</v>
      </c>
      <c r="I2063" s="2" t="s">
        <v>4829</v>
      </c>
      <c r="J2063" s="3" t="str">
        <f>HYPERLINK("https://www.boe.es/gazeta/dias/1826/10/24/pdfs/GMD-1826-128.pdf#page=4","Abrir facsímil")</f>
        <v>Abrir facsímil</v>
      </c>
      <c r="K2063" s="3" t="s">
        <v>36</v>
      </c>
    </row>
    <row r="2064" spans="1:11" ht="42" customHeight="1">
      <c r="A2064" s="2" t="s">
        <v>4830</v>
      </c>
      <c r="B2064" s="2" t="s">
        <v>4831</v>
      </c>
      <c r="C2064" s="2" t="s">
        <v>85</v>
      </c>
      <c r="D2064" s="2" t="s">
        <v>86</v>
      </c>
      <c r="E2064" s="5">
        <v>-26782</v>
      </c>
      <c r="F2064" s="3" t="s">
        <v>322</v>
      </c>
      <c r="G2064" s="3" t="s">
        <v>29</v>
      </c>
      <c r="H2064" s="2" t="s">
        <v>34</v>
      </c>
      <c r="I2064" s="2" t="s">
        <v>4832</v>
      </c>
      <c r="J2064" s="3" t="str">
        <f>HYPERLINK("https://www.boe.es/gazeta/dias/1826/09/02/pdfs/GMD-1826-106.pdf#page=4","Abrir facsímil")</f>
        <v>Abrir facsímil</v>
      </c>
      <c r="K2064" s="3" t="s">
        <v>36</v>
      </c>
    </row>
    <row r="2065" spans="1:11" ht="42" customHeight="1">
      <c r="A2065" s="2" t="s">
        <v>4833</v>
      </c>
      <c r="B2065" s="2" t="s">
        <v>4834</v>
      </c>
      <c r="C2065" s="2" t="s">
        <v>17</v>
      </c>
      <c r="D2065" s="2" t="s">
        <v>18</v>
      </c>
      <c r="E2065" s="5">
        <v>-26747</v>
      </c>
      <c r="F2065" s="3" t="s">
        <v>738</v>
      </c>
      <c r="G2065" s="3" t="s">
        <v>20</v>
      </c>
      <c r="H2065" s="2" t="s">
        <v>34</v>
      </c>
      <c r="I2065" s="2" t="s">
        <v>4835</v>
      </c>
      <c r="J2065" s="3" t="str">
        <f>HYPERLINK("https://www.boe.es/gazeta/dias/1826/10/07/pdfs/GMD-1826-121.pdf#page=3","Abrir facsímil")</f>
        <v>Abrir facsímil</v>
      </c>
      <c r="K2065" s="3" t="s">
        <v>36</v>
      </c>
    </row>
    <row r="2066" spans="1:11" ht="42" customHeight="1">
      <c r="A2066" s="2" t="s">
        <v>4836</v>
      </c>
      <c r="B2066" s="2" t="s">
        <v>4836</v>
      </c>
      <c r="C2066" s="2" t="s">
        <v>85</v>
      </c>
      <c r="D2066" s="2" t="s">
        <v>86</v>
      </c>
      <c r="E2066" s="5">
        <v>-26681</v>
      </c>
      <c r="F2066" s="3" t="s">
        <v>612</v>
      </c>
      <c r="G2066" s="3" t="s">
        <v>45</v>
      </c>
      <c r="H2066" s="2" t="s">
        <v>34</v>
      </c>
      <c r="I2066" s="2" t="s">
        <v>4837</v>
      </c>
      <c r="J2066" s="3" t="str">
        <f>HYPERLINK("https://www.boe.es/gazeta/dias/1826/12/12/pdfs/GMD-1826-149.pdf#page=1","Abrir facsímil")</f>
        <v>Abrir facsímil</v>
      </c>
      <c r="K2066" s="3" t="s">
        <v>36</v>
      </c>
    </row>
    <row r="2067" spans="1:11" ht="42" customHeight="1">
      <c r="A2067" s="2" t="s">
        <v>4838</v>
      </c>
      <c r="B2067" s="2" t="s">
        <v>4838</v>
      </c>
      <c r="C2067" s="2" t="s">
        <v>17</v>
      </c>
      <c r="D2067" s="2" t="s">
        <v>18</v>
      </c>
      <c r="E2067" s="5">
        <v>-26950</v>
      </c>
      <c r="F2067" s="3" t="s">
        <v>616</v>
      </c>
      <c r="G2067" s="3" t="s">
        <v>20</v>
      </c>
      <c r="H2067" s="2" t="s">
        <v>34</v>
      </c>
      <c r="I2067" s="2" t="s">
        <v>4839</v>
      </c>
      <c r="J2067" s="3" t="str">
        <f>HYPERLINK("https://www.boe.es/gazeta/dias/1826/03/18/pdfs/GMD-1826-34.pdf#page=3","Abrir facsímil")</f>
        <v>Abrir facsímil</v>
      </c>
      <c r="K2067" s="3" t="s">
        <v>36</v>
      </c>
    </row>
    <row r="2068" spans="1:11" ht="42" customHeight="1">
      <c r="A2068" s="2" t="s">
        <v>4840</v>
      </c>
      <c r="B2068" s="2" t="s">
        <v>4841</v>
      </c>
      <c r="C2068" s="2" t="s">
        <v>17</v>
      </c>
      <c r="D2068" s="2" t="s">
        <v>18</v>
      </c>
      <c r="E2068" s="5">
        <v>-26924</v>
      </c>
      <c r="F2068" s="3" t="s">
        <v>87</v>
      </c>
      <c r="G2068" s="3" t="s">
        <v>20</v>
      </c>
      <c r="H2068" s="2" t="s">
        <v>34</v>
      </c>
      <c r="I2068" s="2" t="s">
        <v>4842</v>
      </c>
      <c r="J2068" s="3" t="str">
        <f>HYPERLINK("https://www.boe.es/gazeta/dias/1826/04/13/pdfs/GMD-1826-45.pdf#page=3","Abrir facsímil")</f>
        <v>Abrir facsímil</v>
      </c>
      <c r="K2068" s="3" t="s">
        <v>36</v>
      </c>
    </row>
    <row r="2069" spans="1:11" ht="42" customHeight="1">
      <c r="A2069" s="2" t="s">
        <v>4843</v>
      </c>
      <c r="B2069" s="2" t="s">
        <v>4844</v>
      </c>
      <c r="C2069" s="2" t="s">
        <v>85</v>
      </c>
      <c r="D2069" s="2" t="s">
        <v>86</v>
      </c>
      <c r="E2069" s="5">
        <v>-27017</v>
      </c>
      <c r="F2069" s="3" t="s">
        <v>162</v>
      </c>
      <c r="G2069" s="3" t="s">
        <v>20</v>
      </c>
      <c r="H2069" s="2" t="s">
        <v>34</v>
      </c>
      <c r="I2069" s="2" t="s">
        <v>4845</v>
      </c>
      <c r="J2069" s="3" t="str">
        <f>HYPERLINK("https://www.boe.es/gazeta/dias/1826/01/10/pdfs/GMD-1826-4.pdf#page=3","Abrir facsímil")</f>
        <v>Abrir facsímil</v>
      </c>
      <c r="K2069" s="3" t="s">
        <v>36</v>
      </c>
    </row>
    <row r="2070" spans="1:11" ht="42" customHeight="1">
      <c r="A2070" s="2" t="s">
        <v>4846</v>
      </c>
      <c r="B2070" s="2" t="s">
        <v>4847</v>
      </c>
      <c r="C2070" s="2" t="s">
        <v>49</v>
      </c>
      <c r="D2070" s="2" t="s">
        <v>27</v>
      </c>
      <c r="E2070" s="5">
        <v>-26688</v>
      </c>
      <c r="F2070" s="3" t="s">
        <v>1178</v>
      </c>
      <c r="G2070" s="3" t="s">
        <v>29</v>
      </c>
      <c r="H2070" s="2" t="s">
        <v>34</v>
      </c>
      <c r="I2070" s="2" t="s">
        <v>4848</v>
      </c>
      <c r="J2070" s="3" t="str">
        <f>HYPERLINK("https://www.boe.es/gazeta/dias/1826/12/05/pdfs/GMD-1826-146.pdf#page=4","Abrir facsímil")</f>
        <v>Abrir facsímil</v>
      </c>
      <c r="K2070" s="3" t="s">
        <v>36</v>
      </c>
    </row>
    <row r="2071" spans="1:11" ht="42" customHeight="1">
      <c r="A2071" s="2" t="s">
        <v>4849</v>
      </c>
      <c r="B2071" s="2" t="s">
        <v>4850</v>
      </c>
      <c r="C2071" s="2" t="s">
        <v>85</v>
      </c>
      <c r="D2071" s="2" t="s">
        <v>86</v>
      </c>
      <c r="E2071" s="5">
        <v>-26891</v>
      </c>
      <c r="F2071" s="3" t="s">
        <v>78</v>
      </c>
      <c r="G2071" s="3" t="s">
        <v>29</v>
      </c>
      <c r="H2071" s="2" t="s">
        <v>34</v>
      </c>
      <c r="I2071" s="2" t="s">
        <v>4851</v>
      </c>
      <c r="J2071" s="3" t="str">
        <f>HYPERLINK("https://www.boe.es/gazeta/dias/1826/05/16/pdfs/GMD-1826-59.pdf#page=4","Abrir facsímil")</f>
        <v>Abrir facsímil</v>
      </c>
      <c r="K2071" s="3" t="s">
        <v>36</v>
      </c>
    </row>
    <row r="2072" spans="1:11" ht="42" customHeight="1">
      <c r="A2072" s="2" t="s">
        <v>4852</v>
      </c>
      <c r="B2072" s="2" t="s">
        <v>4853</v>
      </c>
      <c r="C2072" s="2" t="s">
        <v>26</v>
      </c>
      <c r="D2072" s="2" t="s">
        <v>27</v>
      </c>
      <c r="E2072" s="5">
        <v>-26933</v>
      </c>
      <c r="F2072" s="3" t="s">
        <v>63</v>
      </c>
      <c r="G2072" s="3" t="s">
        <v>29</v>
      </c>
      <c r="H2072" s="2" t="s">
        <v>34</v>
      </c>
      <c r="I2072" s="2" t="s">
        <v>4854</v>
      </c>
      <c r="J2072" s="3" t="str">
        <f>HYPERLINK("https://www.boe.es/gazeta/dias/1826/04/04/pdfs/GMD-1826-41.pdf#page=4","Abrir facsímil")</f>
        <v>Abrir facsímil</v>
      </c>
      <c r="K2072" s="3" t="s">
        <v>36</v>
      </c>
    </row>
    <row r="2073" spans="1:11" ht="42" customHeight="1">
      <c r="A2073" s="2" t="s">
        <v>4855</v>
      </c>
      <c r="B2073" s="2" t="s">
        <v>4856</v>
      </c>
      <c r="C2073" s="2" t="s">
        <v>17</v>
      </c>
      <c r="D2073" s="2" t="s">
        <v>18</v>
      </c>
      <c r="E2073" s="5">
        <v>-26915</v>
      </c>
      <c r="F2073" s="3" t="s">
        <v>98</v>
      </c>
      <c r="G2073" s="3" t="s">
        <v>29</v>
      </c>
      <c r="H2073" s="2" t="s">
        <v>34</v>
      </c>
      <c r="I2073" s="2" t="s">
        <v>4857</v>
      </c>
      <c r="J2073" s="3" t="str">
        <f>HYPERLINK("https://www.boe.es/gazeta/dias/1826/04/22/pdfs/GMD-1826-49.pdf#page=4","Abrir facsímil")</f>
        <v>Abrir facsímil</v>
      </c>
      <c r="K2073" s="3" t="s">
        <v>36</v>
      </c>
    </row>
    <row r="2074" spans="1:11" ht="42" customHeight="1">
      <c r="A2074" s="2" t="s">
        <v>4858</v>
      </c>
      <c r="B2074" s="2" t="s">
        <v>4859</v>
      </c>
      <c r="C2074" s="2" t="s">
        <v>49</v>
      </c>
      <c r="D2074" s="2" t="s">
        <v>27</v>
      </c>
      <c r="E2074" s="5">
        <v>-26670</v>
      </c>
      <c r="F2074" s="3" t="s">
        <v>253</v>
      </c>
      <c r="G2074" s="3" t="s">
        <v>20</v>
      </c>
      <c r="H2074" s="2" t="s">
        <v>34</v>
      </c>
      <c r="I2074" s="2" t="s">
        <v>4860</v>
      </c>
      <c r="J2074" s="3" t="str">
        <f>HYPERLINK("https://www.boe.es/gazeta/dias/1826/12/23/pdfs/GMD-1826-154.pdf#page=3","Abrir facsímil")</f>
        <v>Abrir facsímil</v>
      </c>
      <c r="K2074" s="3" t="s">
        <v>36</v>
      </c>
    </row>
    <row r="2075" spans="1:11" ht="42" customHeight="1">
      <c r="A2075" s="2" t="s">
        <v>4861</v>
      </c>
      <c r="B2075" s="2" t="s">
        <v>4861</v>
      </c>
      <c r="C2075" s="2" t="s">
        <v>85</v>
      </c>
      <c r="D2075" s="2" t="s">
        <v>86</v>
      </c>
      <c r="E2075" s="5">
        <v>-26950</v>
      </c>
      <c r="F2075" s="3" t="s">
        <v>616</v>
      </c>
      <c r="G2075" s="3" t="s">
        <v>45</v>
      </c>
      <c r="H2075" s="2" t="s">
        <v>34</v>
      </c>
      <c r="I2075" s="2" t="s">
        <v>4862</v>
      </c>
      <c r="J2075" s="3" t="str">
        <f>HYPERLINK("https://www.boe.es/gazeta/dias/1826/03/18/pdfs/GMD-1826-34.pdf#page=1","Abrir facsímil")</f>
        <v>Abrir facsímil</v>
      </c>
      <c r="K2075" s="3" t="s">
        <v>36</v>
      </c>
    </row>
    <row r="2076" spans="1:11" ht="42" customHeight="1">
      <c r="A2076" s="2" t="s">
        <v>4863</v>
      </c>
      <c r="B2076" s="2" t="s">
        <v>4864</v>
      </c>
      <c r="C2076" s="2" t="s">
        <v>17</v>
      </c>
      <c r="D2076" s="2" t="s">
        <v>18</v>
      </c>
      <c r="E2076" s="5">
        <v>-26994</v>
      </c>
      <c r="F2076" s="3" t="s">
        <v>668</v>
      </c>
      <c r="G2076" s="3" t="s">
        <v>20</v>
      </c>
      <c r="H2076" s="2" t="s">
        <v>34</v>
      </c>
      <c r="I2076" s="2" t="s">
        <v>4865</v>
      </c>
      <c r="J2076" s="3" t="str">
        <f>HYPERLINK("https://www.boe.es/gazeta/dias/1826/02/02/pdfs/GMD-1826-14.pdf#page=3","Abrir facsímil")</f>
        <v>Abrir facsímil</v>
      </c>
      <c r="K2076" s="3" t="s">
        <v>36</v>
      </c>
    </row>
    <row r="2077" spans="1:11" ht="42" customHeight="1">
      <c r="A2077" s="2" t="s">
        <v>4866</v>
      </c>
      <c r="B2077" s="2" t="s">
        <v>4866</v>
      </c>
      <c r="C2077" s="2" t="s">
        <v>85</v>
      </c>
      <c r="D2077" s="2" t="s">
        <v>86</v>
      </c>
      <c r="E2077" s="5">
        <v>-26684</v>
      </c>
      <c r="F2077" s="3" t="s">
        <v>146</v>
      </c>
      <c r="G2077" s="3" t="s">
        <v>147</v>
      </c>
      <c r="H2077" s="2" t="s">
        <v>34</v>
      </c>
      <c r="I2077" s="2" t="s">
        <v>4867</v>
      </c>
      <c r="J2077" s="3" t="str">
        <f>HYPERLINK("https://www.boe.es/gazeta/dias/1826/12/09/pdfs/GMD-1826-148.pdf#page=3","Abrir facsímil")</f>
        <v>Abrir facsímil</v>
      </c>
      <c r="K2077" s="3" t="s">
        <v>36</v>
      </c>
    </row>
    <row r="2078" spans="1:11" ht="42" customHeight="1">
      <c r="A2078" s="2" t="s">
        <v>4868</v>
      </c>
      <c r="B2078" s="2" t="s">
        <v>4868</v>
      </c>
      <c r="C2078" s="2" t="s">
        <v>17</v>
      </c>
      <c r="D2078" s="2" t="s">
        <v>18</v>
      </c>
      <c r="E2078" s="5">
        <v>-26912</v>
      </c>
      <c r="F2078" s="3" t="s">
        <v>1109</v>
      </c>
      <c r="G2078" s="3" t="s">
        <v>64</v>
      </c>
      <c r="H2078" s="2" t="s">
        <v>34</v>
      </c>
      <c r="I2078" s="2" t="s">
        <v>4869</v>
      </c>
      <c r="J2078" s="3" t="str">
        <f>HYPERLINK("https://www.boe.es/gazeta/dias/1826/04/25/pdfs/GMD-1826-50.pdf#page=2","Abrir facsímil")</f>
        <v>Abrir facsímil</v>
      </c>
      <c r="K2078" s="3" t="s">
        <v>36</v>
      </c>
    </row>
    <row r="2079" spans="1:11" ht="42" customHeight="1">
      <c r="A2079" s="2" t="s">
        <v>4870</v>
      </c>
      <c r="B2079" s="2" t="s">
        <v>4870</v>
      </c>
      <c r="C2079" s="2" t="s">
        <v>17</v>
      </c>
      <c r="D2079" s="2" t="s">
        <v>18</v>
      </c>
      <c r="E2079" s="5">
        <v>-26833</v>
      </c>
      <c r="F2079" s="3" t="s">
        <v>91</v>
      </c>
      <c r="G2079" s="3" t="s">
        <v>45</v>
      </c>
      <c r="H2079" s="2" t="s">
        <v>34</v>
      </c>
      <c r="I2079" s="2" t="s">
        <v>4871</v>
      </c>
      <c r="J2079" s="3" t="str">
        <f>HYPERLINK("https://www.boe.es/gazeta/dias/1826/07/13/pdfs/GMD-1826-84.pdf#page=1","Abrir facsímil")</f>
        <v>Abrir facsímil</v>
      </c>
      <c r="K2079" s="3" t="s">
        <v>36</v>
      </c>
    </row>
    <row r="2080" spans="1:11" ht="42" customHeight="1">
      <c r="A2080" s="2" t="s">
        <v>4872</v>
      </c>
      <c r="B2080" s="2" t="s">
        <v>4873</v>
      </c>
      <c r="C2080" s="2" t="s">
        <v>32</v>
      </c>
      <c r="D2080" s="2" t="s">
        <v>27</v>
      </c>
      <c r="E2080" s="5">
        <v>-26903</v>
      </c>
      <c r="F2080" s="3" t="s">
        <v>217</v>
      </c>
      <c r="G2080" s="3" t="s">
        <v>29</v>
      </c>
      <c r="H2080" s="2" t="s">
        <v>34</v>
      </c>
      <c r="I2080" s="2" t="s">
        <v>4874</v>
      </c>
      <c r="J2080" s="3" t="str">
        <f>HYPERLINK("https://www.boe.es/gazeta/dias/1826/05/04/pdfs/GMD-1826-54.pdf#page=4","Abrir facsímil")</f>
        <v>Abrir facsímil</v>
      </c>
      <c r="K2080" s="3" t="s">
        <v>36</v>
      </c>
    </row>
    <row r="2081" spans="1:11" ht="42" customHeight="1">
      <c r="A2081" s="2" t="s">
        <v>4875</v>
      </c>
      <c r="B2081" s="2" t="s">
        <v>4875</v>
      </c>
      <c r="C2081" s="2" t="s">
        <v>17</v>
      </c>
      <c r="D2081" s="2" t="s">
        <v>18</v>
      </c>
      <c r="E2081" s="5">
        <v>-26933</v>
      </c>
      <c r="F2081" s="3" t="s">
        <v>63</v>
      </c>
      <c r="G2081" s="3" t="s">
        <v>1389</v>
      </c>
      <c r="H2081" s="2" t="s">
        <v>34</v>
      </c>
      <c r="I2081" s="2" t="s">
        <v>4876</v>
      </c>
      <c r="J2081" s="3" t="str">
        <f>HYPERLINK("https://www.boe.es/gazeta/dias/1826/04/04/pdfs/GMD-1826-41.pdf#page=3","Abrir facsímil")</f>
        <v>Abrir facsímil</v>
      </c>
      <c r="K2081" s="3" t="s">
        <v>36</v>
      </c>
    </row>
    <row r="2082" spans="1:11" ht="42" customHeight="1">
      <c r="A2082" s="2" t="s">
        <v>4877</v>
      </c>
      <c r="B2082" s="2" t="s">
        <v>4877</v>
      </c>
      <c r="C2082" s="2" t="s">
        <v>17</v>
      </c>
      <c r="D2082" s="2" t="s">
        <v>18</v>
      </c>
      <c r="E2082" s="5">
        <v>-26665</v>
      </c>
      <c r="F2082" s="3" t="s">
        <v>130</v>
      </c>
      <c r="G2082" s="3" t="s">
        <v>29</v>
      </c>
      <c r="H2082" s="2" t="s">
        <v>34</v>
      </c>
      <c r="I2082" s="2" t="s">
        <v>4878</v>
      </c>
      <c r="J2082" s="3" t="str">
        <f>HYPERLINK("https://www.boe.es/gazeta/dias/1826/12/28/pdfs/GMD-1826-156.pdf#page=4","Abrir facsímil")</f>
        <v>Abrir facsímil</v>
      </c>
      <c r="K2082" s="3" t="s">
        <v>36</v>
      </c>
    </row>
    <row r="2083" spans="1:11" ht="42" customHeight="1">
      <c r="A2083" s="2" t="s">
        <v>4879</v>
      </c>
      <c r="B2083" s="2" t="s">
        <v>4879</v>
      </c>
      <c r="C2083" s="2" t="s">
        <v>62</v>
      </c>
      <c r="D2083" s="2" t="s">
        <v>27</v>
      </c>
      <c r="E2083" s="5">
        <v>-26709</v>
      </c>
      <c r="F2083" s="3" t="s">
        <v>121</v>
      </c>
      <c r="G2083" s="3" t="s">
        <v>64</v>
      </c>
      <c r="H2083" s="2" t="s">
        <v>34</v>
      </c>
      <c r="I2083" s="2" t="s">
        <v>4880</v>
      </c>
      <c r="J2083" s="3" t="str">
        <f>HYPERLINK("https://www.boe.es/gazeta/dias/1826/11/14/pdfs/GMD-1826-137.pdf#page=2","Abrir facsímil")</f>
        <v>Abrir facsímil</v>
      </c>
      <c r="K2083" s="3" t="s">
        <v>36</v>
      </c>
    </row>
    <row r="2084" spans="1:11" ht="42" customHeight="1">
      <c r="A2084" s="2" t="s">
        <v>4881</v>
      </c>
      <c r="B2084" s="2" t="s">
        <v>4881</v>
      </c>
      <c r="C2084" s="2" t="s">
        <v>62</v>
      </c>
      <c r="D2084" s="2" t="s">
        <v>27</v>
      </c>
      <c r="E2084" s="5">
        <v>-26980</v>
      </c>
      <c r="F2084" s="3" t="s">
        <v>158</v>
      </c>
      <c r="G2084" s="3" t="s">
        <v>64</v>
      </c>
      <c r="H2084" s="2" t="s">
        <v>34</v>
      </c>
      <c r="I2084" s="2" t="s">
        <v>4882</v>
      </c>
      <c r="J2084" s="3" t="str">
        <f>HYPERLINK("https://www.boe.es/gazeta/dias/1826/02/16/pdfs/GMD-1826-20.pdf#page=2","Abrir facsímil")</f>
        <v>Abrir facsímil</v>
      </c>
      <c r="K2084" s="3" t="s">
        <v>36</v>
      </c>
    </row>
    <row r="2085" spans="1:11" ht="42" customHeight="1">
      <c r="A2085" s="2" t="s">
        <v>4883</v>
      </c>
      <c r="B2085" s="2" t="s">
        <v>4883</v>
      </c>
      <c r="C2085" s="2" t="s">
        <v>62</v>
      </c>
      <c r="D2085" s="2" t="s">
        <v>27</v>
      </c>
      <c r="E2085" s="5">
        <v>-26740</v>
      </c>
      <c r="F2085" s="3" t="s">
        <v>383</v>
      </c>
      <c r="G2085" s="3" t="s">
        <v>20</v>
      </c>
      <c r="H2085" s="2" t="s">
        <v>34</v>
      </c>
      <c r="I2085" s="2" t="s">
        <v>4884</v>
      </c>
      <c r="J2085" s="3" t="str">
        <f>HYPERLINK("https://www.boe.es/gazeta/dias/1826/10/14/pdfs/GMD-1826-124.pdf#page=3","Abrir facsímil")</f>
        <v>Abrir facsímil</v>
      </c>
      <c r="K2085" s="3" t="s">
        <v>36</v>
      </c>
    </row>
    <row r="2086" spans="1:11" ht="42" customHeight="1">
      <c r="A2086" s="2" t="s">
        <v>4885</v>
      </c>
      <c r="B2086" s="2" t="s">
        <v>4885</v>
      </c>
      <c r="C2086" s="2" t="s">
        <v>85</v>
      </c>
      <c r="D2086" s="2" t="s">
        <v>86</v>
      </c>
      <c r="E2086" s="5">
        <v>-26943</v>
      </c>
      <c r="F2086" s="3" t="s">
        <v>1015</v>
      </c>
      <c r="G2086" s="3" t="s">
        <v>29</v>
      </c>
      <c r="H2086" s="2" t="s">
        <v>34</v>
      </c>
      <c r="I2086" s="2" t="s">
        <v>4886</v>
      </c>
      <c r="J2086" s="3" t="str">
        <f>HYPERLINK("https://www.boe.es/gazeta/dias/1826/03/25/pdfs/GMD-1826-37.pdf#page=4","Abrir facsímil")</f>
        <v>Abrir facsímil</v>
      </c>
      <c r="K2086" s="3" t="s">
        <v>36</v>
      </c>
    </row>
    <row r="2087" spans="1:11" ht="42" customHeight="1">
      <c r="A2087" s="2" t="s">
        <v>4887</v>
      </c>
      <c r="B2087" s="2" t="s">
        <v>4887</v>
      </c>
      <c r="C2087" s="2" t="s">
        <v>62</v>
      </c>
      <c r="D2087" s="2" t="s">
        <v>27</v>
      </c>
      <c r="E2087" s="5">
        <v>-26908</v>
      </c>
      <c r="F2087" s="3" t="s">
        <v>1007</v>
      </c>
      <c r="G2087" s="3" t="s">
        <v>64</v>
      </c>
      <c r="H2087" s="2" t="s">
        <v>34</v>
      </c>
      <c r="I2087" s="2" t="s">
        <v>4888</v>
      </c>
      <c r="J2087" s="3" t="str">
        <f>HYPERLINK("https://www.boe.es/gazeta/dias/1826/04/29/pdfs/GMD-1826-52.pdf#page=2","Abrir facsímil")</f>
        <v>Abrir facsímil</v>
      </c>
      <c r="K2087" s="3" t="s">
        <v>36</v>
      </c>
    </row>
    <row r="2088" spans="1:11" ht="42" customHeight="1">
      <c r="A2088" s="2" t="s">
        <v>4889</v>
      </c>
      <c r="B2088" s="2" t="s">
        <v>4889</v>
      </c>
      <c r="C2088" s="2" t="s">
        <v>17</v>
      </c>
      <c r="D2088" s="2" t="s">
        <v>18</v>
      </c>
      <c r="E2088" s="5">
        <v>-26665</v>
      </c>
      <c r="F2088" s="3" t="s">
        <v>130</v>
      </c>
      <c r="G2088" s="3" t="s">
        <v>29</v>
      </c>
      <c r="H2088" s="2" t="s">
        <v>34</v>
      </c>
      <c r="I2088" s="2" t="s">
        <v>4890</v>
      </c>
      <c r="J2088" s="3" t="str">
        <f>HYPERLINK("https://www.boe.es/gazeta/dias/1826/12/28/pdfs/GMD-1826-156.pdf#page=4","Abrir facsímil")</f>
        <v>Abrir facsímil</v>
      </c>
      <c r="K2088" s="3" t="s">
        <v>36</v>
      </c>
    </row>
    <row r="2089" spans="1:11" ht="42" customHeight="1">
      <c r="A2089" s="2" t="s">
        <v>4891</v>
      </c>
      <c r="B2089" s="2" t="s">
        <v>4891</v>
      </c>
      <c r="C2089" s="2" t="s">
        <v>32</v>
      </c>
      <c r="D2089" s="2" t="s">
        <v>27</v>
      </c>
      <c r="E2089" s="5">
        <v>-26980</v>
      </c>
      <c r="F2089" s="3" t="s">
        <v>158</v>
      </c>
      <c r="G2089" s="3" t="s">
        <v>45</v>
      </c>
      <c r="H2089" s="2" t="s">
        <v>34</v>
      </c>
      <c r="I2089" s="2" t="s">
        <v>4892</v>
      </c>
      <c r="J2089" s="3" t="str">
        <f>HYPERLINK("https://www.boe.es/gazeta/dias/1826/02/16/pdfs/GMD-1826-20.pdf#page=1","Abrir facsímil")</f>
        <v>Abrir facsímil</v>
      </c>
      <c r="K2089" s="3" t="s">
        <v>36</v>
      </c>
    </row>
    <row r="2090" spans="1:11" ht="42" customHeight="1">
      <c r="A2090" s="2" t="s">
        <v>4893</v>
      </c>
      <c r="B2090" s="2" t="s">
        <v>4893</v>
      </c>
      <c r="C2090" s="2" t="s">
        <v>62</v>
      </c>
      <c r="D2090" s="2" t="s">
        <v>27</v>
      </c>
      <c r="E2090" s="5">
        <v>-26686</v>
      </c>
      <c r="F2090" s="3" t="s">
        <v>504</v>
      </c>
      <c r="G2090" s="3" t="s">
        <v>20</v>
      </c>
      <c r="H2090" s="2" t="s">
        <v>34</v>
      </c>
      <c r="I2090" s="2" t="s">
        <v>4894</v>
      </c>
      <c r="J2090" s="3" t="str">
        <f>HYPERLINK("https://www.boe.es/gazeta/dias/1826/12/07/pdfs/GMD-1826-147.pdf#page=3","Abrir facsímil")</f>
        <v>Abrir facsímil</v>
      </c>
      <c r="K2090" s="3" t="s">
        <v>36</v>
      </c>
    </row>
    <row r="2091" spans="1:11" ht="42" customHeight="1">
      <c r="A2091" s="2" t="s">
        <v>4895</v>
      </c>
      <c r="B2091" s="2" t="s">
        <v>4895</v>
      </c>
      <c r="C2091" s="2" t="s">
        <v>17</v>
      </c>
      <c r="D2091" s="2" t="s">
        <v>18</v>
      </c>
      <c r="E2091" s="5">
        <v>-26840</v>
      </c>
      <c r="F2091" s="3" t="s">
        <v>292</v>
      </c>
      <c r="G2091" s="3" t="s">
        <v>45</v>
      </c>
      <c r="H2091" s="2" t="s">
        <v>34</v>
      </c>
      <c r="I2091" s="2" t="s">
        <v>4896</v>
      </c>
      <c r="J2091" s="3" t="str">
        <f>HYPERLINK("https://www.boe.es/gazeta/dias/1826/07/06/pdfs/GMD-1826-81.pdf#page=1","Abrir facsímil")</f>
        <v>Abrir facsímil</v>
      </c>
      <c r="K2091" s="3" t="s">
        <v>36</v>
      </c>
    </row>
    <row r="2092" spans="1:11" ht="42" customHeight="1">
      <c r="A2092" s="2" t="s">
        <v>4895</v>
      </c>
      <c r="B2092" s="2" t="s">
        <v>4895</v>
      </c>
      <c r="C2092" s="2" t="s">
        <v>129</v>
      </c>
      <c r="D2092" s="2" t="s">
        <v>27</v>
      </c>
      <c r="E2092" s="5">
        <v>-26840</v>
      </c>
      <c r="F2092" s="3" t="s">
        <v>292</v>
      </c>
      <c r="G2092" s="3" t="s">
        <v>64</v>
      </c>
      <c r="H2092" s="2" t="s">
        <v>34</v>
      </c>
      <c r="I2092" s="2" t="s">
        <v>4897</v>
      </c>
      <c r="J2092" s="3" t="str">
        <f>HYPERLINK("https://www.boe.es/gazeta/dias/1826/07/06/pdfs/GMD-1826-81.pdf#page=2","Abrir facsímil")</f>
        <v>Abrir facsímil</v>
      </c>
      <c r="K2092" s="3" t="s">
        <v>36</v>
      </c>
    </row>
    <row r="2093" spans="1:11" ht="42" customHeight="1">
      <c r="A2093" s="2" t="s">
        <v>4895</v>
      </c>
      <c r="B2093" s="2" t="s">
        <v>4895</v>
      </c>
      <c r="C2093" s="2" t="s">
        <v>17</v>
      </c>
      <c r="D2093" s="2" t="s">
        <v>18</v>
      </c>
      <c r="E2093" s="5">
        <v>-26821</v>
      </c>
      <c r="F2093" s="3" t="s">
        <v>1257</v>
      </c>
      <c r="G2093" s="3" t="s">
        <v>45</v>
      </c>
      <c r="H2093" s="2" t="s">
        <v>34</v>
      </c>
      <c r="I2093" s="2" t="s">
        <v>4898</v>
      </c>
      <c r="J2093" s="3" t="str">
        <f>HYPERLINK("https://www.boe.es/gazeta/dias/1826/07/25/pdfs/GMD-1826-89.pdf#page=1","Abrir facsímil")</f>
        <v>Abrir facsímil</v>
      </c>
      <c r="K2093" s="3" t="s">
        <v>36</v>
      </c>
    </row>
    <row r="2094" spans="1:11" ht="42" customHeight="1">
      <c r="A2094" s="2" t="s">
        <v>4899</v>
      </c>
      <c r="B2094" s="2" t="s">
        <v>4899</v>
      </c>
      <c r="C2094" s="2" t="s">
        <v>73</v>
      </c>
      <c r="D2094" s="2" t="s">
        <v>27</v>
      </c>
      <c r="E2094" s="5">
        <v>-26877</v>
      </c>
      <c r="F2094" s="3" t="s">
        <v>529</v>
      </c>
      <c r="G2094" s="3" t="s">
        <v>20</v>
      </c>
      <c r="H2094" s="2" t="s">
        <v>34</v>
      </c>
      <c r="I2094" s="2" t="s">
        <v>4900</v>
      </c>
      <c r="J2094" s="3" t="str">
        <f>HYPERLINK("https://www.boe.es/gazeta/dias/1826/05/30/pdfs/GMD-1826-65.pdf#page=3","Abrir facsímil")</f>
        <v>Abrir facsímil</v>
      </c>
      <c r="K2094" s="3" t="s">
        <v>36</v>
      </c>
    </row>
    <row r="2095" spans="1:11" ht="42" customHeight="1">
      <c r="A2095" s="2" t="s">
        <v>4901</v>
      </c>
      <c r="B2095" s="2" t="s">
        <v>4902</v>
      </c>
      <c r="C2095" s="2" t="s">
        <v>49</v>
      </c>
      <c r="D2095" s="2" t="s">
        <v>27</v>
      </c>
      <c r="E2095" s="5">
        <v>-26912</v>
      </c>
      <c r="F2095" s="3" t="s">
        <v>1109</v>
      </c>
      <c r="G2095" s="3" t="s">
        <v>1185</v>
      </c>
      <c r="H2095" s="2" t="s">
        <v>34</v>
      </c>
      <c r="I2095" s="2" t="s">
        <v>4903</v>
      </c>
      <c r="J2095" s="3" t="str">
        <f>HYPERLINK("https://www.boe.es/gazeta/dias/1826/04/25/pdfs/GMD-1826-50.pdf#page=4","Abrir facsímil")</f>
        <v>Abrir facsímil</v>
      </c>
      <c r="K2095" s="3" t="s">
        <v>36</v>
      </c>
    </row>
    <row r="2096" spans="1:11" ht="42" customHeight="1">
      <c r="A2096" s="2" t="s">
        <v>4904</v>
      </c>
      <c r="B2096" s="2" t="s">
        <v>4904</v>
      </c>
      <c r="C2096" s="2" t="s">
        <v>17</v>
      </c>
      <c r="D2096" s="2" t="s">
        <v>18</v>
      </c>
      <c r="E2096" s="5">
        <v>-26985</v>
      </c>
      <c r="F2096" s="3" t="s">
        <v>355</v>
      </c>
      <c r="G2096" s="3" t="s">
        <v>64</v>
      </c>
      <c r="H2096" s="2" t="s">
        <v>34</v>
      </c>
      <c r="I2096" s="2" t="s">
        <v>4905</v>
      </c>
      <c r="J2096" s="3" t="str">
        <f>HYPERLINK("https://www.boe.es/gazeta/dias/1826/02/11/pdfs/GMD-1826-18.pdf#page=2","Abrir facsímil")</f>
        <v>Abrir facsímil</v>
      </c>
      <c r="K2096" s="3" t="s">
        <v>36</v>
      </c>
    </row>
    <row r="2097" spans="1:11" ht="42" customHeight="1">
      <c r="A2097" s="2" t="s">
        <v>4906</v>
      </c>
      <c r="B2097" s="2" t="s">
        <v>4906</v>
      </c>
      <c r="C2097" s="2" t="s">
        <v>17</v>
      </c>
      <c r="D2097" s="2" t="s">
        <v>18</v>
      </c>
      <c r="E2097" s="5">
        <v>-26994</v>
      </c>
      <c r="F2097" s="3" t="s">
        <v>668</v>
      </c>
      <c r="G2097" s="3" t="s">
        <v>29</v>
      </c>
      <c r="H2097" s="2" t="s">
        <v>34</v>
      </c>
      <c r="I2097" s="2" t="s">
        <v>4907</v>
      </c>
      <c r="J2097" s="3" t="str">
        <f>HYPERLINK("https://www.boe.es/gazeta/dias/1826/02/02/pdfs/GMD-1826-14.pdf#page=4","Abrir facsímil")</f>
        <v>Abrir facsímil</v>
      </c>
      <c r="K2097" s="3" t="s">
        <v>36</v>
      </c>
    </row>
    <row r="2098" spans="1:11" ht="42" customHeight="1">
      <c r="A2098" s="2" t="s">
        <v>4908</v>
      </c>
      <c r="B2098" s="2" t="s">
        <v>4909</v>
      </c>
      <c r="C2098" s="2" t="s">
        <v>85</v>
      </c>
      <c r="D2098" s="2" t="s">
        <v>86</v>
      </c>
      <c r="E2098" s="5">
        <v>-26943</v>
      </c>
      <c r="F2098" s="3" t="s">
        <v>1015</v>
      </c>
      <c r="G2098" s="3" t="s">
        <v>29</v>
      </c>
      <c r="H2098" s="2" t="s">
        <v>34</v>
      </c>
      <c r="I2098" s="2" t="s">
        <v>4910</v>
      </c>
      <c r="J2098" s="3" t="str">
        <f>HYPERLINK("https://www.boe.es/gazeta/dias/1826/03/25/pdfs/GMD-1826-37.pdf#page=4","Abrir facsímil")</f>
        <v>Abrir facsímil</v>
      </c>
      <c r="K2098" s="3" t="s">
        <v>36</v>
      </c>
    </row>
    <row r="2099" spans="1:11" ht="42" customHeight="1">
      <c r="A2099" s="2" t="s">
        <v>4911</v>
      </c>
      <c r="B2099" s="2" t="s">
        <v>4912</v>
      </c>
      <c r="C2099" s="2" t="s">
        <v>62</v>
      </c>
      <c r="D2099" s="2" t="s">
        <v>27</v>
      </c>
      <c r="E2099" s="5">
        <v>-26733</v>
      </c>
      <c r="F2099" s="3" t="s">
        <v>176</v>
      </c>
      <c r="G2099" s="3" t="s">
        <v>20</v>
      </c>
      <c r="H2099" s="2" t="s">
        <v>34</v>
      </c>
      <c r="I2099" s="2" t="s">
        <v>4913</v>
      </c>
      <c r="J2099" s="3" t="str">
        <f>HYPERLINK("https://www.boe.es/gazeta/dias/1826/10/21/pdfs/GMD-1826-127.pdf#page=3","Abrir facsímil")</f>
        <v>Abrir facsímil</v>
      </c>
      <c r="K2099" s="3" t="s">
        <v>36</v>
      </c>
    </row>
    <row r="2100" spans="1:11" ht="42" customHeight="1">
      <c r="A2100" s="2" t="s">
        <v>4914</v>
      </c>
      <c r="B2100" s="2" t="s">
        <v>4915</v>
      </c>
      <c r="C2100" s="2" t="s">
        <v>62</v>
      </c>
      <c r="D2100" s="2" t="s">
        <v>27</v>
      </c>
      <c r="E2100" s="5">
        <v>-26931</v>
      </c>
      <c r="F2100" s="3" t="s">
        <v>215</v>
      </c>
      <c r="G2100" s="3" t="s">
        <v>20</v>
      </c>
      <c r="H2100" s="2" t="s">
        <v>34</v>
      </c>
      <c r="I2100" s="2" t="s">
        <v>4916</v>
      </c>
      <c r="J2100" s="3" t="str">
        <f>HYPERLINK("https://www.boe.es/gazeta/dias/1826/04/06/pdfs/GMD-1826-42.pdf#page=3","Abrir facsímil")</f>
        <v>Abrir facsímil</v>
      </c>
      <c r="K2100" s="3" t="s">
        <v>36</v>
      </c>
    </row>
    <row r="2101" spans="1:11" ht="42" customHeight="1">
      <c r="A2101" s="2" t="s">
        <v>4914</v>
      </c>
      <c r="B2101" s="2" t="s">
        <v>4915</v>
      </c>
      <c r="C2101" s="2" t="s">
        <v>62</v>
      </c>
      <c r="D2101" s="2" t="s">
        <v>27</v>
      </c>
      <c r="E2101" s="5">
        <v>-26882</v>
      </c>
      <c r="F2101" s="3" t="s">
        <v>102</v>
      </c>
      <c r="G2101" s="3" t="s">
        <v>29</v>
      </c>
      <c r="H2101" s="2" t="s">
        <v>34</v>
      </c>
      <c r="I2101" s="2" t="s">
        <v>4917</v>
      </c>
      <c r="J2101" s="3" t="str">
        <f>HYPERLINK("https://www.boe.es/gazeta/dias/1826/05/25/pdfs/GMD-1826-63.pdf#page=4","Abrir facsímil")</f>
        <v>Abrir facsímil</v>
      </c>
      <c r="K2101" s="3" t="s">
        <v>36</v>
      </c>
    </row>
    <row r="2102" spans="1:11" ht="42" customHeight="1">
      <c r="A2102" s="2" t="s">
        <v>4918</v>
      </c>
      <c r="B2102" s="2" t="s">
        <v>4919</v>
      </c>
      <c r="C2102" s="2" t="s">
        <v>17</v>
      </c>
      <c r="D2102" s="2" t="s">
        <v>18</v>
      </c>
      <c r="E2102" s="5">
        <v>-26912</v>
      </c>
      <c r="F2102" s="3" t="s">
        <v>1109</v>
      </c>
      <c r="G2102" s="3" t="s">
        <v>1185</v>
      </c>
      <c r="H2102" s="2" t="s">
        <v>34</v>
      </c>
      <c r="I2102" s="2" t="s">
        <v>4920</v>
      </c>
      <c r="J2102" s="3" t="str">
        <f>HYPERLINK("https://www.boe.es/gazeta/dias/1826/04/25/pdfs/GMD-1826-50.pdf#page=4","Abrir facsímil")</f>
        <v>Abrir facsímil</v>
      </c>
      <c r="K2102" s="3" t="s">
        <v>36</v>
      </c>
    </row>
    <row r="2103" spans="1:11" ht="42" customHeight="1">
      <c r="A2103" s="2" t="s">
        <v>4921</v>
      </c>
      <c r="B2103" s="2" t="s">
        <v>4922</v>
      </c>
      <c r="C2103" s="2" t="s">
        <v>49</v>
      </c>
      <c r="D2103" s="2" t="s">
        <v>27</v>
      </c>
      <c r="E2103" s="5">
        <v>-26670</v>
      </c>
      <c r="F2103" s="3" t="s">
        <v>253</v>
      </c>
      <c r="G2103" s="3" t="s">
        <v>20</v>
      </c>
      <c r="H2103" s="2" t="s">
        <v>34</v>
      </c>
      <c r="I2103" s="2" t="s">
        <v>4923</v>
      </c>
      <c r="J2103" s="3" t="str">
        <f>HYPERLINK("https://www.boe.es/gazeta/dias/1826/12/23/pdfs/GMD-1826-154.pdf#page=3","Abrir facsímil")</f>
        <v>Abrir facsímil</v>
      </c>
      <c r="K2103" s="3" t="s">
        <v>36</v>
      </c>
    </row>
    <row r="2104" spans="1:11" ht="42" customHeight="1">
      <c r="A2104" s="2" t="s">
        <v>4924</v>
      </c>
      <c r="B2104" s="2" t="s">
        <v>4924</v>
      </c>
      <c r="C2104" s="2" t="s">
        <v>17</v>
      </c>
      <c r="D2104" s="2" t="s">
        <v>18</v>
      </c>
      <c r="E2104" s="5">
        <v>-27024</v>
      </c>
      <c r="F2104" s="3" t="s">
        <v>1055</v>
      </c>
      <c r="G2104" s="3" t="s">
        <v>45</v>
      </c>
      <c r="H2104" s="2" t="s">
        <v>34</v>
      </c>
      <c r="I2104" s="2" t="s">
        <v>4925</v>
      </c>
      <c r="J2104" s="3" t="str">
        <f>HYPERLINK("https://www.boe.es/gazeta/dias/1826/01/03/pdfs/GMD-1826-1.pdf#page=1","Abrir facsímil")</f>
        <v>Abrir facsímil</v>
      </c>
      <c r="K2104" s="3" t="s">
        <v>36</v>
      </c>
    </row>
    <row r="2105" spans="1:11" ht="42" customHeight="1">
      <c r="A2105" s="2" t="s">
        <v>4926</v>
      </c>
      <c r="B2105" s="2" t="s">
        <v>4927</v>
      </c>
      <c r="C2105" s="2" t="s">
        <v>62</v>
      </c>
      <c r="D2105" s="2" t="s">
        <v>27</v>
      </c>
      <c r="E2105" s="5">
        <v>-26933</v>
      </c>
      <c r="F2105" s="3" t="s">
        <v>63</v>
      </c>
      <c r="G2105" s="3" t="s">
        <v>29</v>
      </c>
      <c r="H2105" s="2" t="s">
        <v>34</v>
      </c>
      <c r="I2105" s="2" t="s">
        <v>4928</v>
      </c>
      <c r="J2105" s="3" t="str">
        <f>HYPERLINK("https://www.boe.es/gazeta/dias/1826/04/04/pdfs/GMD-1826-41.pdf#page=4","Abrir facsímil")</f>
        <v>Abrir facsímil</v>
      </c>
      <c r="K2105" s="3" t="s">
        <v>36</v>
      </c>
    </row>
    <row r="2106" spans="1:11" ht="42" customHeight="1">
      <c r="A2106" s="2" t="s">
        <v>4929</v>
      </c>
      <c r="B2106" s="2" t="s">
        <v>4930</v>
      </c>
      <c r="C2106" s="2" t="s">
        <v>26</v>
      </c>
      <c r="D2106" s="2" t="s">
        <v>27</v>
      </c>
      <c r="E2106" s="5">
        <v>-26849</v>
      </c>
      <c r="F2106" s="3" t="s">
        <v>403</v>
      </c>
      <c r="G2106" s="3" t="s">
        <v>64</v>
      </c>
      <c r="H2106" s="2" t="s">
        <v>34</v>
      </c>
      <c r="I2106" s="2" t="s">
        <v>4931</v>
      </c>
      <c r="J2106" s="3" t="str">
        <f>HYPERLINK("https://www.boe.es/gazeta/dias/1826/06/27/pdfs/GMD-1826-77.pdf#page=2","Abrir facsímil")</f>
        <v>Abrir facsímil</v>
      </c>
      <c r="K2106" s="3" t="s">
        <v>36</v>
      </c>
    </row>
    <row r="2107" spans="1:11" ht="42" customHeight="1">
      <c r="A2107" s="2" t="s">
        <v>4932</v>
      </c>
      <c r="B2107" s="2" t="s">
        <v>4932</v>
      </c>
      <c r="C2107" s="2" t="s">
        <v>85</v>
      </c>
      <c r="D2107" s="2" t="s">
        <v>86</v>
      </c>
      <c r="E2107" s="5">
        <v>-26975</v>
      </c>
      <c r="F2107" s="3" t="s">
        <v>453</v>
      </c>
      <c r="G2107" s="3" t="s">
        <v>64</v>
      </c>
      <c r="H2107" s="2" t="s">
        <v>34</v>
      </c>
      <c r="I2107" s="2" t="s">
        <v>4933</v>
      </c>
      <c r="J2107" s="3" t="str">
        <f>HYPERLINK("https://www.boe.es/gazeta/dias/1826/02/21/pdfs/GMD-1826-22.pdf#page=2","Abrir facsímil")</f>
        <v>Abrir facsímil</v>
      </c>
      <c r="K2107" s="3" t="s">
        <v>36</v>
      </c>
    </row>
    <row r="2108" spans="1:11" ht="42" customHeight="1">
      <c r="A2108" s="2" t="s">
        <v>4934</v>
      </c>
      <c r="B2108" s="2" t="s">
        <v>4935</v>
      </c>
      <c r="C2108" s="2" t="s">
        <v>32</v>
      </c>
      <c r="D2108" s="2" t="s">
        <v>27</v>
      </c>
      <c r="E2108" s="5">
        <v>-26999</v>
      </c>
      <c r="F2108" s="3" t="s">
        <v>1544</v>
      </c>
      <c r="G2108" s="3" t="s">
        <v>29</v>
      </c>
      <c r="H2108" s="2" t="s">
        <v>21</v>
      </c>
      <c r="I2108" s="2" t="s">
        <v>4936</v>
      </c>
      <c r="J2108" s="3" t="str">
        <f>HYPERLINK("https://www.boe.es/gazeta/dias/1826/01/28/pdfs/GMD-1826-12.pdf#page=4","Abrir facsímil")</f>
        <v>Abrir facsímil</v>
      </c>
      <c r="K2108" s="3" t="s">
        <v>23</v>
      </c>
    </row>
    <row r="2109" spans="1:11" ht="42" customHeight="1">
      <c r="A2109" s="2" t="s">
        <v>4937</v>
      </c>
      <c r="B2109" s="2" t="s">
        <v>4938</v>
      </c>
      <c r="C2109" s="2" t="s">
        <v>17</v>
      </c>
      <c r="D2109" s="2" t="s">
        <v>18</v>
      </c>
      <c r="E2109" s="5">
        <v>-26831</v>
      </c>
      <c r="F2109" s="3" t="s">
        <v>565</v>
      </c>
      <c r="G2109" s="3" t="s">
        <v>29</v>
      </c>
      <c r="H2109" s="2" t="s">
        <v>34</v>
      </c>
      <c r="I2109" s="2" t="s">
        <v>4939</v>
      </c>
      <c r="J2109" s="3" t="str">
        <f>HYPERLINK("https://www.boe.es/gazeta/dias/1826/07/15/pdfs/GMD-1826-85.pdf#page=4","Abrir facsímil")</f>
        <v>Abrir facsímil</v>
      </c>
      <c r="K2109" s="3" t="s">
        <v>36</v>
      </c>
    </row>
    <row r="2110" spans="1:11" ht="42" customHeight="1">
      <c r="A2110" s="2" t="s">
        <v>4940</v>
      </c>
      <c r="B2110" s="2" t="s">
        <v>4941</v>
      </c>
      <c r="C2110" s="2" t="s">
        <v>32</v>
      </c>
      <c r="D2110" s="2" t="s">
        <v>27</v>
      </c>
      <c r="E2110" s="5">
        <v>-26800</v>
      </c>
      <c r="F2110" s="3" t="s">
        <v>417</v>
      </c>
      <c r="G2110" s="3" t="s">
        <v>29</v>
      </c>
      <c r="H2110" s="2" t="s">
        <v>21</v>
      </c>
      <c r="I2110" s="2" t="s">
        <v>4942</v>
      </c>
      <c r="J2110" s="3" t="str">
        <f>HYPERLINK("https://www.boe.es/gazeta/dias/1826/08/15/pdfs/GMD-1826-98.pdf#page=4","Abrir facsímil")</f>
        <v>Abrir facsímil</v>
      </c>
      <c r="K2110" s="3" t="s">
        <v>23</v>
      </c>
    </row>
    <row r="2111" spans="1:11" ht="42" customHeight="1">
      <c r="A2111" s="2" t="s">
        <v>4943</v>
      </c>
      <c r="B2111" s="2" t="s">
        <v>4944</v>
      </c>
      <c r="C2111" s="2" t="s">
        <v>17</v>
      </c>
      <c r="D2111" s="2" t="s">
        <v>18</v>
      </c>
      <c r="E2111" s="5">
        <v>-26901</v>
      </c>
      <c r="F2111" s="3" t="s">
        <v>836</v>
      </c>
      <c r="G2111" s="3" t="s">
        <v>29</v>
      </c>
      <c r="H2111" s="2" t="s">
        <v>34</v>
      </c>
      <c r="I2111" s="2" t="s">
        <v>4945</v>
      </c>
      <c r="J2111" s="3" t="str">
        <f>HYPERLINK("https://www.boe.es/gazeta/dias/1826/05/06/pdfs/GMD-1826-55.pdf#page=4","Abrir facsímil")</f>
        <v>Abrir facsímil</v>
      </c>
      <c r="K2111" s="3" t="s">
        <v>36</v>
      </c>
    </row>
    <row r="2112" spans="1:11" ht="42" customHeight="1">
      <c r="A2112" s="2" t="s">
        <v>4946</v>
      </c>
      <c r="B2112" s="2" t="s">
        <v>4946</v>
      </c>
      <c r="C2112" s="2" t="s">
        <v>17</v>
      </c>
      <c r="D2112" s="2" t="s">
        <v>18</v>
      </c>
      <c r="E2112" s="5">
        <v>-26803</v>
      </c>
      <c r="F2112" s="3" t="s">
        <v>811</v>
      </c>
      <c r="G2112" s="3" t="s">
        <v>20</v>
      </c>
      <c r="H2112" s="2" t="s">
        <v>34</v>
      </c>
      <c r="I2112" s="2" t="s">
        <v>4947</v>
      </c>
      <c r="J2112" s="3" t="str">
        <f>HYPERLINK("https://www.boe.es/gazeta/dias/1826/08/12/pdfs/GMD-1826-97.pdf#page=3","Abrir facsímil")</f>
        <v>Abrir facsímil</v>
      </c>
      <c r="K2112" s="3" t="s">
        <v>36</v>
      </c>
    </row>
    <row r="2113" spans="1:11" ht="42" customHeight="1">
      <c r="A2113" s="2" t="s">
        <v>4948</v>
      </c>
      <c r="B2113" s="2" t="s">
        <v>4948</v>
      </c>
      <c r="C2113" s="2" t="s">
        <v>17</v>
      </c>
      <c r="D2113" s="2" t="s">
        <v>18</v>
      </c>
      <c r="E2113" s="5">
        <v>-26978</v>
      </c>
      <c r="F2113" s="3" t="s">
        <v>44</v>
      </c>
      <c r="G2113" s="3" t="s">
        <v>45</v>
      </c>
      <c r="H2113" s="2" t="s">
        <v>34</v>
      </c>
      <c r="I2113" s="2" t="s">
        <v>4949</v>
      </c>
      <c r="J2113" s="3" t="str">
        <f>HYPERLINK("https://www.boe.es/gazeta/dias/1826/02/18/pdfs/GMD-1826-21.pdf#page=1","Abrir facsímil")</f>
        <v>Abrir facsímil</v>
      </c>
      <c r="K2113" s="3" t="s">
        <v>36</v>
      </c>
    </row>
    <row r="2114" spans="1:11" ht="42" customHeight="1">
      <c r="A2114" s="2" t="s">
        <v>4950</v>
      </c>
      <c r="B2114" s="2" t="s">
        <v>4950</v>
      </c>
      <c r="C2114" s="2" t="s">
        <v>17</v>
      </c>
      <c r="D2114" s="2" t="s">
        <v>18</v>
      </c>
      <c r="E2114" s="5">
        <v>-26768</v>
      </c>
      <c r="F2114" s="3" t="s">
        <v>627</v>
      </c>
      <c r="G2114" s="3" t="s">
        <v>64</v>
      </c>
      <c r="H2114" s="2" t="s">
        <v>34</v>
      </c>
      <c r="I2114" s="2" t="s">
        <v>4951</v>
      </c>
      <c r="J2114" s="3" t="str">
        <f>HYPERLINK("https://www.boe.es/gazeta/dias/1826/09/16/pdfs/GMD-1826-112.pdf#page=2","Abrir facsímil")</f>
        <v>Abrir facsímil</v>
      </c>
      <c r="K2114" s="3" t="s">
        <v>36</v>
      </c>
    </row>
    <row r="2115" spans="1:11" ht="42" customHeight="1">
      <c r="A2115" s="2" t="s">
        <v>4950</v>
      </c>
      <c r="B2115" s="2" t="s">
        <v>4950</v>
      </c>
      <c r="C2115" s="2" t="s">
        <v>17</v>
      </c>
      <c r="D2115" s="2" t="s">
        <v>18</v>
      </c>
      <c r="E2115" s="5">
        <v>-26740</v>
      </c>
      <c r="F2115" s="3" t="s">
        <v>383</v>
      </c>
      <c r="G2115" s="3" t="s">
        <v>64</v>
      </c>
      <c r="H2115" s="2" t="s">
        <v>34</v>
      </c>
      <c r="I2115" s="2" t="s">
        <v>4952</v>
      </c>
      <c r="J2115" s="3" t="str">
        <f>HYPERLINK("https://www.boe.es/gazeta/dias/1826/10/14/pdfs/GMD-1826-124.pdf#page=2","Abrir facsímil")</f>
        <v>Abrir facsímil</v>
      </c>
      <c r="K2115" s="3" t="s">
        <v>36</v>
      </c>
    </row>
    <row r="2116" spans="1:11" ht="42" customHeight="1">
      <c r="A2116" s="2" t="s">
        <v>4953</v>
      </c>
      <c r="B2116" s="2" t="s">
        <v>4954</v>
      </c>
      <c r="C2116" s="2" t="s">
        <v>17</v>
      </c>
      <c r="D2116" s="2" t="s">
        <v>18</v>
      </c>
      <c r="E2116" s="5">
        <v>-27017</v>
      </c>
      <c r="F2116" s="3" t="s">
        <v>162</v>
      </c>
      <c r="G2116" s="3" t="s">
        <v>64</v>
      </c>
      <c r="H2116" s="2" t="s">
        <v>34</v>
      </c>
      <c r="I2116" s="2" t="s">
        <v>4955</v>
      </c>
      <c r="J2116" s="3" t="str">
        <f>HYPERLINK("https://www.boe.es/gazeta/dias/1826/01/10/pdfs/GMD-1826-4.pdf#page=2","Abrir facsímil")</f>
        <v>Abrir facsímil</v>
      </c>
      <c r="K2116" s="3" t="s">
        <v>36</v>
      </c>
    </row>
    <row r="2117" spans="1:11" ht="42" customHeight="1">
      <c r="A2117" s="2" t="s">
        <v>4956</v>
      </c>
      <c r="B2117" s="2" t="s">
        <v>4956</v>
      </c>
      <c r="C2117" s="2" t="s">
        <v>26</v>
      </c>
      <c r="D2117" s="2" t="s">
        <v>27</v>
      </c>
      <c r="E2117" s="5">
        <v>-26903</v>
      </c>
      <c r="F2117" s="3" t="s">
        <v>217</v>
      </c>
      <c r="G2117" s="3" t="s">
        <v>20</v>
      </c>
      <c r="H2117" s="2" t="s">
        <v>34</v>
      </c>
      <c r="I2117" s="2" t="s">
        <v>4957</v>
      </c>
      <c r="J2117" s="3" t="str">
        <f>HYPERLINK("https://www.boe.es/gazeta/dias/1826/05/04/pdfs/GMD-1826-54.pdf#page=3","Abrir facsímil")</f>
        <v>Abrir facsímil</v>
      </c>
      <c r="K2117" s="3" t="s">
        <v>36</v>
      </c>
    </row>
    <row r="2118" spans="1:11" ht="42" customHeight="1">
      <c r="A2118" s="2" t="s">
        <v>4958</v>
      </c>
      <c r="B2118" s="2" t="s">
        <v>4959</v>
      </c>
      <c r="C2118" s="2" t="s">
        <v>17</v>
      </c>
      <c r="D2118" s="2" t="s">
        <v>18</v>
      </c>
      <c r="E2118" s="5">
        <v>-27024</v>
      </c>
      <c r="F2118" s="3" t="s">
        <v>1055</v>
      </c>
      <c r="G2118" s="3" t="s">
        <v>29</v>
      </c>
      <c r="H2118" s="2" t="s">
        <v>34</v>
      </c>
      <c r="I2118" s="2" t="s">
        <v>4960</v>
      </c>
      <c r="J2118" s="3" t="str">
        <f>HYPERLINK("https://www.boe.es/gazeta/dias/1826/01/03/pdfs/GMD-1826-1.pdf#page=4","Abrir facsímil")</f>
        <v>Abrir facsímil</v>
      </c>
      <c r="K2118" s="3" t="s">
        <v>36</v>
      </c>
    </row>
    <row r="2119" spans="1:11" ht="42" customHeight="1">
      <c r="A2119" s="2" t="s">
        <v>4961</v>
      </c>
      <c r="B2119" s="2" t="s">
        <v>4962</v>
      </c>
      <c r="C2119" s="2" t="s">
        <v>17</v>
      </c>
      <c r="D2119" s="2" t="s">
        <v>18</v>
      </c>
      <c r="E2119" s="5">
        <v>-26975</v>
      </c>
      <c r="F2119" s="3" t="s">
        <v>453</v>
      </c>
      <c r="G2119" s="3" t="s">
        <v>454</v>
      </c>
      <c r="H2119" s="2" t="s">
        <v>34</v>
      </c>
      <c r="I2119" s="2" t="s">
        <v>4963</v>
      </c>
      <c r="J2119" s="3" t="str">
        <f>HYPERLINK("https://www.boe.es/gazeta/dias/1826/02/21/pdfs/GMD-1826-22.pdf#page=4","Abrir facsímil")</f>
        <v>Abrir facsímil</v>
      </c>
      <c r="K2119" s="3" t="s">
        <v>36</v>
      </c>
    </row>
    <row r="2120" spans="1:11" ht="42" customHeight="1">
      <c r="A2120" s="2" t="s">
        <v>4964</v>
      </c>
      <c r="B2120" s="2" t="s">
        <v>4965</v>
      </c>
      <c r="C2120" s="2" t="s">
        <v>17</v>
      </c>
      <c r="D2120" s="2" t="s">
        <v>18</v>
      </c>
      <c r="E2120" s="5">
        <v>-26819</v>
      </c>
      <c r="F2120" s="3" t="s">
        <v>212</v>
      </c>
      <c r="G2120" s="3" t="s">
        <v>29</v>
      </c>
      <c r="H2120" s="2" t="s">
        <v>34</v>
      </c>
      <c r="I2120" s="2" t="s">
        <v>4966</v>
      </c>
      <c r="J2120" s="3" t="str">
        <f>HYPERLINK("https://www.boe.es/gazeta/dias/1826/07/27/pdfs/GMD-1826-90.pdf#page=4","Abrir facsímil")</f>
        <v>Abrir facsímil</v>
      </c>
      <c r="K2120" s="3" t="s">
        <v>36</v>
      </c>
    </row>
    <row r="2121" spans="1:11" ht="42" customHeight="1">
      <c r="A2121" s="2" t="s">
        <v>4967</v>
      </c>
      <c r="B2121" s="2" t="s">
        <v>4968</v>
      </c>
      <c r="C2121" s="2" t="s">
        <v>49</v>
      </c>
      <c r="D2121" s="2" t="s">
        <v>27</v>
      </c>
      <c r="E2121" s="5">
        <v>-26782</v>
      </c>
      <c r="F2121" s="3" t="s">
        <v>322</v>
      </c>
      <c r="G2121" s="3" t="s">
        <v>29</v>
      </c>
      <c r="H2121" s="2" t="s">
        <v>34</v>
      </c>
      <c r="I2121" s="2" t="s">
        <v>4969</v>
      </c>
      <c r="J2121" s="3" t="str">
        <f>HYPERLINK("https://www.boe.es/gazeta/dias/1826/09/02/pdfs/GMD-1826-106.pdf#page=4","Abrir facsímil")</f>
        <v>Abrir facsímil</v>
      </c>
      <c r="K2121" s="3" t="s">
        <v>36</v>
      </c>
    </row>
    <row r="2122" spans="1:11" ht="42" customHeight="1">
      <c r="A2122" s="2" t="s">
        <v>4970</v>
      </c>
      <c r="B2122" s="2" t="s">
        <v>4971</v>
      </c>
      <c r="C2122" s="2" t="s">
        <v>49</v>
      </c>
      <c r="D2122" s="2" t="s">
        <v>27</v>
      </c>
      <c r="E2122" s="5">
        <v>-26859</v>
      </c>
      <c r="F2122" s="3" t="s">
        <v>41</v>
      </c>
      <c r="G2122" s="3" t="s">
        <v>20</v>
      </c>
      <c r="H2122" s="2" t="s">
        <v>34</v>
      </c>
      <c r="I2122" s="2" t="s">
        <v>4972</v>
      </c>
      <c r="J2122" s="3" t="str">
        <f>HYPERLINK("https://www.boe.es/gazeta/dias/1826/06/17/pdfs/GMD-1826-73.pdf#page=3","Abrir facsímil")</f>
        <v>Abrir facsímil</v>
      </c>
      <c r="K2122" s="3" t="s">
        <v>36</v>
      </c>
    </row>
    <row r="2123" spans="1:11" ht="42" customHeight="1">
      <c r="A2123" s="2" t="s">
        <v>4973</v>
      </c>
      <c r="B2123" s="2" t="s">
        <v>4974</v>
      </c>
      <c r="C2123" s="2" t="s">
        <v>49</v>
      </c>
      <c r="D2123" s="2" t="s">
        <v>27</v>
      </c>
      <c r="E2123" s="5">
        <v>-26882</v>
      </c>
      <c r="F2123" s="3" t="s">
        <v>102</v>
      </c>
      <c r="G2123" s="3" t="s">
        <v>29</v>
      </c>
      <c r="H2123" s="2" t="s">
        <v>34</v>
      </c>
      <c r="I2123" s="2" t="s">
        <v>4975</v>
      </c>
      <c r="J2123" s="3" t="str">
        <f>HYPERLINK("https://www.boe.es/gazeta/dias/1826/05/25/pdfs/GMD-1826-63.pdf#page=4","Abrir facsímil")</f>
        <v>Abrir facsímil</v>
      </c>
      <c r="K2123" s="3" t="s">
        <v>36</v>
      </c>
    </row>
    <row r="2124" spans="1:11" ht="42" customHeight="1">
      <c r="A2124" s="2" t="s">
        <v>4976</v>
      </c>
      <c r="B2124" s="2" t="s">
        <v>4977</v>
      </c>
      <c r="C2124" s="2" t="s">
        <v>85</v>
      </c>
      <c r="D2124" s="2" t="s">
        <v>86</v>
      </c>
      <c r="E2124" s="5">
        <v>-27017</v>
      </c>
      <c r="F2124" s="3" t="s">
        <v>162</v>
      </c>
      <c r="G2124" s="3" t="s">
        <v>64</v>
      </c>
      <c r="H2124" s="2" t="s">
        <v>34</v>
      </c>
      <c r="I2124" s="2" t="s">
        <v>4978</v>
      </c>
      <c r="J2124" s="3" t="str">
        <f>HYPERLINK("https://www.boe.es/gazeta/dias/1826/01/10/pdfs/GMD-1826-4.pdf#page=2","Abrir facsímil")</f>
        <v>Abrir facsímil</v>
      </c>
      <c r="K2124" s="3" t="s">
        <v>36</v>
      </c>
    </row>
    <row r="2125" spans="1:11" ht="42" customHeight="1">
      <c r="A2125" s="2" t="s">
        <v>4979</v>
      </c>
      <c r="B2125" s="2" t="s">
        <v>4980</v>
      </c>
      <c r="C2125" s="2" t="s">
        <v>129</v>
      </c>
      <c r="D2125" s="2" t="s">
        <v>27</v>
      </c>
      <c r="E2125" s="5">
        <v>-26684</v>
      </c>
      <c r="F2125" s="3" t="s">
        <v>146</v>
      </c>
      <c r="G2125" s="3" t="s">
        <v>147</v>
      </c>
      <c r="H2125" s="2" t="s">
        <v>34</v>
      </c>
      <c r="I2125" s="2" t="s">
        <v>4981</v>
      </c>
      <c r="J2125" s="3" t="str">
        <f>HYPERLINK("https://www.boe.es/gazeta/dias/1826/12/09/pdfs/GMD-1826-148.pdf#page=3","Abrir facsímil")</f>
        <v>Abrir facsímil</v>
      </c>
      <c r="K2125" s="3" t="s">
        <v>36</v>
      </c>
    </row>
    <row r="2126" spans="1:11" ht="42" customHeight="1">
      <c r="A2126" s="2" t="s">
        <v>4982</v>
      </c>
      <c r="B2126" s="2" t="s">
        <v>4983</v>
      </c>
      <c r="C2126" s="2" t="s">
        <v>26</v>
      </c>
      <c r="D2126" s="2" t="s">
        <v>27</v>
      </c>
      <c r="E2126" s="5">
        <v>-26959</v>
      </c>
      <c r="F2126" s="3" t="s">
        <v>595</v>
      </c>
      <c r="G2126" s="3" t="s">
        <v>29</v>
      </c>
      <c r="H2126" s="2" t="s">
        <v>34</v>
      </c>
      <c r="I2126" s="2" t="s">
        <v>4984</v>
      </c>
      <c r="J2126" s="3" t="str">
        <f>HYPERLINK("https://www.boe.es/gazeta/dias/1826/03/09/pdfs/GMD-1826-30.pdf#page=4","Abrir facsímil")</f>
        <v>Abrir facsímil</v>
      </c>
      <c r="K2126" s="3" t="s">
        <v>36</v>
      </c>
    </row>
    <row r="2127" spans="1:11" ht="42" customHeight="1">
      <c r="A2127" s="2" t="s">
        <v>4985</v>
      </c>
      <c r="B2127" s="2" t="s">
        <v>4985</v>
      </c>
      <c r="C2127" s="2" t="s">
        <v>62</v>
      </c>
      <c r="D2127" s="2" t="s">
        <v>27</v>
      </c>
      <c r="E2127" s="5">
        <v>-26971</v>
      </c>
      <c r="F2127" s="3" t="s">
        <v>201</v>
      </c>
      <c r="G2127" s="3" t="s">
        <v>29</v>
      </c>
      <c r="H2127" s="2" t="s">
        <v>34</v>
      </c>
      <c r="I2127" s="2" t="s">
        <v>4986</v>
      </c>
      <c r="J2127" s="3" t="str">
        <f>HYPERLINK("https://www.boe.es/gazeta/dias/1826/02/25/pdfs/GMD-1826-24.pdf#page=4","Abrir facsímil")</f>
        <v>Abrir facsímil</v>
      </c>
      <c r="K2127" s="3" t="s">
        <v>36</v>
      </c>
    </row>
    <row r="2128" spans="1:11" ht="42" customHeight="1">
      <c r="A2128" s="2" t="s">
        <v>4987</v>
      </c>
      <c r="B2128" s="2" t="s">
        <v>4987</v>
      </c>
      <c r="C2128" s="2" t="s">
        <v>129</v>
      </c>
      <c r="D2128" s="2" t="s">
        <v>27</v>
      </c>
      <c r="E2128" s="5">
        <v>-26742</v>
      </c>
      <c r="F2128" s="3" t="s">
        <v>769</v>
      </c>
      <c r="G2128" s="3" t="s">
        <v>45</v>
      </c>
      <c r="H2128" s="2" t="s">
        <v>34</v>
      </c>
      <c r="I2128" s="2" t="s">
        <v>4988</v>
      </c>
      <c r="J2128" s="3" t="str">
        <f>HYPERLINK("https://www.boe.es/gazeta/dias/1826/10/12/pdfs/GMD-1826-123.pdf#page=1","Abrir facsímil")</f>
        <v>Abrir facsímil</v>
      </c>
      <c r="K2128" s="3" t="s">
        <v>36</v>
      </c>
    </row>
    <row r="2129" spans="1:11" ht="42" customHeight="1">
      <c r="A2129" s="2" t="s">
        <v>4989</v>
      </c>
      <c r="B2129" s="2" t="s">
        <v>4989</v>
      </c>
      <c r="C2129" s="2" t="s">
        <v>26</v>
      </c>
      <c r="D2129" s="2" t="s">
        <v>27</v>
      </c>
      <c r="E2129" s="5">
        <v>-26971</v>
      </c>
      <c r="F2129" s="3" t="s">
        <v>201</v>
      </c>
      <c r="G2129" s="3" t="s">
        <v>29</v>
      </c>
      <c r="H2129" s="2" t="s">
        <v>34</v>
      </c>
      <c r="I2129" s="2" t="s">
        <v>4990</v>
      </c>
      <c r="J2129" s="3" t="str">
        <f>HYPERLINK("https://www.boe.es/gazeta/dias/1826/02/25/pdfs/GMD-1826-24.pdf#page=4","Abrir facsímil")</f>
        <v>Abrir facsímil</v>
      </c>
      <c r="K2129" s="3" t="s">
        <v>36</v>
      </c>
    </row>
    <row r="2130" spans="1:11" ht="42" customHeight="1">
      <c r="A2130" s="2" t="s">
        <v>4991</v>
      </c>
      <c r="B2130" s="2" t="s">
        <v>4992</v>
      </c>
      <c r="C2130" s="2" t="s">
        <v>49</v>
      </c>
      <c r="D2130" s="2" t="s">
        <v>27</v>
      </c>
      <c r="E2130" s="5">
        <v>-26950</v>
      </c>
      <c r="F2130" s="3" t="s">
        <v>616</v>
      </c>
      <c r="G2130" s="3" t="s">
        <v>29</v>
      </c>
      <c r="H2130" s="2" t="s">
        <v>34</v>
      </c>
      <c r="I2130" s="2" t="s">
        <v>4993</v>
      </c>
      <c r="J2130" s="3" t="str">
        <f>HYPERLINK("https://www.boe.es/gazeta/dias/1826/03/18/pdfs/GMD-1826-34.pdf#page=4","Abrir facsímil")</f>
        <v>Abrir facsímil</v>
      </c>
      <c r="K2130" s="3" t="s">
        <v>36</v>
      </c>
    </row>
    <row r="2131" spans="1:11" ht="42" customHeight="1">
      <c r="A2131" s="2" t="s">
        <v>4994</v>
      </c>
      <c r="B2131" s="2" t="s">
        <v>4994</v>
      </c>
      <c r="C2131" s="2" t="s">
        <v>17</v>
      </c>
      <c r="D2131" s="2" t="s">
        <v>18</v>
      </c>
      <c r="E2131" s="5">
        <v>-26749</v>
      </c>
      <c r="F2131" s="3" t="s">
        <v>143</v>
      </c>
      <c r="G2131" s="3" t="s">
        <v>64</v>
      </c>
      <c r="H2131" s="2" t="s">
        <v>34</v>
      </c>
      <c r="I2131" s="2" t="s">
        <v>4995</v>
      </c>
      <c r="J2131" s="3" t="str">
        <f>HYPERLINK("https://www.boe.es/gazeta/dias/1826/10/05/pdfs/GMD-1826-120.pdf#page=2","Abrir facsímil")</f>
        <v>Abrir facsímil</v>
      </c>
      <c r="K2131" s="3" t="s">
        <v>36</v>
      </c>
    </row>
    <row r="2132" spans="1:11" ht="42" customHeight="1">
      <c r="A2132" s="2" t="s">
        <v>4996</v>
      </c>
      <c r="B2132" s="2" t="s">
        <v>4996</v>
      </c>
      <c r="C2132" s="2" t="s">
        <v>49</v>
      </c>
      <c r="D2132" s="2" t="s">
        <v>27</v>
      </c>
      <c r="E2132" s="5">
        <v>-26873</v>
      </c>
      <c r="F2132" s="3" t="s">
        <v>136</v>
      </c>
      <c r="G2132" s="3" t="s">
        <v>20</v>
      </c>
      <c r="H2132" s="2" t="s">
        <v>34</v>
      </c>
      <c r="I2132" s="2" t="s">
        <v>4997</v>
      </c>
      <c r="J2132" s="3" t="str">
        <f>HYPERLINK("https://www.boe.es/gazeta/dias/1826/06/03/pdfs/GMD-1826-67.pdf#page=3","Abrir facsímil")</f>
        <v>Abrir facsímil</v>
      </c>
      <c r="K2132" s="3" t="s">
        <v>36</v>
      </c>
    </row>
    <row r="2133" spans="1:11" ht="42" customHeight="1">
      <c r="A2133" s="2" t="s">
        <v>4998</v>
      </c>
      <c r="B2133" s="2" t="s">
        <v>4998</v>
      </c>
      <c r="C2133" s="2" t="s">
        <v>62</v>
      </c>
      <c r="D2133" s="2" t="s">
        <v>27</v>
      </c>
      <c r="E2133" s="5">
        <v>-26924</v>
      </c>
      <c r="F2133" s="3" t="s">
        <v>87</v>
      </c>
      <c r="G2133" s="3" t="s">
        <v>88</v>
      </c>
      <c r="H2133" s="2" t="s">
        <v>34</v>
      </c>
      <c r="I2133" s="2" t="s">
        <v>4999</v>
      </c>
      <c r="J2133" s="3" t="str">
        <f>HYPERLINK("https://www.boe.es/gazeta/dias/1826/04/13/pdfs/GMD-1826-45.pdf#page=4","Abrir facsímil")</f>
        <v>Abrir facsímil</v>
      </c>
      <c r="K2133" s="3" t="s">
        <v>36</v>
      </c>
    </row>
    <row r="2134" spans="1:11" ht="42" customHeight="1">
      <c r="A2134" s="2" t="s">
        <v>5000</v>
      </c>
      <c r="B2134" s="2" t="s">
        <v>5001</v>
      </c>
      <c r="C2134" s="2" t="s">
        <v>26</v>
      </c>
      <c r="D2134" s="2" t="s">
        <v>27</v>
      </c>
      <c r="E2134" s="5">
        <v>-26877</v>
      </c>
      <c r="F2134" s="3" t="s">
        <v>529</v>
      </c>
      <c r="G2134" s="3" t="s">
        <v>29</v>
      </c>
      <c r="H2134" s="2" t="s">
        <v>34</v>
      </c>
      <c r="I2134" s="2" t="s">
        <v>5002</v>
      </c>
      <c r="J2134" s="3" t="str">
        <f>HYPERLINK("https://www.boe.es/gazeta/dias/1826/05/30/pdfs/GMD-1826-65.pdf#page=4","Abrir facsímil")</f>
        <v>Abrir facsímil</v>
      </c>
      <c r="K2134" s="3" t="s">
        <v>36</v>
      </c>
    </row>
    <row r="2135" spans="1:11" ht="42" customHeight="1">
      <c r="A2135" s="2" t="s">
        <v>5003</v>
      </c>
      <c r="B2135" s="2" t="s">
        <v>5004</v>
      </c>
      <c r="C2135" s="2" t="s">
        <v>62</v>
      </c>
      <c r="D2135" s="2" t="s">
        <v>27</v>
      </c>
      <c r="E2135" s="5">
        <v>-26870</v>
      </c>
      <c r="F2135" s="3" t="s">
        <v>151</v>
      </c>
      <c r="G2135" s="3" t="s">
        <v>29</v>
      </c>
      <c r="H2135" s="2" t="s">
        <v>34</v>
      </c>
      <c r="I2135" s="2" t="s">
        <v>5005</v>
      </c>
      <c r="J2135" s="3" t="str">
        <f>HYPERLINK("https://www.boe.es/gazeta/dias/1826/06/06/pdfs/GMD-1826-68.pdf#page=4","Abrir facsímil")</f>
        <v>Abrir facsímil</v>
      </c>
      <c r="K2135" s="3" t="s">
        <v>36</v>
      </c>
    </row>
    <row r="2136" spans="1:11" ht="42" customHeight="1">
      <c r="A2136" s="2" t="s">
        <v>5006</v>
      </c>
      <c r="B2136" s="2" t="s">
        <v>5007</v>
      </c>
      <c r="C2136" s="2" t="s">
        <v>26</v>
      </c>
      <c r="D2136" s="2" t="s">
        <v>27</v>
      </c>
      <c r="E2136" s="5">
        <v>-26952</v>
      </c>
      <c r="F2136" s="3" t="s">
        <v>713</v>
      </c>
      <c r="G2136" s="3" t="s">
        <v>29</v>
      </c>
      <c r="H2136" s="2" t="s">
        <v>34</v>
      </c>
      <c r="I2136" s="2" t="s">
        <v>5008</v>
      </c>
      <c r="J2136" s="3" t="str">
        <f>HYPERLINK("https://www.boe.es/gazeta/dias/1826/03/16/pdfs/GMD-1826-33.pdf#page=4","Abrir facsímil")</f>
        <v>Abrir facsímil</v>
      </c>
      <c r="K2136" s="3" t="s">
        <v>36</v>
      </c>
    </row>
    <row r="2137" spans="1:11" ht="42" customHeight="1">
      <c r="A2137" s="2" t="s">
        <v>5009</v>
      </c>
      <c r="B2137" s="2" t="s">
        <v>5010</v>
      </c>
      <c r="C2137" s="2" t="s">
        <v>62</v>
      </c>
      <c r="D2137" s="2" t="s">
        <v>27</v>
      </c>
      <c r="E2137" s="5">
        <v>-26954</v>
      </c>
      <c r="F2137" s="3" t="s">
        <v>1096</v>
      </c>
      <c r="G2137" s="3" t="s">
        <v>1097</v>
      </c>
      <c r="H2137" s="2" t="s">
        <v>34</v>
      </c>
      <c r="I2137" s="2" t="s">
        <v>5011</v>
      </c>
      <c r="J2137" s="3" t="str">
        <f>HYPERLINK("https://www.boe.es/gazeta/dias/1826/03/14/pdfs/GMD-1826-32.pdf#page=4","Abrir facsímil")</f>
        <v>Abrir facsímil</v>
      </c>
      <c r="K2137" s="3" t="s">
        <v>36</v>
      </c>
    </row>
    <row r="2138" spans="1:11" ht="42" customHeight="1">
      <c r="A2138" s="2" t="s">
        <v>5012</v>
      </c>
      <c r="B2138" s="2" t="s">
        <v>5013</v>
      </c>
      <c r="C2138" s="2" t="s">
        <v>32</v>
      </c>
      <c r="D2138" s="2" t="s">
        <v>27</v>
      </c>
      <c r="E2138" s="5">
        <v>-26894</v>
      </c>
      <c r="F2138" s="3" t="s">
        <v>271</v>
      </c>
      <c r="G2138" s="3" t="s">
        <v>20</v>
      </c>
      <c r="H2138" s="2" t="s">
        <v>34</v>
      </c>
      <c r="I2138" s="2" t="s">
        <v>5014</v>
      </c>
      <c r="J2138" s="3" t="str">
        <f>HYPERLINK("https://www.boe.es/gazeta/dias/1826/05/13/pdfs/GMD-1826-58.pdf#page=3","Abrir facsímil")</f>
        <v>Abrir facsímil</v>
      </c>
      <c r="K2138" s="3" t="s">
        <v>36</v>
      </c>
    </row>
    <row r="2139" spans="1:11" ht="42" customHeight="1">
      <c r="A2139" s="2" t="s">
        <v>5012</v>
      </c>
      <c r="B2139" s="2" t="s">
        <v>5013</v>
      </c>
      <c r="C2139" s="2" t="s">
        <v>129</v>
      </c>
      <c r="D2139" s="2" t="s">
        <v>27</v>
      </c>
      <c r="E2139" s="5">
        <v>-26870</v>
      </c>
      <c r="F2139" s="3" t="s">
        <v>151</v>
      </c>
      <c r="G2139" s="3" t="s">
        <v>20</v>
      </c>
      <c r="H2139" s="2" t="s">
        <v>34</v>
      </c>
      <c r="I2139" s="2" t="s">
        <v>5015</v>
      </c>
      <c r="J2139" s="3" t="str">
        <f>HYPERLINK("https://www.boe.es/gazeta/dias/1826/06/06/pdfs/GMD-1826-68.pdf#page=3","Abrir facsímil")</f>
        <v>Abrir facsímil</v>
      </c>
      <c r="K2139" s="3" t="s">
        <v>36</v>
      </c>
    </row>
    <row r="2140" spans="1:11" ht="42" customHeight="1">
      <c r="A2140" s="2" t="s">
        <v>5016</v>
      </c>
      <c r="B2140" s="2" t="s">
        <v>5016</v>
      </c>
      <c r="C2140" s="2" t="s">
        <v>17</v>
      </c>
      <c r="D2140" s="2" t="s">
        <v>18</v>
      </c>
      <c r="E2140" s="5">
        <v>-26908</v>
      </c>
      <c r="F2140" s="3" t="s">
        <v>1007</v>
      </c>
      <c r="G2140" s="3" t="s">
        <v>45</v>
      </c>
      <c r="H2140" s="2" t="s">
        <v>34</v>
      </c>
      <c r="I2140" s="2" t="s">
        <v>5017</v>
      </c>
      <c r="J2140" s="3" t="str">
        <f>HYPERLINK("https://www.boe.es/gazeta/dias/1826/04/29/pdfs/GMD-1826-52.pdf#page=1","Abrir facsímil")</f>
        <v>Abrir facsímil</v>
      </c>
      <c r="K2140" s="3" t="s">
        <v>36</v>
      </c>
    </row>
    <row r="2141" spans="1:11" ht="42" customHeight="1">
      <c r="A2141" s="2" t="s">
        <v>5016</v>
      </c>
      <c r="B2141" s="2" t="s">
        <v>5016</v>
      </c>
      <c r="C2141" s="2" t="s">
        <v>17</v>
      </c>
      <c r="D2141" s="2" t="s">
        <v>18</v>
      </c>
      <c r="E2141" s="5">
        <v>-26707</v>
      </c>
      <c r="F2141" s="3" t="s">
        <v>511</v>
      </c>
      <c r="G2141" s="3" t="s">
        <v>64</v>
      </c>
      <c r="H2141" s="2" t="s">
        <v>34</v>
      </c>
      <c r="I2141" s="2" t="s">
        <v>5018</v>
      </c>
      <c r="J2141" s="3" t="str">
        <f>HYPERLINK("https://www.boe.es/gazeta/dias/1826/11/16/pdfs/GMD-1826-138.pdf#page=2","Abrir facsímil")</f>
        <v>Abrir facsímil</v>
      </c>
      <c r="K2141" s="3" t="s">
        <v>36</v>
      </c>
    </row>
    <row r="2142" spans="1:11" ht="42" customHeight="1">
      <c r="A2142" s="2" t="s">
        <v>5019</v>
      </c>
      <c r="B2142" s="2" t="s">
        <v>5019</v>
      </c>
      <c r="C2142" s="2" t="s">
        <v>49</v>
      </c>
      <c r="D2142" s="2" t="s">
        <v>27</v>
      </c>
      <c r="E2142" s="5">
        <v>-26882</v>
      </c>
      <c r="F2142" s="3" t="s">
        <v>102</v>
      </c>
      <c r="G2142" s="3" t="s">
        <v>29</v>
      </c>
      <c r="H2142" s="2" t="s">
        <v>34</v>
      </c>
      <c r="I2142" s="2" t="s">
        <v>5020</v>
      </c>
      <c r="J2142" s="3" t="str">
        <f>HYPERLINK("https://www.boe.es/gazeta/dias/1826/05/25/pdfs/GMD-1826-63.pdf#page=4","Abrir facsímil")</f>
        <v>Abrir facsímil</v>
      </c>
      <c r="K2142" s="3" t="s">
        <v>36</v>
      </c>
    </row>
    <row r="2143" spans="1:11" ht="42" customHeight="1">
      <c r="A2143" s="2" t="s">
        <v>5021</v>
      </c>
      <c r="B2143" s="2" t="s">
        <v>5022</v>
      </c>
      <c r="C2143" s="2" t="s">
        <v>32</v>
      </c>
      <c r="D2143" s="2" t="s">
        <v>27</v>
      </c>
      <c r="E2143" s="5">
        <v>-26917</v>
      </c>
      <c r="F2143" s="3" t="s">
        <v>308</v>
      </c>
      <c r="G2143" s="3" t="s">
        <v>29</v>
      </c>
      <c r="H2143" s="2" t="s">
        <v>34</v>
      </c>
      <c r="I2143" s="2" t="s">
        <v>5023</v>
      </c>
      <c r="J2143" s="3" t="str">
        <f>HYPERLINK("https://www.boe.es/gazeta/dias/1826/04/20/pdfs/GMD-1826-48.pdf#page=4","Abrir facsímil")</f>
        <v>Abrir facsímil</v>
      </c>
      <c r="K2143" s="3" t="s">
        <v>36</v>
      </c>
    </row>
    <row r="2144" spans="1:11" ht="42" customHeight="1">
      <c r="A2144" s="2" t="s">
        <v>5024</v>
      </c>
      <c r="B2144" s="2" t="s">
        <v>5025</v>
      </c>
      <c r="C2144" s="2" t="s">
        <v>129</v>
      </c>
      <c r="D2144" s="2" t="s">
        <v>27</v>
      </c>
      <c r="E2144" s="5">
        <v>-26917</v>
      </c>
      <c r="F2144" s="3" t="s">
        <v>308</v>
      </c>
      <c r="G2144" s="3" t="s">
        <v>29</v>
      </c>
      <c r="H2144" s="2" t="s">
        <v>34</v>
      </c>
      <c r="I2144" s="2" t="s">
        <v>5026</v>
      </c>
      <c r="J2144" s="3" t="str">
        <f>HYPERLINK("https://www.boe.es/gazeta/dias/1826/04/20/pdfs/GMD-1826-48.pdf#page=4","Abrir facsímil")</f>
        <v>Abrir facsímil</v>
      </c>
      <c r="K2144" s="3" t="s">
        <v>36</v>
      </c>
    </row>
    <row r="2145" spans="1:11" ht="42" customHeight="1">
      <c r="A2145" s="2" t="s">
        <v>5024</v>
      </c>
      <c r="B2145" s="2" t="s">
        <v>5025</v>
      </c>
      <c r="C2145" s="2" t="s">
        <v>62</v>
      </c>
      <c r="D2145" s="2" t="s">
        <v>27</v>
      </c>
      <c r="E2145" s="5">
        <v>-26793</v>
      </c>
      <c r="F2145" s="3" t="s">
        <v>28</v>
      </c>
      <c r="G2145" s="3" t="s">
        <v>29</v>
      </c>
      <c r="H2145" s="2" t="s">
        <v>34</v>
      </c>
      <c r="I2145" s="2" t="s">
        <v>5027</v>
      </c>
      <c r="J2145" s="3" t="str">
        <f>HYPERLINK("https://www.boe.es/gazeta/dias/1826/08/22/pdfs/GMD-1826-101.pdf#page=4","Abrir facsímil")</f>
        <v>Abrir facsímil</v>
      </c>
      <c r="K2145" s="3" t="s">
        <v>36</v>
      </c>
    </row>
    <row r="2146" spans="1:11" ht="42" customHeight="1">
      <c r="A2146" s="2" t="s">
        <v>5024</v>
      </c>
      <c r="B2146" s="2" t="s">
        <v>5025</v>
      </c>
      <c r="C2146" s="2" t="s">
        <v>62</v>
      </c>
      <c r="D2146" s="2" t="s">
        <v>27</v>
      </c>
      <c r="E2146" s="5">
        <v>-26667</v>
      </c>
      <c r="F2146" s="3" t="s">
        <v>656</v>
      </c>
      <c r="G2146" s="3" t="s">
        <v>29</v>
      </c>
      <c r="H2146" s="2" t="s">
        <v>34</v>
      </c>
      <c r="I2146" s="2" t="s">
        <v>5028</v>
      </c>
      <c r="J2146" s="3" t="str">
        <f>HYPERLINK("https://www.boe.es/gazeta/dias/1826/12/26/pdfs/GMD-1826-155.pdf#page=4","Abrir facsímil")</f>
        <v>Abrir facsímil</v>
      </c>
      <c r="K2146" s="3" t="s">
        <v>36</v>
      </c>
    </row>
    <row r="2147" spans="1:11" ht="42" customHeight="1">
      <c r="A2147" s="2" t="s">
        <v>5029</v>
      </c>
      <c r="B2147" s="2" t="s">
        <v>5030</v>
      </c>
      <c r="C2147" s="2" t="s">
        <v>32</v>
      </c>
      <c r="D2147" s="2" t="s">
        <v>27</v>
      </c>
      <c r="E2147" s="5">
        <v>-26996</v>
      </c>
      <c r="F2147" s="3" t="s">
        <v>852</v>
      </c>
      <c r="G2147" s="3" t="s">
        <v>29</v>
      </c>
      <c r="H2147" s="2" t="s">
        <v>21</v>
      </c>
      <c r="I2147" s="2" t="s">
        <v>5031</v>
      </c>
      <c r="J2147" s="3" t="str">
        <f>HYPERLINK("https://www.boe.es/gazeta/dias/1826/01/31/pdfs/GMD-1826-13.pdf#page=4","Abrir facsímil")</f>
        <v>Abrir facsímil</v>
      </c>
      <c r="K2147" s="3" t="s">
        <v>23</v>
      </c>
    </row>
    <row r="2148" spans="1:11" ht="42" customHeight="1">
      <c r="A2148" s="2" t="s">
        <v>5032</v>
      </c>
      <c r="B2148" s="2" t="s">
        <v>5033</v>
      </c>
      <c r="C2148" s="2" t="s">
        <v>17</v>
      </c>
      <c r="D2148" s="2" t="s">
        <v>18</v>
      </c>
      <c r="E2148" s="5">
        <v>-26961</v>
      </c>
      <c r="F2148" s="3" t="s">
        <v>1092</v>
      </c>
      <c r="G2148" s="3" t="s">
        <v>29</v>
      </c>
      <c r="H2148" s="2" t="s">
        <v>34</v>
      </c>
      <c r="I2148" s="2" t="s">
        <v>5034</v>
      </c>
      <c r="J2148" s="3" t="str">
        <f>HYPERLINK("https://www.boe.es/gazeta/dias/1826/03/07/pdfs/GMD-1826-29.pdf#page=4","Abrir facsímil")</f>
        <v>Abrir facsímil</v>
      </c>
      <c r="K2148" s="3" t="s">
        <v>36</v>
      </c>
    </row>
    <row r="2149" spans="1:11" ht="42" customHeight="1">
      <c r="A2149" s="2" t="s">
        <v>5035</v>
      </c>
      <c r="B2149" s="2" t="s">
        <v>5035</v>
      </c>
      <c r="C2149" s="2" t="s">
        <v>17</v>
      </c>
      <c r="D2149" s="2" t="s">
        <v>18</v>
      </c>
      <c r="E2149" s="5">
        <v>-26670</v>
      </c>
      <c r="F2149" s="3" t="s">
        <v>253</v>
      </c>
      <c r="G2149" s="3" t="s">
        <v>64</v>
      </c>
      <c r="H2149" s="2" t="s">
        <v>34</v>
      </c>
      <c r="I2149" s="2" t="s">
        <v>5036</v>
      </c>
      <c r="J2149" s="3" t="str">
        <f>HYPERLINK("https://www.boe.es/gazeta/dias/1826/12/23/pdfs/GMD-1826-154.pdf#page=2","Abrir facsímil")</f>
        <v>Abrir facsímil</v>
      </c>
      <c r="K2149" s="3" t="s">
        <v>36</v>
      </c>
    </row>
    <row r="2150" spans="1:11" ht="42" customHeight="1">
      <c r="A2150" s="2" t="s">
        <v>5037</v>
      </c>
      <c r="B2150" s="2" t="s">
        <v>5038</v>
      </c>
      <c r="C2150" s="2" t="s">
        <v>49</v>
      </c>
      <c r="D2150" s="2" t="s">
        <v>27</v>
      </c>
      <c r="E2150" s="5">
        <v>-26733</v>
      </c>
      <c r="F2150" s="3" t="s">
        <v>176</v>
      </c>
      <c r="G2150" s="3" t="s">
        <v>20</v>
      </c>
      <c r="H2150" s="2" t="s">
        <v>34</v>
      </c>
      <c r="I2150" s="2" t="s">
        <v>5039</v>
      </c>
      <c r="J2150" s="3" t="str">
        <f>HYPERLINK("https://www.boe.es/gazeta/dias/1826/10/21/pdfs/GMD-1826-127.pdf#page=3","Abrir facsímil")</f>
        <v>Abrir facsímil</v>
      </c>
      <c r="K2150" s="3" t="s">
        <v>36</v>
      </c>
    </row>
    <row r="2151" spans="1:11" ht="42" customHeight="1">
      <c r="A2151" s="2" t="s">
        <v>5040</v>
      </c>
      <c r="B2151" s="2" t="s">
        <v>5041</v>
      </c>
      <c r="C2151" s="2" t="s">
        <v>187</v>
      </c>
      <c r="D2151" s="2" t="s">
        <v>86</v>
      </c>
      <c r="E2151" s="5">
        <v>-26705</v>
      </c>
      <c r="F2151" s="3" t="s">
        <v>205</v>
      </c>
      <c r="G2151" s="3" t="s">
        <v>29</v>
      </c>
      <c r="H2151" s="2" t="s">
        <v>34</v>
      </c>
      <c r="I2151" s="2" t="s">
        <v>5042</v>
      </c>
      <c r="J2151" s="3" t="str">
        <f>HYPERLINK("https://www.boe.es/gazeta/dias/1826/11/18/pdfs/GMD-1826-139.pdf#page=4","Abrir facsímil")</f>
        <v>Abrir facsímil</v>
      </c>
      <c r="K2151" s="3" t="s">
        <v>36</v>
      </c>
    </row>
    <row r="2152" spans="1:11" ht="42" customHeight="1">
      <c r="A2152" s="2" t="s">
        <v>5043</v>
      </c>
      <c r="B2152" s="2" t="s">
        <v>5044</v>
      </c>
      <c r="C2152" s="2" t="s">
        <v>17</v>
      </c>
      <c r="D2152" s="2" t="s">
        <v>18</v>
      </c>
      <c r="E2152" s="5">
        <v>-26768</v>
      </c>
      <c r="F2152" s="3" t="s">
        <v>627</v>
      </c>
      <c r="G2152" s="3" t="s">
        <v>45</v>
      </c>
      <c r="H2152" s="2" t="s">
        <v>34</v>
      </c>
      <c r="I2152" s="2" t="s">
        <v>5045</v>
      </c>
      <c r="J2152" s="3" t="str">
        <f>HYPERLINK("https://www.boe.es/gazeta/dias/1826/09/16/pdfs/GMD-1826-112.pdf#page=1","Abrir facsímil")</f>
        <v>Abrir facsímil</v>
      </c>
      <c r="K2152" s="3" t="s">
        <v>36</v>
      </c>
    </row>
    <row r="2153" spans="1:11" ht="42" customHeight="1">
      <c r="A2153" s="2" t="s">
        <v>5046</v>
      </c>
      <c r="B2153" s="2" t="s">
        <v>5047</v>
      </c>
      <c r="C2153" s="2" t="s">
        <v>49</v>
      </c>
      <c r="D2153" s="2" t="s">
        <v>27</v>
      </c>
      <c r="E2153" s="5">
        <v>-26882</v>
      </c>
      <c r="F2153" s="3" t="s">
        <v>102</v>
      </c>
      <c r="G2153" s="3" t="s">
        <v>29</v>
      </c>
      <c r="H2153" s="2" t="s">
        <v>34</v>
      </c>
      <c r="I2153" s="2" t="s">
        <v>5048</v>
      </c>
      <c r="J2153" s="3" t="str">
        <f>HYPERLINK("https://www.boe.es/gazeta/dias/1826/05/25/pdfs/GMD-1826-63.pdf#page=4","Abrir facsímil")</f>
        <v>Abrir facsímil</v>
      </c>
      <c r="K2153" s="3" t="s">
        <v>36</v>
      </c>
    </row>
    <row r="2154" spans="1:11" ht="42" customHeight="1">
      <c r="A2154" s="2" t="s">
        <v>5049</v>
      </c>
      <c r="B2154" s="2" t="s">
        <v>5050</v>
      </c>
      <c r="C2154" s="2" t="s">
        <v>85</v>
      </c>
      <c r="D2154" s="2" t="s">
        <v>86</v>
      </c>
      <c r="E2154" s="5">
        <v>-26917</v>
      </c>
      <c r="F2154" s="3" t="s">
        <v>308</v>
      </c>
      <c r="G2154" s="3" t="s">
        <v>29</v>
      </c>
      <c r="H2154" s="2" t="s">
        <v>34</v>
      </c>
      <c r="I2154" s="2" t="s">
        <v>5051</v>
      </c>
      <c r="J2154" s="3" t="str">
        <f>HYPERLINK("https://www.boe.es/gazeta/dias/1826/04/20/pdfs/GMD-1826-48.pdf#page=4","Abrir facsímil")</f>
        <v>Abrir facsímil</v>
      </c>
      <c r="K2154" s="3" t="s">
        <v>36</v>
      </c>
    </row>
    <row r="2155" spans="1:11" ht="42" customHeight="1">
      <c r="A2155" s="2" t="s">
        <v>5052</v>
      </c>
      <c r="B2155" s="2" t="s">
        <v>5052</v>
      </c>
      <c r="C2155" s="2" t="s">
        <v>17</v>
      </c>
      <c r="D2155" s="2" t="s">
        <v>18</v>
      </c>
      <c r="E2155" s="5">
        <v>-26947</v>
      </c>
      <c r="F2155" s="3" t="s">
        <v>19</v>
      </c>
      <c r="G2155" s="3" t="s">
        <v>792</v>
      </c>
      <c r="H2155" s="2" t="s">
        <v>34</v>
      </c>
      <c r="I2155" s="2" t="s">
        <v>5053</v>
      </c>
      <c r="J2155" s="3" t="str">
        <f>HYPERLINK("https://www.boe.es/gazeta/dias/1826/03/21/pdfs/GMD-1826-35.pdf#page=2","Abrir facsímil")</f>
        <v>Abrir facsímil</v>
      </c>
      <c r="K2155" s="3" t="s">
        <v>36</v>
      </c>
    </row>
    <row r="2156" spans="1:11" ht="42" customHeight="1">
      <c r="A2156" s="2" t="s">
        <v>5054</v>
      </c>
      <c r="B2156" s="2" t="s">
        <v>5054</v>
      </c>
      <c r="C2156" s="2" t="s">
        <v>17</v>
      </c>
      <c r="D2156" s="2" t="s">
        <v>18</v>
      </c>
      <c r="E2156" s="5">
        <v>-26712</v>
      </c>
      <c r="F2156" s="3" t="s">
        <v>424</v>
      </c>
      <c r="G2156" s="3" t="s">
        <v>29</v>
      </c>
      <c r="H2156" s="2" t="s">
        <v>34</v>
      </c>
      <c r="I2156" s="2" t="s">
        <v>5055</v>
      </c>
      <c r="J2156" s="3" t="str">
        <f>HYPERLINK("https://www.boe.es/gazeta/dias/1826/11/11/pdfs/GMD-1826-136.pdf#page=4","Abrir facsímil")</f>
        <v>Abrir facsímil</v>
      </c>
      <c r="K2156" s="3" t="s">
        <v>36</v>
      </c>
    </row>
    <row r="2157" spans="1:11" ht="42" customHeight="1">
      <c r="A2157" s="2" t="s">
        <v>5056</v>
      </c>
      <c r="B2157" s="2" t="s">
        <v>5057</v>
      </c>
      <c r="C2157" s="2" t="s">
        <v>62</v>
      </c>
      <c r="D2157" s="2" t="s">
        <v>27</v>
      </c>
      <c r="E2157" s="5">
        <v>-26971</v>
      </c>
      <c r="F2157" s="3" t="s">
        <v>201</v>
      </c>
      <c r="G2157" s="3" t="s">
        <v>29</v>
      </c>
      <c r="H2157" s="2" t="s">
        <v>34</v>
      </c>
      <c r="I2157" s="2" t="s">
        <v>5058</v>
      </c>
      <c r="J2157" s="3" t="str">
        <f>HYPERLINK("https://www.boe.es/gazeta/dias/1826/02/25/pdfs/GMD-1826-24.pdf#page=4","Abrir facsímil")</f>
        <v>Abrir facsímil</v>
      </c>
      <c r="K2157" s="3" t="s">
        <v>36</v>
      </c>
    </row>
    <row r="2158" spans="1:11" ht="42" customHeight="1">
      <c r="A2158" s="2" t="s">
        <v>5059</v>
      </c>
      <c r="B2158" s="2" t="s">
        <v>5060</v>
      </c>
      <c r="C2158" s="2" t="s">
        <v>85</v>
      </c>
      <c r="D2158" s="2" t="s">
        <v>86</v>
      </c>
      <c r="E2158" s="5">
        <v>-26842</v>
      </c>
      <c r="F2158" s="3" t="s">
        <v>133</v>
      </c>
      <c r="G2158" s="3" t="s">
        <v>64</v>
      </c>
      <c r="H2158" s="2" t="s">
        <v>34</v>
      </c>
      <c r="I2158" s="2" t="s">
        <v>5061</v>
      </c>
      <c r="J2158" s="3" t="str">
        <f>HYPERLINK("https://www.boe.es/gazeta/dias/1826/07/04/pdfs/GMD-1826-80.pdf#page=2","Abrir facsímil")</f>
        <v>Abrir facsímil</v>
      </c>
      <c r="K2158" s="3" t="s">
        <v>36</v>
      </c>
    </row>
    <row r="2159" spans="1:11" ht="42" customHeight="1">
      <c r="A2159" s="2" t="s">
        <v>5062</v>
      </c>
      <c r="B2159" s="2" t="s">
        <v>5063</v>
      </c>
      <c r="C2159" s="2" t="s">
        <v>62</v>
      </c>
      <c r="D2159" s="2" t="s">
        <v>27</v>
      </c>
      <c r="E2159" s="5">
        <v>-26754</v>
      </c>
      <c r="F2159" s="3" t="s">
        <v>556</v>
      </c>
      <c r="G2159" s="3" t="s">
        <v>29</v>
      </c>
      <c r="H2159" s="2" t="s">
        <v>34</v>
      </c>
      <c r="I2159" s="2" t="s">
        <v>5064</v>
      </c>
      <c r="J2159" s="3" t="str">
        <f>HYPERLINK("https://www.boe.es/gazeta/dias/1826/09/30/pdfs/GMD-1826-118.pdf#page=4","Abrir facsímil")</f>
        <v>Abrir facsímil</v>
      </c>
      <c r="K2159" s="3" t="s">
        <v>36</v>
      </c>
    </row>
    <row r="2160" spans="1:11" ht="42" customHeight="1">
      <c r="A2160" s="2" t="s">
        <v>5065</v>
      </c>
      <c r="B2160" s="2" t="s">
        <v>5065</v>
      </c>
      <c r="C2160" s="2" t="s">
        <v>17</v>
      </c>
      <c r="D2160" s="2" t="s">
        <v>18</v>
      </c>
      <c r="E2160" s="5">
        <v>-26994</v>
      </c>
      <c r="F2160" s="3" t="s">
        <v>668</v>
      </c>
      <c r="G2160" s="3" t="s">
        <v>64</v>
      </c>
      <c r="H2160" s="2" t="s">
        <v>34</v>
      </c>
      <c r="I2160" s="2" t="s">
        <v>5066</v>
      </c>
      <c r="J2160" s="3" t="str">
        <f>HYPERLINK("https://www.boe.es/gazeta/dias/1826/02/02/pdfs/GMD-1826-14.pdf#page=2","Abrir facsímil")</f>
        <v>Abrir facsímil</v>
      </c>
      <c r="K2160" s="3" t="s">
        <v>36</v>
      </c>
    </row>
    <row r="2161" spans="1:11" ht="42" customHeight="1">
      <c r="A2161" s="2" t="s">
        <v>5067</v>
      </c>
      <c r="B2161" s="2" t="s">
        <v>5068</v>
      </c>
      <c r="C2161" s="2" t="s">
        <v>17</v>
      </c>
      <c r="D2161" s="2" t="s">
        <v>18</v>
      </c>
      <c r="E2161" s="5">
        <v>-26924</v>
      </c>
      <c r="F2161" s="3" t="s">
        <v>87</v>
      </c>
      <c r="G2161" s="3" t="s">
        <v>20</v>
      </c>
      <c r="H2161" s="2" t="s">
        <v>34</v>
      </c>
      <c r="I2161" s="2" t="s">
        <v>5069</v>
      </c>
      <c r="J2161" s="3" t="str">
        <f>HYPERLINK("https://www.boe.es/gazeta/dias/1826/04/13/pdfs/GMD-1826-45.pdf#page=3","Abrir facsímil")</f>
        <v>Abrir facsímil</v>
      </c>
      <c r="K2161" s="3" t="s">
        <v>36</v>
      </c>
    </row>
    <row r="2162" spans="1:11" ht="42" customHeight="1">
      <c r="A2162" s="2" t="s">
        <v>5070</v>
      </c>
      <c r="B2162" s="2" t="s">
        <v>5071</v>
      </c>
      <c r="C2162" s="2" t="s">
        <v>62</v>
      </c>
      <c r="D2162" s="2" t="s">
        <v>27</v>
      </c>
      <c r="E2162" s="5">
        <v>-26826</v>
      </c>
      <c r="F2162" s="3" t="s">
        <v>377</v>
      </c>
      <c r="G2162" s="3" t="s">
        <v>20</v>
      </c>
      <c r="H2162" s="2" t="s">
        <v>34</v>
      </c>
      <c r="I2162" s="2" t="s">
        <v>5072</v>
      </c>
      <c r="J2162" s="3" t="str">
        <f>HYPERLINK("https://www.boe.es/gazeta/dias/1826/07/20/pdfs/GMD-1826-87.pdf#page=3","Abrir facsímil")</f>
        <v>Abrir facsímil</v>
      </c>
      <c r="K2162" s="3" t="s">
        <v>36</v>
      </c>
    </row>
    <row r="2163" spans="1:11" ht="42" customHeight="1">
      <c r="A2163" s="2" t="s">
        <v>5073</v>
      </c>
      <c r="B2163" s="2" t="s">
        <v>5073</v>
      </c>
      <c r="C2163" s="2" t="s">
        <v>26</v>
      </c>
      <c r="D2163" s="2" t="s">
        <v>27</v>
      </c>
      <c r="E2163" s="5">
        <v>-26742</v>
      </c>
      <c r="F2163" s="3" t="s">
        <v>769</v>
      </c>
      <c r="G2163" s="3" t="s">
        <v>45</v>
      </c>
      <c r="H2163" s="2" t="s">
        <v>34</v>
      </c>
      <c r="I2163" s="2" t="s">
        <v>5074</v>
      </c>
      <c r="J2163" s="3" t="str">
        <f>HYPERLINK("https://www.boe.es/gazeta/dias/1826/10/12/pdfs/GMD-1826-123.pdf#page=1","Abrir facsímil")</f>
        <v>Abrir facsímil</v>
      </c>
      <c r="K2163" s="3" t="s">
        <v>36</v>
      </c>
    </row>
    <row r="2164" spans="1:11" ht="42" customHeight="1">
      <c r="A2164" s="2" t="s">
        <v>5075</v>
      </c>
      <c r="B2164" s="2" t="s">
        <v>5076</v>
      </c>
      <c r="C2164" s="2" t="s">
        <v>73</v>
      </c>
      <c r="D2164" s="2" t="s">
        <v>27</v>
      </c>
      <c r="E2164" s="5">
        <v>-26919</v>
      </c>
      <c r="F2164" s="3" t="s">
        <v>930</v>
      </c>
      <c r="G2164" s="3" t="s">
        <v>64</v>
      </c>
      <c r="H2164" s="2" t="s">
        <v>34</v>
      </c>
      <c r="I2164" s="2" t="s">
        <v>5077</v>
      </c>
      <c r="J2164" s="3" t="str">
        <f>HYPERLINK("https://www.boe.es/gazeta/dias/1826/04/18/pdfs/GMD-1826-47.pdf#page=2","Abrir facsímil")</f>
        <v>Abrir facsímil</v>
      </c>
      <c r="K2164" s="3" t="s">
        <v>36</v>
      </c>
    </row>
    <row r="2165" spans="1:11" ht="42" customHeight="1">
      <c r="A2165" s="2" t="s">
        <v>5078</v>
      </c>
      <c r="B2165" s="2" t="s">
        <v>5079</v>
      </c>
      <c r="C2165" s="2" t="s">
        <v>85</v>
      </c>
      <c r="D2165" s="2" t="s">
        <v>86</v>
      </c>
      <c r="E2165" s="5">
        <v>-27010</v>
      </c>
      <c r="F2165" s="3" t="s">
        <v>283</v>
      </c>
      <c r="G2165" s="3" t="s">
        <v>64</v>
      </c>
      <c r="H2165" s="2" t="s">
        <v>34</v>
      </c>
      <c r="I2165" s="2" t="s">
        <v>5080</v>
      </c>
      <c r="J2165" s="3" t="str">
        <f>HYPERLINK("https://www.boe.es/gazeta/dias/1826/01/17/pdfs/GMD-1826-7.pdf#page=2","Abrir facsímil")</f>
        <v>Abrir facsímil</v>
      </c>
      <c r="K2165" s="3" t="s">
        <v>36</v>
      </c>
    </row>
    <row r="2166" spans="1:11" ht="42" customHeight="1">
      <c r="A2166" s="2" t="s">
        <v>5081</v>
      </c>
      <c r="B2166" s="2" t="s">
        <v>5082</v>
      </c>
      <c r="C2166" s="2" t="s">
        <v>62</v>
      </c>
      <c r="D2166" s="2" t="s">
        <v>27</v>
      </c>
      <c r="E2166" s="5">
        <v>-26882</v>
      </c>
      <c r="F2166" s="3" t="s">
        <v>102</v>
      </c>
      <c r="G2166" s="3" t="s">
        <v>64</v>
      </c>
      <c r="H2166" s="2" t="s">
        <v>34</v>
      </c>
      <c r="I2166" s="2" t="s">
        <v>5083</v>
      </c>
      <c r="J2166" s="3" t="str">
        <f>HYPERLINK("https://www.boe.es/gazeta/dias/1826/05/25/pdfs/GMD-1826-63.pdf#page=2","Abrir facsímil")</f>
        <v>Abrir facsímil</v>
      </c>
      <c r="K2166" s="3" t="s">
        <v>36</v>
      </c>
    </row>
    <row r="2167" spans="1:11" ht="42" customHeight="1">
      <c r="A2167" s="2" t="s">
        <v>5084</v>
      </c>
      <c r="B2167" s="2" t="s">
        <v>5085</v>
      </c>
      <c r="C2167" s="2" t="s">
        <v>62</v>
      </c>
      <c r="D2167" s="2" t="s">
        <v>27</v>
      </c>
      <c r="E2167" s="5">
        <v>-26667</v>
      </c>
      <c r="F2167" s="3" t="s">
        <v>656</v>
      </c>
      <c r="G2167" s="3" t="s">
        <v>29</v>
      </c>
      <c r="H2167" s="2" t="s">
        <v>21</v>
      </c>
      <c r="I2167" s="2" t="s">
        <v>5086</v>
      </c>
      <c r="J2167" s="3" t="str">
        <f>HYPERLINK("https://www.boe.es/gazeta/dias/1826/12/26/pdfs/GMD-1826-155.pdf#page=4","Abrir facsímil")</f>
        <v>Abrir facsímil</v>
      </c>
      <c r="K2167" s="3" t="s">
        <v>23</v>
      </c>
    </row>
    <row r="2168" spans="1:11" ht="42" customHeight="1">
      <c r="A2168" s="2" t="s">
        <v>5087</v>
      </c>
      <c r="B2168" s="2" t="s">
        <v>5088</v>
      </c>
      <c r="C2168" s="2" t="s">
        <v>85</v>
      </c>
      <c r="D2168" s="2" t="s">
        <v>86</v>
      </c>
      <c r="E2168" s="5">
        <v>-26751</v>
      </c>
      <c r="F2168" s="3" t="s">
        <v>262</v>
      </c>
      <c r="G2168" s="3" t="s">
        <v>29</v>
      </c>
      <c r="H2168" s="2" t="s">
        <v>34</v>
      </c>
      <c r="I2168" s="2" t="s">
        <v>5089</v>
      </c>
      <c r="J2168" s="3" t="str">
        <f>HYPERLINK("https://www.boe.es/gazeta/dias/1826/10/03/pdfs/GMD-1826-119.pdf#page=4","Abrir facsímil")</f>
        <v>Abrir facsímil</v>
      </c>
      <c r="K2168" s="3" t="s">
        <v>36</v>
      </c>
    </row>
    <row r="2169" spans="1:11" ht="42" customHeight="1">
      <c r="A2169" s="2" t="s">
        <v>5090</v>
      </c>
      <c r="B2169" s="2" t="s">
        <v>5091</v>
      </c>
      <c r="C2169" s="2" t="s">
        <v>49</v>
      </c>
      <c r="D2169" s="2" t="s">
        <v>27</v>
      </c>
      <c r="E2169" s="5">
        <v>-26719</v>
      </c>
      <c r="F2169" s="3" t="s">
        <v>184</v>
      </c>
      <c r="G2169" s="3" t="s">
        <v>29</v>
      </c>
      <c r="H2169" s="2" t="s">
        <v>34</v>
      </c>
      <c r="I2169" s="2" t="s">
        <v>5092</v>
      </c>
      <c r="J2169" s="3" t="str">
        <f>HYPERLINK("https://www.boe.es/gazeta/dias/1826/11/04/pdfs/GMD-1826-133.pdf#page=4","Abrir facsímil")</f>
        <v>Abrir facsímil</v>
      </c>
      <c r="K2169" s="3" t="s">
        <v>36</v>
      </c>
    </row>
    <row r="2170" spans="1:11" ht="42" customHeight="1">
      <c r="A2170" s="2" t="s">
        <v>5093</v>
      </c>
      <c r="B2170" s="2" t="s">
        <v>5094</v>
      </c>
      <c r="C2170" s="2" t="s">
        <v>26</v>
      </c>
      <c r="D2170" s="2" t="s">
        <v>27</v>
      </c>
      <c r="E2170" s="5">
        <v>-26826</v>
      </c>
      <c r="F2170" s="3" t="s">
        <v>377</v>
      </c>
      <c r="G2170" s="3" t="s">
        <v>29</v>
      </c>
      <c r="H2170" s="2" t="s">
        <v>34</v>
      </c>
      <c r="I2170" s="2" t="s">
        <v>5095</v>
      </c>
      <c r="J2170" s="3" t="str">
        <f>HYPERLINK("https://www.boe.es/gazeta/dias/1826/07/20/pdfs/GMD-1826-87.pdf#page=4","Abrir facsímil")</f>
        <v>Abrir facsímil</v>
      </c>
      <c r="K2170" s="3" t="s">
        <v>36</v>
      </c>
    </row>
    <row r="2171" spans="1:11" ht="42" customHeight="1">
      <c r="A2171" s="2" t="s">
        <v>5096</v>
      </c>
      <c r="B2171" s="2" t="s">
        <v>5097</v>
      </c>
      <c r="C2171" s="2" t="s">
        <v>49</v>
      </c>
      <c r="D2171" s="2" t="s">
        <v>27</v>
      </c>
      <c r="E2171" s="5">
        <v>-26819</v>
      </c>
      <c r="F2171" s="3" t="s">
        <v>212</v>
      </c>
      <c r="G2171" s="3" t="s">
        <v>29</v>
      </c>
      <c r="H2171" s="2" t="s">
        <v>34</v>
      </c>
      <c r="I2171" s="2" t="s">
        <v>5098</v>
      </c>
      <c r="J2171" s="3" t="str">
        <f>HYPERLINK("https://www.boe.es/gazeta/dias/1826/07/27/pdfs/GMD-1826-90.pdf#page=4","Abrir facsímil")</f>
        <v>Abrir facsímil</v>
      </c>
      <c r="K2171" s="3" t="s">
        <v>36</v>
      </c>
    </row>
    <row r="2172" spans="1:11" ht="42" customHeight="1">
      <c r="A2172" s="2" t="s">
        <v>5099</v>
      </c>
      <c r="B2172" s="2" t="s">
        <v>5100</v>
      </c>
      <c r="C2172" s="2" t="s">
        <v>49</v>
      </c>
      <c r="D2172" s="2" t="s">
        <v>27</v>
      </c>
      <c r="E2172" s="5">
        <v>-26882</v>
      </c>
      <c r="F2172" s="3" t="s">
        <v>102</v>
      </c>
      <c r="G2172" s="3" t="s">
        <v>29</v>
      </c>
      <c r="H2172" s="2" t="s">
        <v>34</v>
      </c>
      <c r="I2172" s="2" t="s">
        <v>5101</v>
      </c>
      <c r="J2172" s="3" t="str">
        <f>HYPERLINK("https://www.boe.es/gazeta/dias/1826/05/25/pdfs/GMD-1826-63.pdf#page=4","Abrir facsímil")</f>
        <v>Abrir facsímil</v>
      </c>
      <c r="K2172" s="3" t="s">
        <v>36</v>
      </c>
    </row>
    <row r="2173" spans="1:11" ht="42" customHeight="1">
      <c r="A2173" s="2" t="s">
        <v>5102</v>
      </c>
      <c r="B2173" s="2" t="s">
        <v>5102</v>
      </c>
      <c r="C2173" s="2" t="s">
        <v>49</v>
      </c>
      <c r="D2173" s="2" t="s">
        <v>27</v>
      </c>
      <c r="E2173" s="5">
        <v>-26922</v>
      </c>
      <c r="F2173" s="3" t="s">
        <v>352</v>
      </c>
      <c r="G2173" s="3" t="s">
        <v>29</v>
      </c>
      <c r="H2173" s="2" t="s">
        <v>34</v>
      </c>
      <c r="I2173" s="2" t="s">
        <v>5103</v>
      </c>
      <c r="J2173" s="3" t="str">
        <f>HYPERLINK("https://www.boe.es/gazeta/dias/1826/04/15/pdfs/GMD-1826-46.pdf#page=4","Abrir facsímil")</f>
        <v>Abrir facsímil</v>
      </c>
      <c r="K2173" s="3" t="s">
        <v>36</v>
      </c>
    </row>
    <row r="2174" spans="1:11" ht="42" customHeight="1">
      <c r="A2174" s="2" t="s">
        <v>5104</v>
      </c>
      <c r="B2174" s="2" t="s">
        <v>5105</v>
      </c>
      <c r="C2174" s="2" t="s">
        <v>26</v>
      </c>
      <c r="D2174" s="2" t="s">
        <v>27</v>
      </c>
      <c r="E2174" s="5">
        <v>-26719</v>
      </c>
      <c r="F2174" s="3" t="s">
        <v>184</v>
      </c>
      <c r="G2174" s="3" t="s">
        <v>29</v>
      </c>
      <c r="H2174" s="2" t="s">
        <v>34</v>
      </c>
      <c r="I2174" s="2" t="s">
        <v>5106</v>
      </c>
      <c r="J2174" s="3" t="str">
        <f>HYPERLINK("https://www.boe.es/gazeta/dias/1826/11/04/pdfs/GMD-1826-133.pdf#page=4","Abrir facsímil")</f>
        <v>Abrir facsímil</v>
      </c>
      <c r="K2174" s="3" t="s">
        <v>36</v>
      </c>
    </row>
    <row r="2175" spans="1:11" ht="42" customHeight="1">
      <c r="A2175" s="2" t="s">
        <v>5107</v>
      </c>
      <c r="B2175" s="2" t="s">
        <v>5108</v>
      </c>
      <c r="C2175" s="2" t="s">
        <v>85</v>
      </c>
      <c r="D2175" s="2" t="s">
        <v>86</v>
      </c>
      <c r="E2175" s="5">
        <v>-26777</v>
      </c>
      <c r="F2175" s="3" t="s">
        <v>413</v>
      </c>
      <c r="G2175" s="3" t="s">
        <v>29</v>
      </c>
      <c r="H2175" s="2" t="s">
        <v>34</v>
      </c>
      <c r="I2175" s="2" t="s">
        <v>5109</v>
      </c>
      <c r="J2175" s="3" t="str">
        <f>HYPERLINK("https://www.boe.es/gazeta/dias/1826/09/07/pdfs/GMD-1826-108.pdf#page=4","Abrir facsímil")</f>
        <v>Abrir facsímil</v>
      </c>
      <c r="K2175" s="3" t="s">
        <v>36</v>
      </c>
    </row>
    <row r="2176" spans="1:11" ht="42" customHeight="1">
      <c r="A2176" s="2" t="s">
        <v>5110</v>
      </c>
      <c r="B2176" s="2" t="s">
        <v>5111</v>
      </c>
      <c r="C2176" s="2" t="s">
        <v>17</v>
      </c>
      <c r="D2176" s="2" t="s">
        <v>18</v>
      </c>
      <c r="E2176" s="5">
        <v>-26775</v>
      </c>
      <c r="F2176" s="3" t="s">
        <v>74</v>
      </c>
      <c r="G2176" s="3" t="s">
        <v>29</v>
      </c>
      <c r="H2176" s="2" t="s">
        <v>34</v>
      </c>
      <c r="I2176" s="2" t="s">
        <v>5112</v>
      </c>
      <c r="J2176" s="3" t="str">
        <f>HYPERLINK("https://www.boe.es/gazeta/dias/1826/09/09/pdfs/GMD-1826-109.pdf#page=4","Abrir facsímil")</f>
        <v>Abrir facsímil</v>
      </c>
      <c r="K2176" s="3" t="s">
        <v>36</v>
      </c>
    </row>
    <row r="2177" spans="1:11" ht="42" customHeight="1">
      <c r="A2177" s="2" t="s">
        <v>5113</v>
      </c>
      <c r="B2177" s="2" t="s">
        <v>5114</v>
      </c>
      <c r="C2177" s="2" t="s">
        <v>17</v>
      </c>
      <c r="D2177" s="2" t="s">
        <v>18</v>
      </c>
      <c r="E2177" s="5">
        <v>-26859</v>
      </c>
      <c r="F2177" s="3" t="s">
        <v>41</v>
      </c>
      <c r="G2177" s="3" t="s">
        <v>20</v>
      </c>
      <c r="H2177" s="2" t="s">
        <v>34</v>
      </c>
      <c r="I2177" s="2" t="s">
        <v>5115</v>
      </c>
      <c r="J2177" s="3" t="str">
        <f>HYPERLINK("https://www.boe.es/gazeta/dias/1826/06/17/pdfs/GMD-1826-73.pdf#page=3","Abrir facsímil")</f>
        <v>Abrir facsímil</v>
      </c>
      <c r="K2177" s="3" t="s">
        <v>36</v>
      </c>
    </row>
    <row r="2178" spans="1:11" ht="42" customHeight="1">
      <c r="A2178" s="2" t="s">
        <v>5116</v>
      </c>
      <c r="B2178" s="2" t="s">
        <v>5117</v>
      </c>
      <c r="C2178" s="2" t="s">
        <v>49</v>
      </c>
      <c r="D2178" s="2" t="s">
        <v>27</v>
      </c>
      <c r="E2178" s="5">
        <v>-26922</v>
      </c>
      <c r="F2178" s="3" t="s">
        <v>352</v>
      </c>
      <c r="G2178" s="3" t="s">
        <v>29</v>
      </c>
      <c r="H2178" s="2" t="s">
        <v>34</v>
      </c>
      <c r="I2178" s="2" t="s">
        <v>5118</v>
      </c>
      <c r="J2178" s="3" t="str">
        <f>HYPERLINK("https://www.boe.es/gazeta/dias/1826/04/15/pdfs/GMD-1826-46.pdf#page=4","Abrir facsímil")</f>
        <v>Abrir facsímil</v>
      </c>
      <c r="K2178" s="3" t="s">
        <v>36</v>
      </c>
    </row>
    <row r="2179" spans="1:11" ht="42" customHeight="1">
      <c r="A2179" s="2" t="s">
        <v>5119</v>
      </c>
      <c r="B2179" s="2" t="s">
        <v>5120</v>
      </c>
      <c r="C2179" s="2" t="s">
        <v>62</v>
      </c>
      <c r="D2179" s="2" t="s">
        <v>27</v>
      </c>
      <c r="E2179" s="5">
        <v>-26733</v>
      </c>
      <c r="F2179" s="3" t="s">
        <v>176</v>
      </c>
      <c r="G2179" s="3" t="s">
        <v>29</v>
      </c>
      <c r="H2179" s="2" t="s">
        <v>34</v>
      </c>
      <c r="I2179" s="2" t="s">
        <v>5121</v>
      </c>
      <c r="J2179" s="3" t="str">
        <f>HYPERLINK("https://www.boe.es/gazeta/dias/1826/10/21/pdfs/GMD-1826-127.pdf#page=4","Abrir facsímil")</f>
        <v>Abrir facsímil</v>
      </c>
      <c r="K2179" s="3" t="s">
        <v>36</v>
      </c>
    </row>
    <row r="2180" spans="1:11" ht="42" customHeight="1">
      <c r="A2180" s="2" t="s">
        <v>5122</v>
      </c>
      <c r="B2180" s="2" t="s">
        <v>5123</v>
      </c>
      <c r="C2180" s="2" t="s">
        <v>17</v>
      </c>
      <c r="D2180" s="2" t="s">
        <v>18</v>
      </c>
      <c r="E2180" s="5">
        <v>-26831</v>
      </c>
      <c r="F2180" s="3" t="s">
        <v>565</v>
      </c>
      <c r="G2180" s="3" t="s">
        <v>29</v>
      </c>
      <c r="H2180" s="2" t="s">
        <v>34</v>
      </c>
      <c r="I2180" s="2" t="s">
        <v>5124</v>
      </c>
      <c r="J2180" s="3" t="str">
        <f>HYPERLINK("https://www.boe.es/gazeta/dias/1826/07/15/pdfs/GMD-1826-85.pdf#page=4","Abrir facsímil")</f>
        <v>Abrir facsímil</v>
      </c>
      <c r="K2180" s="3" t="s">
        <v>36</v>
      </c>
    </row>
    <row r="2181" spans="1:11" ht="42" customHeight="1">
      <c r="A2181" s="2" t="s">
        <v>5125</v>
      </c>
      <c r="B2181" s="2" t="s">
        <v>5125</v>
      </c>
      <c r="C2181" s="2" t="s">
        <v>17</v>
      </c>
      <c r="D2181" s="2" t="s">
        <v>18</v>
      </c>
      <c r="E2181" s="5">
        <v>-26938</v>
      </c>
      <c r="F2181" s="3" t="s">
        <v>1400</v>
      </c>
      <c r="G2181" s="3" t="s">
        <v>45</v>
      </c>
      <c r="H2181" s="2" t="s">
        <v>34</v>
      </c>
      <c r="I2181" s="2" t="s">
        <v>5126</v>
      </c>
      <c r="J2181" s="3" t="str">
        <f>HYPERLINK("https://www.boe.es/gazeta/dias/1826/03/30/pdfs/GMD-1826-39.pdf#page=1","Abrir facsímil")</f>
        <v>Abrir facsímil</v>
      </c>
      <c r="K2181" s="3" t="s">
        <v>36</v>
      </c>
    </row>
    <row r="2182" spans="1:11" ht="42" customHeight="1">
      <c r="A2182" s="2" t="s">
        <v>5127</v>
      </c>
      <c r="B2182" s="2" t="s">
        <v>5128</v>
      </c>
      <c r="C2182" s="2" t="s">
        <v>49</v>
      </c>
      <c r="D2182" s="2" t="s">
        <v>27</v>
      </c>
      <c r="E2182" s="5">
        <v>-26719</v>
      </c>
      <c r="F2182" s="3" t="s">
        <v>184</v>
      </c>
      <c r="G2182" s="3" t="s">
        <v>29</v>
      </c>
      <c r="H2182" s="2" t="s">
        <v>34</v>
      </c>
      <c r="I2182" s="2" t="s">
        <v>5129</v>
      </c>
      <c r="J2182" s="3" t="str">
        <f>HYPERLINK("https://www.boe.es/gazeta/dias/1826/11/04/pdfs/GMD-1826-133.pdf#page=4","Abrir facsímil")</f>
        <v>Abrir facsímil</v>
      </c>
      <c r="K2182" s="3" t="s">
        <v>36</v>
      </c>
    </row>
    <row r="2183" spans="1:11" ht="42" customHeight="1">
      <c r="A2183" s="2" t="s">
        <v>5130</v>
      </c>
      <c r="B2183" s="2" t="s">
        <v>5131</v>
      </c>
      <c r="C2183" s="2" t="s">
        <v>62</v>
      </c>
      <c r="D2183" s="2" t="s">
        <v>27</v>
      </c>
      <c r="E2183" s="5">
        <v>-26875</v>
      </c>
      <c r="F2183" s="3" t="s">
        <v>885</v>
      </c>
      <c r="G2183" s="3" t="s">
        <v>29</v>
      </c>
      <c r="H2183" s="2" t="s">
        <v>34</v>
      </c>
      <c r="I2183" s="2" t="s">
        <v>5132</v>
      </c>
      <c r="J2183" s="3" t="str">
        <f>HYPERLINK("https://www.boe.es/gazeta/dias/1826/06/01/pdfs/GMD-1826-66.pdf#page=4","Abrir facsímil")</f>
        <v>Abrir facsímil</v>
      </c>
      <c r="K2183" s="3" t="s">
        <v>36</v>
      </c>
    </row>
    <row r="2184" spans="1:11" ht="42" customHeight="1">
      <c r="A2184" s="2" t="s">
        <v>5133</v>
      </c>
      <c r="B2184" s="2" t="s">
        <v>5134</v>
      </c>
      <c r="C2184" s="2" t="s">
        <v>49</v>
      </c>
      <c r="D2184" s="2" t="s">
        <v>27</v>
      </c>
      <c r="E2184" s="5">
        <v>-26891</v>
      </c>
      <c r="F2184" s="3" t="s">
        <v>78</v>
      </c>
      <c r="G2184" s="3" t="s">
        <v>29</v>
      </c>
      <c r="H2184" s="2" t="s">
        <v>34</v>
      </c>
      <c r="I2184" s="2" t="s">
        <v>5135</v>
      </c>
      <c r="J2184" s="3" t="str">
        <f>HYPERLINK("https://www.boe.es/gazeta/dias/1826/05/16/pdfs/GMD-1826-59.pdf#page=4","Abrir facsímil")</f>
        <v>Abrir facsímil</v>
      </c>
      <c r="K2184" s="3" t="s">
        <v>36</v>
      </c>
    </row>
    <row r="2185" spans="1:11" ht="42" customHeight="1">
      <c r="A2185" s="2" t="s">
        <v>5136</v>
      </c>
      <c r="B2185" s="2" t="s">
        <v>5136</v>
      </c>
      <c r="C2185" s="2" t="s">
        <v>17</v>
      </c>
      <c r="D2185" s="2" t="s">
        <v>18</v>
      </c>
      <c r="E2185" s="5">
        <v>-26838</v>
      </c>
      <c r="F2185" s="3" t="s">
        <v>312</v>
      </c>
      <c r="G2185" s="3" t="s">
        <v>64</v>
      </c>
      <c r="H2185" s="2" t="s">
        <v>34</v>
      </c>
      <c r="I2185" s="2" t="s">
        <v>5137</v>
      </c>
      <c r="J2185" s="3" t="str">
        <f>HYPERLINK("https://www.boe.es/gazeta/dias/1826/07/08/pdfs/GMD-1826-82.pdf#page=2","Abrir facsímil")</f>
        <v>Abrir facsímil</v>
      </c>
      <c r="K2185" s="3" t="s">
        <v>36</v>
      </c>
    </row>
    <row r="2186" spans="1:11" ht="42" customHeight="1">
      <c r="A2186" s="2" t="s">
        <v>5138</v>
      </c>
      <c r="B2186" s="2" t="s">
        <v>5138</v>
      </c>
      <c r="C2186" s="2" t="s">
        <v>17</v>
      </c>
      <c r="D2186" s="2" t="s">
        <v>18</v>
      </c>
      <c r="E2186" s="5">
        <v>-26982</v>
      </c>
      <c r="F2186" s="3" t="s">
        <v>479</v>
      </c>
      <c r="G2186" s="3" t="s">
        <v>64</v>
      </c>
      <c r="H2186" s="2" t="s">
        <v>34</v>
      </c>
      <c r="I2186" s="2" t="s">
        <v>5139</v>
      </c>
      <c r="J2186" s="3" t="str">
        <f>HYPERLINK("https://www.boe.es/gazeta/dias/1826/02/14/pdfs/GMD-1826-19.pdf#page=2","Abrir facsímil")</f>
        <v>Abrir facsímil</v>
      </c>
      <c r="K2186" s="3" t="s">
        <v>36</v>
      </c>
    </row>
    <row r="2187" spans="1:11" ht="42" customHeight="1">
      <c r="A2187" s="2" t="s">
        <v>5140</v>
      </c>
      <c r="B2187" s="2" t="s">
        <v>5141</v>
      </c>
      <c r="C2187" s="2" t="s">
        <v>85</v>
      </c>
      <c r="D2187" s="2" t="s">
        <v>86</v>
      </c>
      <c r="E2187" s="5">
        <v>-26824</v>
      </c>
      <c r="F2187" s="3" t="s">
        <v>274</v>
      </c>
      <c r="G2187" s="3" t="s">
        <v>64</v>
      </c>
      <c r="H2187" s="2" t="s">
        <v>34</v>
      </c>
      <c r="I2187" s="2" t="s">
        <v>5142</v>
      </c>
      <c r="J2187" s="3" t="str">
        <f>HYPERLINK("https://www.boe.es/gazeta/dias/1826/07/22/pdfs/GMD-1826-88.pdf#page=2","Abrir facsímil")</f>
        <v>Abrir facsímil</v>
      </c>
      <c r="K2187" s="3" t="s">
        <v>36</v>
      </c>
    </row>
    <row r="2188" spans="1:11" ht="42" customHeight="1">
      <c r="A2188" s="2" t="s">
        <v>5143</v>
      </c>
      <c r="B2188" s="2" t="s">
        <v>5144</v>
      </c>
      <c r="C2188" s="2" t="s">
        <v>17</v>
      </c>
      <c r="D2188" s="2" t="s">
        <v>18</v>
      </c>
      <c r="E2188" s="5">
        <v>-26740</v>
      </c>
      <c r="F2188" s="3" t="s">
        <v>383</v>
      </c>
      <c r="G2188" s="3" t="s">
        <v>29</v>
      </c>
      <c r="H2188" s="2" t="s">
        <v>34</v>
      </c>
      <c r="I2188" s="2" t="s">
        <v>5145</v>
      </c>
      <c r="J2188" s="3" t="str">
        <f>HYPERLINK("https://www.boe.es/gazeta/dias/1826/10/14/pdfs/GMD-1826-124.pdf#page=4","Abrir facsímil")</f>
        <v>Abrir facsímil</v>
      </c>
      <c r="K2188" s="3" t="s">
        <v>36</v>
      </c>
    </row>
    <row r="2189" spans="1:11" ht="42" customHeight="1">
      <c r="A2189" s="2" t="s">
        <v>5146</v>
      </c>
      <c r="B2189" s="2" t="s">
        <v>5147</v>
      </c>
      <c r="C2189" s="2" t="s">
        <v>85</v>
      </c>
      <c r="D2189" s="2" t="s">
        <v>86</v>
      </c>
      <c r="E2189" s="5">
        <v>-26905</v>
      </c>
      <c r="F2189" s="3" t="s">
        <v>68</v>
      </c>
      <c r="G2189" s="3" t="s">
        <v>20</v>
      </c>
      <c r="H2189" s="2" t="s">
        <v>21</v>
      </c>
      <c r="I2189" s="2" t="s">
        <v>5148</v>
      </c>
      <c r="J2189" s="3" t="str">
        <f>HYPERLINK("https://www.boe.es/gazeta/dias/1826/05/02/pdfs/GMD-1826-53.pdf#page=3","Abrir facsímil")</f>
        <v>Abrir facsímil</v>
      </c>
      <c r="K2189" s="3" t="s">
        <v>23</v>
      </c>
    </row>
    <row r="2190" spans="1:11" ht="42" customHeight="1">
      <c r="A2190" s="2" t="s">
        <v>5149</v>
      </c>
      <c r="B2190" s="2" t="s">
        <v>5149</v>
      </c>
      <c r="C2190" s="2" t="s">
        <v>32</v>
      </c>
      <c r="D2190" s="2" t="s">
        <v>27</v>
      </c>
      <c r="E2190" s="5">
        <v>-26873</v>
      </c>
      <c r="F2190" s="3" t="s">
        <v>136</v>
      </c>
      <c r="G2190" s="3" t="s">
        <v>20</v>
      </c>
      <c r="H2190" s="2" t="s">
        <v>34</v>
      </c>
      <c r="I2190" s="2" t="s">
        <v>5150</v>
      </c>
      <c r="J2190" s="3" t="str">
        <f>HYPERLINK("https://www.boe.es/gazeta/dias/1826/06/03/pdfs/GMD-1826-67.pdf#page=3","Abrir facsímil")</f>
        <v>Abrir facsímil</v>
      </c>
      <c r="K2190" s="3" t="s">
        <v>36</v>
      </c>
    </row>
    <row r="2191" spans="1:11" ht="42" customHeight="1">
      <c r="A2191" s="2" t="s">
        <v>5151</v>
      </c>
      <c r="B2191" s="2" t="s">
        <v>5152</v>
      </c>
      <c r="C2191" s="2" t="s">
        <v>26</v>
      </c>
      <c r="D2191" s="2" t="s">
        <v>27</v>
      </c>
      <c r="E2191" s="5">
        <v>-26742</v>
      </c>
      <c r="F2191" s="3" t="s">
        <v>769</v>
      </c>
      <c r="G2191" s="3" t="s">
        <v>29</v>
      </c>
      <c r="H2191" s="2" t="s">
        <v>34</v>
      </c>
      <c r="I2191" s="2" t="s">
        <v>5153</v>
      </c>
      <c r="J2191" s="3" t="str">
        <f>HYPERLINK("https://www.boe.es/gazeta/dias/1826/10/12/pdfs/GMD-1826-123.pdf#page=4","Abrir facsímil")</f>
        <v>Abrir facsímil</v>
      </c>
      <c r="K2191" s="3" t="s">
        <v>36</v>
      </c>
    </row>
    <row r="2192" spans="1:11" ht="42" customHeight="1">
      <c r="A2192" s="2" t="s">
        <v>5154</v>
      </c>
      <c r="B2192" s="2" t="s">
        <v>5155</v>
      </c>
      <c r="C2192" s="2" t="s">
        <v>85</v>
      </c>
      <c r="D2192" s="2" t="s">
        <v>86</v>
      </c>
      <c r="E2192" s="5">
        <v>-26910</v>
      </c>
      <c r="F2192" s="3" t="s">
        <v>95</v>
      </c>
      <c r="G2192" s="3" t="s">
        <v>29</v>
      </c>
      <c r="H2192" s="2" t="s">
        <v>34</v>
      </c>
      <c r="I2192" s="2" t="s">
        <v>5156</v>
      </c>
      <c r="J2192" s="3" t="str">
        <f>HYPERLINK("https://www.boe.es/gazeta/dias/1826/04/27/pdfs/GMD-1826-51.pdf#page=4","Abrir facsímil")</f>
        <v>Abrir facsímil</v>
      </c>
      <c r="K2192" s="3" t="s">
        <v>36</v>
      </c>
    </row>
    <row r="2193" spans="1:11" ht="42" customHeight="1">
      <c r="A2193" s="2" t="s">
        <v>5157</v>
      </c>
      <c r="B2193" s="2" t="s">
        <v>5158</v>
      </c>
      <c r="C2193" s="2" t="s">
        <v>17</v>
      </c>
      <c r="D2193" s="2" t="s">
        <v>18</v>
      </c>
      <c r="E2193" s="5">
        <v>-27020</v>
      </c>
      <c r="F2193" s="3" t="s">
        <v>111</v>
      </c>
      <c r="G2193" s="3" t="s">
        <v>20</v>
      </c>
      <c r="H2193" s="2" t="s">
        <v>34</v>
      </c>
      <c r="I2193" s="2" t="s">
        <v>5159</v>
      </c>
      <c r="J2193" s="3" t="str">
        <f>HYPERLINK("https://www.boe.es/gazeta/dias/1826/01/07/pdfs/GMD-1826-3.pdf#page=3","Abrir facsímil")</f>
        <v>Abrir facsímil</v>
      </c>
      <c r="K2193" s="3" t="s">
        <v>36</v>
      </c>
    </row>
    <row r="2194" spans="1:11" ht="42" customHeight="1">
      <c r="A2194" s="2" t="s">
        <v>5160</v>
      </c>
      <c r="B2194" s="2" t="s">
        <v>5161</v>
      </c>
      <c r="C2194" s="2" t="s">
        <v>32</v>
      </c>
      <c r="D2194" s="2" t="s">
        <v>27</v>
      </c>
      <c r="E2194" s="5">
        <v>-26810</v>
      </c>
      <c r="F2194" s="3" t="s">
        <v>498</v>
      </c>
      <c r="G2194" s="3" t="s">
        <v>29</v>
      </c>
      <c r="H2194" s="2" t="s">
        <v>34</v>
      </c>
      <c r="I2194" s="2" t="s">
        <v>5162</v>
      </c>
      <c r="J2194" s="3" t="str">
        <f>HYPERLINK("https://www.boe.es/gazeta/dias/1826/08/05/pdfs/GMD-1826-94.pdf#page=4","Abrir facsímil")</f>
        <v>Abrir facsímil</v>
      </c>
      <c r="K2194" s="3" t="s">
        <v>36</v>
      </c>
    </row>
    <row r="2195" spans="1:11" ht="42" customHeight="1">
      <c r="A2195" s="2" t="s">
        <v>5163</v>
      </c>
      <c r="B2195" s="2" t="s">
        <v>5164</v>
      </c>
      <c r="C2195" s="2" t="s">
        <v>85</v>
      </c>
      <c r="D2195" s="2" t="s">
        <v>86</v>
      </c>
      <c r="E2195" s="5">
        <v>-26681</v>
      </c>
      <c r="F2195" s="3" t="s">
        <v>612</v>
      </c>
      <c r="G2195" s="3" t="s">
        <v>29</v>
      </c>
      <c r="H2195" s="2" t="s">
        <v>34</v>
      </c>
      <c r="I2195" s="2" t="s">
        <v>5165</v>
      </c>
      <c r="J2195" s="3" t="str">
        <f>HYPERLINK("https://www.boe.es/gazeta/dias/1826/12/12/pdfs/GMD-1826-149.pdf#page=4","Abrir facsímil")</f>
        <v>Abrir facsímil</v>
      </c>
      <c r="K2195" s="3" t="s">
        <v>36</v>
      </c>
    </row>
    <row r="2196" spans="1:11" ht="42" customHeight="1">
      <c r="A2196" s="2" t="s">
        <v>5166</v>
      </c>
      <c r="B2196" s="2" t="s">
        <v>5167</v>
      </c>
      <c r="C2196" s="2" t="s">
        <v>17</v>
      </c>
      <c r="D2196" s="2" t="s">
        <v>18</v>
      </c>
      <c r="E2196" s="5">
        <v>-26838</v>
      </c>
      <c r="F2196" s="3" t="s">
        <v>312</v>
      </c>
      <c r="G2196" s="3" t="s">
        <v>45</v>
      </c>
      <c r="H2196" s="2" t="s">
        <v>34</v>
      </c>
      <c r="I2196" s="2" t="s">
        <v>5168</v>
      </c>
      <c r="J2196" s="3" t="str">
        <f>HYPERLINK("https://www.boe.es/gazeta/dias/1826/07/08/pdfs/GMD-1826-82.pdf#page=1","Abrir facsímil")</f>
        <v>Abrir facsímil</v>
      </c>
      <c r="K2196" s="3" t="s">
        <v>36</v>
      </c>
    </row>
    <row r="2197" spans="1:11" ht="42" customHeight="1">
      <c r="A2197" s="2" t="s">
        <v>5169</v>
      </c>
      <c r="B2197" s="2" t="s">
        <v>5170</v>
      </c>
      <c r="C2197" s="2" t="s">
        <v>85</v>
      </c>
      <c r="D2197" s="2" t="s">
        <v>86</v>
      </c>
      <c r="E2197" s="5">
        <v>-26971</v>
      </c>
      <c r="F2197" s="3" t="s">
        <v>201</v>
      </c>
      <c r="G2197" s="3" t="s">
        <v>29</v>
      </c>
      <c r="H2197" s="2" t="s">
        <v>34</v>
      </c>
      <c r="I2197" s="2" t="s">
        <v>5171</v>
      </c>
      <c r="J2197" s="3" t="str">
        <f>HYPERLINK("https://www.boe.es/gazeta/dias/1826/02/25/pdfs/GMD-1826-24.pdf#page=4","Abrir facsímil")</f>
        <v>Abrir facsímil</v>
      </c>
      <c r="K2197" s="3" t="s">
        <v>36</v>
      </c>
    </row>
    <row r="2198" spans="1:11" ht="42" customHeight="1">
      <c r="A2198" s="2" t="s">
        <v>5172</v>
      </c>
      <c r="B2198" s="2" t="s">
        <v>5173</v>
      </c>
      <c r="C2198" s="2" t="s">
        <v>62</v>
      </c>
      <c r="D2198" s="2" t="s">
        <v>27</v>
      </c>
      <c r="E2198" s="5">
        <v>-26980</v>
      </c>
      <c r="F2198" s="3" t="s">
        <v>158</v>
      </c>
      <c r="G2198" s="3" t="s">
        <v>29</v>
      </c>
      <c r="H2198" s="2" t="s">
        <v>34</v>
      </c>
      <c r="I2198" s="2" t="s">
        <v>5174</v>
      </c>
      <c r="J2198" s="3" t="str">
        <f>HYPERLINK("https://www.boe.es/gazeta/dias/1826/02/16/pdfs/GMD-1826-20.pdf#page=4","Abrir facsímil")</f>
        <v>Abrir facsímil</v>
      </c>
      <c r="K2198" s="3" t="s">
        <v>36</v>
      </c>
    </row>
    <row r="2199" spans="1:11" ht="42" customHeight="1">
      <c r="A2199" s="2" t="s">
        <v>5175</v>
      </c>
      <c r="B2199" s="2" t="s">
        <v>5176</v>
      </c>
      <c r="C2199" s="2" t="s">
        <v>26</v>
      </c>
      <c r="D2199" s="2" t="s">
        <v>27</v>
      </c>
      <c r="E2199" s="5">
        <v>-26931</v>
      </c>
      <c r="F2199" s="3" t="s">
        <v>215</v>
      </c>
      <c r="G2199" s="3" t="s">
        <v>20</v>
      </c>
      <c r="H2199" s="2" t="s">
        <v>34</v>
      </c>
      <c r="I2199" s="2" t="s">
        <v>5177</v>
      </c>
      <c r="J2199" s="3" t="str">
        <f>HYPERLINK("https://www.boe.es/gazeta/dias/1826/04/06/pdfs/GMD-1826-42.pdf#page=3","Abrir facsímil")</f>
        <v>Abrir facsímil</v>
      </c>
      <c r="K2199" s="3" t="s">
        <v>36</v>
      </c>
    </row>
    <row r="2200" spans="1:11" ht="42" customHeight="1">
      <c r="A2200" s="2" t="s">
        <v>5178</v>
      </c>
      <c r="B2200" s="2" t="s">
        <v>5179</v>
      </c>
      <c r="C2200" s="2" t="s">
        <v>62</v>
      </c>
      <c r="D2200" s="2" t="s">
        <v>27</v>
      </c>
      <c r="E2200" s="5">
        <v>-26793</v>
      </c>
      <c r="F2200" s="3" t="s">
        <v>28</v>
      </c>
      <c r="G2200" s="3" t="s">
        <v>20</v>
      </c>
      <c r="H2200" s="2" t="s">
        <v>34</v>
      </c>
      <c r="I2200" s="2" t="s">
        <v>5180</v>
      </c>
      <c r="J2200" s="3" t="str">
        <f>HYPERLINK("https://www.boe.es/gazeta/dias/1826/08/22/pdfs/GMD-1826-101.pdf#page=3","Abrir facsímil")</f>
        <v>Abrir facsímil</v>
      </c>
      <c r="K2200" s="3" t="s">
        <v>36</v>
      </c>
    </row>
    <row r="2201" spans="1:11" ht="42" customHeight="1">
      <c r="A2201" s="2" t="s">
        <v>5181</v>
      </c>
      <c r="B2201" s="2" t="s">
        <v>5182</v>
      </c>
      <c r="C2201" s="2" t="s">
        <v>85</v>
      </c>
      <c r="D2201" s="2" t="s">
        <v>86</v>
      </c>
      <c r="E2201" s="5">
        <v>-26891</v>
      </c>
      <c r="F2201" s="3" t="s">
        <v>78</v>
      </c>
      <c r="G2201" s="3" t="s">
        <v>29</v>
      </c>
      <c r="H2201" s="2" t="s">
        <v>34</v>
      </c>
      <c r="I2201" s="2" t="s">
        <v>5183</v>
      </c>
      <c r="J2201" s="3" t="str">
        <f>HYPERLINK("https://www.boe.es/gazeta/dias/1826/05/16/pdfs/GMD-1826-59.pdf#page=4","Abrir facsímil")</f>
        <v>Abrir facsímil</v>
      </c>
      <c r="K2201" s="3" t="s">
        <v>36</v>
      </c>
    </row>
    <row r="2202" spans="1:11" ht="42" customHeight="1">
      <c r="A2202" s="2" t="s">
        <v>5184</v>
      </c>
      <c r="B2202" s="2" t="s">
        <v>5185</v>
      </c>
      <c r="C2202" s="2" t="s">
        <v>26</v>
      </c>
      <c r="D2202" s="2" t="s">
        <v>27</v>
      </c>
      <c r="E2202" s="5">
        <v>-26992</v>
      </c>
      <c r="F2202" s="3" t="s">
        <v>244</v>
      </c>
      <c r="G2202" s="3" t="s">
        <v>29</v>
      </c>
      <c r="H2202" s="2" t="s">
        <v>21</v>
      </c>
      <c r="I2202" s="2" t="s">
        <v>5186</v>
      </c>
      <c r="J2202" s="3" t="str">
        <f>HYPERLINK("https://www.boe.es/gazeta/dias/1826/02/04/pdfs/GMD-1826-15.pdf#page=4","Abrir facsímil")</f>
        <v>Abrir facsímil</v>
      </c>
      <c r="K2202" s="3" t="s">
        <v>23</v>
      </c>
    </row>
    <row r="2203" spans="1:11" ht="42" customHeight="1">
      <c r="A2203" s="2" t="s">
        <v>5187</v>
      </c>
      <c r="B2203" s="2" t="s">
        <v>5188</v>
      </c>
      <c r="C2203" s="2" t="s">
        <v>85</v>
      </c>
      <c r="D2203" s="2" t="s">
        <v>86</v>
      </c>
      <c r="E2203" s="5">
        <v>-26835</v>
      </c>
      <c r="F2203" s="3" t="s">
        <v>359</v>
      </c>
      <c r="G2203" s="3" t="s">
        <v>29</v>
      </c>
      <c r="H2203" s="2" t="s">
        <v>34</v>
      </c>
      <c r="I2203" s="2" t="s">
        <v>5189</v>
      </c>
      <c r="J2203" s="3" t="str">
        <f>HYPERLINK("https://www.boe.es/gazeta/dias/1826/07/11/pdfs/GMD-1826-83.pdf#page=4","Abrir facsímil")</f>
        <v>Abrir facsímil</v>
      </c>
      <c r="K2203" s="3" t="s">
        <v>36</v>
      </c>
    </row>
    <row r="2204" spans="1:11" ht="42" customHeight="1">
      <c r="A2204" s="2" t="s">
        <v>5190</v>
      </c>
      <c r="B2204" s="2" t="s">
        <v>5190</v>
      </c>
      <c r="C2204" s="2" t="s">
        <v>62</v>
      </c>
      <c r="D2204" s="2" t="s">
        <v>27</v>
      </c>
      <c r="E2204" s="5">
        <v>-26742</v>
      </c>
      <c r="F2204" s="3" t="s">
        <v>769</v>
      </c>
      <c r="G2204" s="3" t="s">
        <v>45</v>
      </c>
      <c r="H2204" s="2" t="s">
        <v>34</v>
      </c>
      <c r="I2204" s="2" t="s">
        <v>5191</v>
      </c>
      <c r="J2204" s="3" t="str">
        <f>HYPERLINK("https://www.boe.es/gazeta/dias/1826/10/12/pdfs/GMD-1826-123.pdf#page=1","Abrir facsímil")</f>
        <v>Abrir facsímil</v>
      </c>
      <c r="K2204" s="3" t="s">
        <v>36</v>
      </c>
    </row>
    <row r="2205" spans="1:11" ht="42" customHeight="1">
      <c r="A2205" s="2" t="s">
        <v>5192</v>
      </c>
      <c r="B2205" s="2" t="s">
        <v>5193</v>
      </c>
      <c r="C2205" s="2" t="s">
        <v>17</v>
      </c>
      <c r="D2205" s="2" t="s">
        <v>18</v>
      </c>
      <c r="E2205" s="5">
        <v>-26926</v>
      </c>
      <c r="F2205" s="3" t="s">
        <v>57</v>
      </c>
      <c r="G2205" s="3" t="s">
        <v>29</v>
      </c>
      <c r="H2205" s="2" t="s">
        <v>34</v>
      </c>
      <c r="I2205" s="2" t="s">
        <v>5194</v>
      </c>
      <c r="J2205" s="3" t="str">
        <f>HYPERLINK("https://www.boe.es/gazeta/dias/1826/04/11/pdfs/GMD-1826-44.pdf#page=4","Abrir facsímil")</f>
        <v>Abrir facsímil</v>
      </c>
      <c r="K2205" s="3" t="s">
        <v>36</v>
      </c>
    </row>
    <row r="2206" spans="1:11" ht="42" customHeight="1">
      <c r="A2206" s="2" t="s">
        <v>5195</v>
      </c>
      <c r="B2206" s="2" t="s">
        <v>5196</v>
      </c>
      <c r="C2206" s="2" t="s">
        <v>32</v>
      </c>
      <c r="D2206" s="2" t="s">
        <v>27</v>
      </c>
      <c r="E2206" s="5">
        <v>-26924</v>
      </c>
      <c r="F2206" s="3" t="s">
        <v>87</v>
      </c>
      <c r="G2206" s="3" t="s">
        <v>88</v>
      </c>
      <c r="H2206" s="2" t="s">
        <v>34</v>
      </c>
      <c r="I2206" s="2" t="s">
        <v>5197</v>
      </c>
      <c r="J2206" s="3" t="str">
        <f>HYPERLINK("https://www.boe.es/gazeta/dias/1826/04/13/pdfs/GMD-1826-45.pdf#page=4","Abrir facsímil")</f>
        <v>Abrir facsímil</v>
      </c>
      <c r="K2206" s="3" t="s">
        <v>36</v>
      </c>
    </row>
    <row r="2207" spans="1:11" ht="42" customHeight="1">
      <c r="A2207" s="2" t="s">
        <v>5198</v>
      </c>
      <c r="B2207" s="2" t="s">
        <v>5199</v>
      </c>
      <c r="C2207" s="2" t="s">
        <v>26</v>
      </c>
      <c r="D2207" s="2" t="s">
        <v>27</v>
      </c>
      <c r="E2207" s="5">
        <v>-26728</v>
      </c>
      <c r="F2207" s="3" t="s">
        <v>900</v>
      </c>
      <c r="G2207" s="3" t="s">
        <v>29</v>
      </c>
      <c r="H2207" s="2" t="s">
        <v>34</v>
      </c>
      <c r="I2207" s="2" t="s">
        <v>5200</v>
      </c>
      <c r="J2207" s="3" t="str">
        <f>HYPERLINK("https://www.boe.es/gazeta/dias/1826/10/26/pdfs/GMD-1826-129.pdf#page=4","Abrir facsímil")</f>
        <v>Abrir facsímil</v>
      </c>
      <c r="K2207" s="3" t="s">
        <v>36</v>
      </c>
    </row>
    <row r="2208" spans="1:11" ht="42" customHeight="1">
      <c r="A2208" s="2" t="s">
        <v>5201</v>
      </c>
      <c r="B2208" s="2" t="s">
        <v>5201</v>
      </c>
      <c r="C2208" s="2" t="s">
        <v>17</v>
      </c>
      <c r="D2208" s="2" t="s">
        <v>18</v>
      </c>
      <c r="E2208" s="5">
        <v>-26975</v>
      </c>
      <c r="F2208" s="3" t="s">
        <v>453</v>
      </c>
      <c r="G2208" s="3" t="s">
        <v>45</v>
      </c>
      <c r="H2208" s="2" t="s">
        <v>34</v>
      </c>
      <c r="I2208" s="2" t="s">
        <v>5202</v>
      </c>
      <c r="J2208" s="3" t="str">
        <f>HYPERLINK("https://www.boe.es/gazeta/dias/1826/02/21/pdfs/GMD-1826-22.pdf#page=1","Abrir facsímil")</f>
        <v>Abrir facsímil</v>
      </c>
      <c r="K2208" s="3" t="s">
        <v>36</v>
      </c>
    </row>
    <row r="2209" spans="1:11" ht="42" customHeight="1">
      <c r="A2209" s="2" t="s">
        <v>5203</v>
      </c>
      <c r="B2209" s="2" t="s">
        <v>5204</v>
      </c>
      <c r="C2209" s="2" t="s">
        <v>62</v>
      </c>
      <c r="D2209" s="2" t="s">
        <v>27</v>
      </c>
      <c r="E2209" s="5">
        <v>-26737</v>
      </c>
      <c r="F2209" s="3" t="s">
        <v>1283</v>
      </c>
      <c r="G2209" s="3" t="s">
        <v>45</v>
      </c>
      <c r="H2209" s="2" t="s">
        <v>34</v>
      </c>
      <c r="I2209" s="2" t="s">
        <v>5205</v>
      </c>
      <c r="J2209" s="3" t="str">
        <f>HYPERLINK("https://www.boe.es/gazeta/dias/1826/10/17/pdfs/GMD-1826-125.pdf#page=1","Abrir facsímil")</f>
        <v>Abrir facsímil</v>
      </c>
      <c r="K2209" s="3" t="s">
        <v>36</v>
      </c>
    </row>
    <row r="2210" spans="1:11" ht="42" customHeight="1">
      <c r="A2210" s="2" t="s">
        <v>5206</v>
      </c>
      <c r="B2210" s="2" t="s">
        <v>5207</v>
      </c>
      <c r="C2210" s="2" t="s">
        <v>62</v>
      </c>
      <c r="D2210" s="2" t="s">
        <v>27</v>
      </c>
      <c r="E2210" s="5">
        <v>-26882</v>
      </c>
      <c r="F2210" s="3" t="s">
        <v>102</v>
      </c>
      <c r="G2210" s="3" t="s">
        <v>29</v>
      </c>
      <c r="H2210" s="2" t="s">
        <v>34</v>
      </c>
      <c r="I2210" s="2" t="s">
        <v>5208</v>
      </c>
      <c r="J2210" s="3" t="str">
        <f>HYPERLINK("https://www.boe.es/gazeta/dias/1826/05/25/pdfs/GMD-1826-63.pdf#page=4","Abrir facsímil")</f>
        <v>Abrir facsímil</v>
      </c>
      <c r="K2210" s="3" t="s">
        <v>36</v>
      </c>
    </row>
    <row r="2211" spans="1:11" ht="42" customHeight="1">
      <c r="A2211" s="2" t="s">
        <v>5209</v>
      </c>
      <c r="B2211" s="2" t="s">
        <v>5210</v>
      </c>
      <c r="C2211" s="2" t="s">
        <v>62</v>
      </c>
      <c r="D2211" s="2" t="s">
        <v>27</v>
      </c>
      <c r="E2211" s="5">
        <v>-26728</v>
      </c>
      <c r="F2211" s="3" t="s">
        <v>900</v>
      </c>
      <c r="G2211" s="3" t="s">
        <v>29</v>
      </c>
      <c r="H2211" s="2" t="s">
        <v>34</v>
      </c>
      <c r="I2211" s="2" t="s">
        <v>5211</v>
      </c>
      <c r="J2211" s="3" t="str">
        <f>HYPERLINK("https://www.boe.es/gazeta/dias/1826/10/26/pdfs/GMD-1826-129.pdf#page=4","Abrir facsímil")</f>
        <v>Abrir facsímil</v>
      </c>
      <c r="K2211" s="3" t="s">
        <v>36</v>
      </c>
    </row>
    <row r="2212" spans="1:11" ht="42" customHeight="1">
      <c r="A2212" s="2" t="s">
        <v>5212</v>
      </c>
      <c r="B2212" s="2" t="s">
        <v>5213</v>
      </c>
      <c r="C2212" s="2" t="s">
        <v>17</v>
      </c>
      <c r="D2212" s="2" t="s">
        <v>18</v>
      </c>
      <c r="E2212" s="5">
        <v>-26754</v>
      </c>
      <c r="F2212" s="3" t="s">
        <v>556</v>
      </c>
      <c r="G2212" s="3" t="s">
        <v>29</v>
      </c>
      <c r="H2212" s="2" t="s">
        <v>34</v>
      </c>
      <c r="I2212" s="2" t="s">
        <v>5214</v>
      </c>
      <c r="J2212" s="3" t="str">
        <f>HYPERLINK("https://www.boe.es/gazeta/dias/1826/09/30/pdfs/GMD-1826-118.pdf#page=4","Abrir facsímil")</f>
        <v>Abrir facsímil</v>
      </c>
      <c r="K2212" s="3" t="s">
        <v>36</v>
      </c>
    </row>
    <row r="2213" spans="1:11" ht="42" customHeight="1">
      <c r="A2213" s="2" t="s">
        <v>5215</v>
      </c>
      <c r="B2213" s="2" t="s">
        <v>5216</v>
      </c>
      <c r="C2213" s="2" t="s">
        <v>49</v>
      </c>
      <c r="D2213" s="2" t="s">
        <v>27</v>
      </c>
      <c r="E2213" s="5">
        <v>-26782</v>
      </c>
      <c r="F2213" s="3" t="s">
        <v>322</v>
      </c>
      <c r="G2213" s="3" t="s">
        <v>29</v>
      </c>
      <c r="H2213" s="2" t="s">
        <v>34</v>
      </c>
      <c r="I2213" s="2" t="s">
        <v>5217</v>
      </c>
      <c r="J2213" s="3" t="str">
        <f>HYPERLINK("https://www.boe.es/gazeta/dias/1826/09/02/pdfs/GMD-1826-106.pdf#page=4","Abrir facsímil")</f>
        <v>Abrir facsímil</v>
      </c>
      <c r="K2213" s="3" t="s">
        <v>36</v>
      </c>
    </row>
    <row r="2214" spans="1:11" ht="42" customHeight="1">
      <c r="A2214" s="2" t="s">
        <v>5218</v>
      </c>
      <c r="B2214" s="2" t="s">
        <v>5218</v>
      </c>
      <c r="C2214" s="2" t="s">
        <v>49</v>
      </c>
      <c r="D2214" s="2" t="s">
        <v>27</v>
      </c>
      <c r="E2214" s="5">
        <v>-27020</v>
      </c>
      <c r="F2214" s="3" t="s">
        <v>111</v>
      </c>
      <c r="G2214" s="3" t="s">
        <v>20</v>
      </c>
      <c r="H2214" s="2" t="s">
        <v>34</v>
      </c>
      <c r="I2214" s="2" t="s">
        <v>5219</v>
      </c>
      <c r="J2214" s="3" t="str">
        <f>HYPERLINK("https://www.boe.es/gazeta/dias/1826/01/07/pdfs/GMD-1826-3.pdf#page=3","Abrir facsímil")</f>
        <v>Abrir facsímil</v>
      </c>
      <c r="K2214" s="3" t="s">
        <v>36</v>
      </c>
    </row>
    <row r="2215" spans="1:11" ht="42" customHeight="1">
      <c r="A2215" s="2" t="s">
        <v>5218</v>
      </c>
      <c r="B2215" s="2" t="s">
        <v>5218</v>
      </c>
      <c r="C2215" s="2" t="s">
        <v>17</v>
      </c>
      <c r="D2215" s="2" t="s">
        <v>18</v>
      </c>
      <c r="E2215" s="5">
        <v>-27020</v>
      </c>
      <c r="F2215" s="3" t="s">
        <v>111</v>
      </c>
      <c r="G2215" s="3" t="s">
        <v>29</v>
      </c>
      <c r="H2215" s="2" t="s">
        <v>34</v>
      </c>
      <c r="I2215" s="2" t="s">
        <v>5220</v>
      </c>
      <c r="J2215" s="3" t="str">
        <f>HYPERLINK("https://www.boe.es/gazeta/dias/1826/01/07/pdfs/GMD-1826-3.pdf#page=4","Abrir facsímil")</f>
        <v>Abrir facsímil</v>
      </c>
      <c r="K2215" s="3" t="s">
        <v>36</v>
      </c>
    </row>
    <row r="2216" spans="1:11" ht="42" customHeight="1">
      <c r="A2216" s="2" t="s">
        <v>5218</v>
      </c>
      <c r="B2216" s="2" t="s">
        <v>5218</v>
      </c>
      <c r="C2216" s="2" t="s">
        <v>26</v>
      </c>
      <c r="D2216" s="2" t="s">
        <v>27</v>
      </c>
      <c r="E2216" s="5">
        <v>-26980</v>
      </c>
      <c r="F2216" s="3" t="s">
        <v>158</v>
      </c>
      <c r="G2216" s="3" t="s">
        <v>29</v>
      </c>
      <c r="H2216" s="2" t="s">
        <v>34</v>
      </c>
      <c r="I2216" s="2" t="s">
        <v>5221</v>
      </c>
      <c r="J2216" s="3" t="str">
        <f>HYPERLINK("https://www.boe.es/gazeta/dias/1826/02/16/pdfs/GMD-1826-20.pdf#page=4","Abrir facsímil")</f>
        <v>Abrir facsímil</v>
      </c>
      <c r="K2216" s="3" t="s">
        <v>36</v>
      </c>
    </row>
    <row r="2217" spans="1:11" ht="42" customHeight="1">
      <c r="A2217" s="2" t="s">
        <v>5218</v>
      </c>
      <c r="B2217" s="2" t="s">
        <v>5218</v>
      </c>
      <c r="C2217" s="2" t="s">
        <v>85</v>
      </c>
      <c r="D2217" s="2" t="s">
        <v>86</v>
      </c>
      <c r="E2217" s="5">
        <v>-26908</v>
      </c>
      <c r="F2217" s="3" t="s">
        <v>1007</v>
      </c>
      <c r="G2217" s="3" t="s">
        <v>29</v>
      </c>
      <c r="H2217" s="2" t="s">
        <v>34</v>
      </c>
      <c r="I2217" s="2" t="s">
        <v>5222</v>
      </c>
      <c r="J2217" s="3" t="str">
        <f>HYPERLINK("https://www.boe.es/gazeta/dias/1826/04/29/pdfs/GMD-1826-52.pdf#page=4","Abrir facsímil")</f>
        <v>Abrir facsímil</v>
      </c>
      <c r="K2217" s="3" t="s">
        <v>36</v>
      </c>
    </row>
    <row r="2218" spans="1:11" ht="42" customHeight="1">
      <c r="A2218" s="2" t="s">
        <v>5218</v>
      </c>
      <c r="B2218" s="2" t="s">
        <v>5218</v>
      </c>
      <c r="C2218" s="2" t="s">
        <v>85</v>
      </c>
      <c r="D2218" s="2" t="s">
        <v>86</v>
      </c>
      <c r="E2218" s="5">
        <v>-26863</v>
      </c>
      <c r="F2218" s="3" t="s">
        <v>140</v>
      </c>
      <c r="G2218" s="3" t="s">
        <v>20</v>
      </c>
      <c r="H2218" s="2" t="s">
        <v>34</v>
      </c>
      <c r="I2218" s="2" t="s">
        <v>5223</v>
      </c>
      <c r="J2218" s="3" t="str">
        <f>HYPERLINK("https://www.boe.es/gazeta/dias/1826/06/13/pdfs/GMD-1826-71.pdf#page=3","Abrir facsímil")</f>
        <v>Abrir facsímil</v>
      </c>
      <c r="K2218" s="3" t="s">
        <v>36</v>
      </c>
    </row>
    <row r="2219" spans="1:11" ht="42" customHeight="1">
      <c r="A2219" s="2" t="s">
        <v>5218</v>
      </c>
      <c r="B2219" s="2" t="s">
        <v>5218</v>
      </c>
      <c r="C2219" s="2" t="s">
        <v>85</v>
      </c>
      <c r="D2219" s="2" t="s">
        <v>86</v>
      </c>
      <c r="E2219" s="5">
        <v>-26719</v>
      </c>
      <c r="F2219" s="3" t="s">
        <v>184</v>
      </c>
      <c r="G2219" s="3" t="s">
        <v>29</v>
      </c>
      <c r="H2219" s="2" t="s">
        <v>34</v>
      </c>
      <c r="I2219" s="2" t="s">
        <v>5224</v>
      </c>
      <c r="J2219" s="3" t="str">
        <f>HYPERLINK("https://www.boe.es/gazeta/dias/1826/11/04/pdfs/GMD-1826-133.pdf#page=4","Abrir facsímil")</f>
        <v>Abrir facsímil</v>
      </c>
      <c r="K2219" s="3" t="s">
        <v>36</v>
      </c>
    </row>
    <row r="2220" spans="1:11" ht="42" customHeight="1">
      <c r="A2220" s="2" t="s">
        <v>5225</v>
      </c>
      <c r="B2220" s="2" t="s">
        <v>5225</v>
      </c>
      <c r="C2220" s="2" t="s">
        <v>129</v>
      </c>
      <c r="D2220" s="2" t="s">
        <v>27</v>
      </c>
      <c r="E2220" s="5">
        <v>-26982</v>
      </c>
      <c r="F2220" s="3" t="s">
        <v>479</v>
      </c>
      <c r="G2220" s="3" t="s">
        <v>29</v>
      </c>
      <c r="H2220" s="2" t="s">
        <v>34</v>
      </c>
      <c r="I2220" s="2" t="s">
        <v>5226</v>
      </c>
      <c r="J2220" s="3" t="str">
        <f>HYPERLINK("https://www.boe.es/gazeta/dias/1826/02/14/pdfs/GMD-1826-19.pdf#page=4","Abrir facsímil")</f>
        <v>Abrir facsímil</v>
      </c>
      <c r="K2220" s="3" t="s">
        <v>36</v>
      </c>
    </row>
    <row r="2221" spans="1:11" ht="42" customHeight="1">
      <c r="A2221" s="2" t="s">
        <v>5227</v>
      </c>
      <c r="B2221" s="2" t="s">
        <v>5228</v>
      </c>
      <c r="C2221" s="2" t="s">
        <v>85</v>
      </c>
      <c r="D2221" s="2" t="s">
        <v>86</v>
      </c>
      <c r="E2221" s="5">
        <v>-26877</v>
      </c>
      <c r="F2221" s="3" t="s">
        <v>529</v>
      </c>
      <c r="G2221" s="3" t="s">
        <v>29</v>
      </c>
      <c r="H2221" s="2" t="s">
        <v>34</v>
      </c>
      <c r="I2221" s="2" t="s">
        <v>5229</v>
      </c>
      <c r="J2221" s="3" t="str">
        <f>HYPERLINK("https://www.boe.es/gazeta/dias/1826/05/30/pdfs/GMD-1826-65.pdf#page=4","Abrir facsímil")</f>
        <v>Abrir facsímil</v>
      </c>
      <c r="K2221" s="3" t="s">
        <v>36</v>
      </c>
    </row>
    <row r="2222" spans="1:11" ht="42" customHeight="1">
      <c r="A2222" s="2" t="s">
        <v>5230</v>
      </c>
      <c r="B2222" s="2" t="s">
        <v>5230</v>
      </c>
      <c r="C2222" s="2" t="s">
        <v>17</v>
      </c>
      <c r="D2222" s="2" t="s">
        <v>18</v>
      </c>
      <c r="E2222" s="5">
        <v>-26861</v>
      </c>
      <c r="F2222" s="3" t="s">
        <v>552</v>
      </c>
      <c r="G2222" s="3" t="s">
        <v>29</v>
      </c>
      <c r="H2222" s="2" t="s">
        <v>34</v>
      </c>
      <c r="I2222" s="2" t="s">
        <v>5231</v>
      </c>
      <c r="J2222" s="3" t="str">
        <f>HYPERLINK("https://www.boe.es/gazeta/dias/1826/06/15/pdfs/GMD-1826-72.pdf#page=4","Abrir facsímil")</f>
        <v>Abrir facsímil</v>
      </c>
      <c r="K2222" s="3" t="s">
        <v>36</v>
      </c>
    </row>
    <row r="2223" spans="1:11" ht="42" customHeight="1">
      <c r="A2223" s="2" t="s">
        <v>5232</v>
      </c>
      <c r="B2223" s="2" t="s">
        <v>5233</v>
      </c>
      <c r="C2223" s="2" t="s">
        <v>62</v>
      </c>
      <c r="D2223" s="2" t="s">
        <v>27</v>
      </c>
      <c r="E2223" s="5">
        <v>-26971</v>
      </c>
      <c r="F2223" s="3" t="s">
        <v>201</v>
      </c>
      <c r="G2223" s="3" t="s">
        <v>29</v>
      </c>
      <c r="H2223" s="2" t="s">
        <v>34</v>
      </c>
      <c r="I2223" s="2" t="s">
        <v>5234</v>
      </c>
      <c r="J2223" s="3" t="str">
        <f>HYPERLINK("https://www.boe.es/gazeta/dias/1826/02/25/pdfs/GMD-1826-24.pdf#page=4","Abrir facsímil")</f>
        <v>Abrir facsímil</v>
      </c>
      <c r="K2223" s="3" t="s">
        <v>36</v>
      </c>
    </row>
    <row r="2224" spans="1:11" ht="42" customHeight="1">
      <c r="A2224" s="2" t="s">
        <v>5235</v>
      </c>
      <c r="B2224" s="2" t="s">
        <v>5236</v>
      </c>
      <c r="C2224" s="2" t="s">
        <v>49</v>
      </c>
      <c r="D2224" s="2" t="s">
        <v>27</v>
      </c>
      <c r="E2224" s="5">
        <v>-26873</v>
      </c>
      <c r="F2224" s="3" t="s">
        <v>136</v>
      </c>
      <c r="G2224" s="3" t="s">
        <v>20</v>
      </c>
      <c r="H2224" s="2" t="s">
        <v>21</v>
      </c>
      <c r="I2224" s="2" t="s">
        <v>5237</v>
      </c>
      <c r="J2224" s="3" t="str">
        <f>HYPERLINK("https://www.boe.es/gazeta/dias/1826/06/03/pdfs/GMD-1826-67.pdf#page=3","Abrir facsímil")</f>
        <v>Abrir facsímil</v>
      </c>
      <c r="K2224" s="3" t="s">
        <v>23</v>
      </c>
    </row>
    <row r="2225" spans="1:11" ht="42" customHeight="1">
      <c r="A2225" s="2" t="s">
        <v>5238</v>
      </c>
      <c r="B2225" s="2" t="s">
        <v>5239</v>
      </c>
      <c r="C2225" s="2" t="s">
        <v>85</v>
      </c>
      <c r="D2225" s="2" t="s">
        <v>86</v>
      </c>
      <c r="E2225" s="5">
        <v>-26898</v>
      </c>
      <c r="F2225" s="3" t="s">
        <v>1814</v>
      </c>
      <c r="G2225" s="3" t="s">
        <v>29</v>
      </c>
      <c r="H2225" s="2" t="s">
        <v>34</v>
      </c>
      <c r="I2225" s="2" t="s">
        <v>5240</v>
      </c>
      <c r="J2225" s="3" t="str">
        <f>HYPERLINK("https://www.boe.es/gazeta/dias/1826/05/09/pdfs/GMD-1826-56.pdf#page=4","Abrir facsímil")</f>
        <v>Abrir facsímil</v>
      </c>
      <c r="K2225" s="3" t="s">
        <v>36</v>
      </c>
    </row>
    <row r="2226" spans="1:11" ht="42" customHeight="1">
      <c r="A2226" s="2" t="s">
        <v>5241</v>
      </c>
      <c r="B2226" s="2" t="s">
        <v>5242</v>
      </c>
      <c r="C2226" s="2" t="s">
        <v>49</v>
      </c>
      <c r="D2226" s="2" t="s">
        <v>27</v>
      </c>
      <c r="E2226" s="5">
        <v>-26987</v>
      </c>
      <c r="F2226" s="3" t="s">
        <v>399</v>
      </c>
      <c r="G2226" s="3" t="s">
        <v>29</v>
      </c>
      <c r="H2226" s="2" t="s">
        <v>34</v>
      </c>
      <c r="I2226" s="2" t="s">
        <v>5243</v>
      </c>
      <c r="J2226" s="3" t="str">
        <f>HYPERLINK("https://www.boe.es/gazeta/dias/1826/02/09/pdfs/GMD-1826-17.pdf#page=4","Abrir facsímil")</f>
        <v>Abrir facsímil</v>
      </c>
      <c r="K2226" s="3" t="s">
        <v>36</v>
      </c>
    </row>
    <row r="2227" spans="1:11" ht="42" customHeight="1">
      <c r="A2227" s="2" t="s">
        <v>5244</v>
      </c>
      <c r="B2227" s="2" t="s">
        <v>5245</v>
      </c>
      <c r="C2227" s="2" t="s">
        <v>17</v>
      </c>
      <c r="D2227" s="2" t="s">
        <v>18</v>
      </c>
      <c r="E2227" s="5">
        <v>-26887</v>
      </c>
      <c r="F2227" s="3" t="s">
        <v>961</v>
      </c>
      <c r="G2227" s="3" t="s">
        <v>20</v>
      </c>
      <c r="H2227" s="2" t="s">
        <v>34</v>
      </c>
      <c r="I2227" s="2" t="s">
        <v>5246</v>
      </c>
      <c r="J2227" s="3" t="str">
        <f>HYPERLINK("https://www.boe.es/gazeta/dias/1826/05/20/pdfs/GMD-1826-61.pdf#page=3","Abrir facsímil")</f>
        <v>Abrir facsímil</v>
      </c>
      <c r="K2227" s="3" t="s">
        <v>36</v>
      </c>
    </row>
    <row r="2228" spans="1:11" ht="42" customHeight="1">
      <c r="A2228" s="2" t="s">
        <v>5247</v>
      </c>
      <c r="B2228" s="2" t="s">
        <v>5248</v>
      </c>
      <c r="C2228" s="2" t="s">
        <v>17</v>
      </c>
      <c r="D2228" s="2" t="s">
        <v>18</v>
      </c>
      <c r="E2228" s="5">
        <v>-26754</v>
      </c>
      <c r="F2228" s="3" t="s">
        <v>556</v>
      </c>
      <c r="G2228" s="3" t="s">
        <v>29</v>
      </c>
      <c r="H2228" s="2" t="s">
        <v>34</v>
      </c>
      <c r="I2228" s="2" t="s">
        <v>5249</v>
      </c>
      <c r="J2228" s="3" t="str">
        <f>HYPERLINK("https://www.boe.es/gazeta/dias/1826/09/30/pdfs/GMD-1826-118.pdf#page=4","Abrir facsímil")</f>
        <v>Abrir facsímil</v>
      </c>
      <c r="K2228" s="3" t="s">
        <v>36</v>
      </c>
    </row>
    <row r="2229" spans="1:11" ht="42" customHeight="1">
      <c r="A2229" s="2" t="s">
        <v>5250</v>
      </c>
      <c r="B2229" s="2" t="s">
        <v>5251</v>
      </c>
      <c r="C2229" s="2" t="s">
        <v>85</v>
      </c>
      <c r="D2229" s="2" t="s">
        <v>86</v>
      </c>
      <c r="E2229" s="5">
        <v>-26950</v>
      </c>
      <c r="F2229" s="3" t="s">
        <v>616</v>
      </c>
      <c r="G2229" s="3" t="s">
        <v>29</v>
      </c>
      <c r="H2229" s="2" t="s">
        <v>34</v>
      </c>
      <c r="I2229" s="2" t="s">
        <v>5252</v>
      </c>
      <c r="J2229" s="3" t="str">
        <f>HYPERLINK("https://www.boe.es/gazeta/dias/1826/03/18/pdfs/GMD-1826-34.pdf#page=4","Abrir facsímil")</f>
        <v>Abrir facsímil</v>
      </c>
      <c r="K2229" s="3" t="s">
        <v>36</v>
      </c>
    </row>
    <row r="2230" spans="1:11" ht="42" customHeight="1">
      <c r="A2230" s="2" t="s">
        <v>5253</v>
      </c>
      <c r="B2230" s="2" t="s">
        <v>5254</v>
      </c>
      <c r="C2230" s="2" t="s">
        <v>85</v>
      </c>
      <c r="D2230" s="2" t="s">
        <v>86</v>
      </c>
      <c r="E2230" s="5">
        <v>-26821</v>
      </c>
      <c r="F2230" s="3" t="s">
        <v>1257</v>
      </c>
      <c r="G2230" s="3" t="s">
        <v>29</v>
      </c>
      <c r="H2230" s="2" t="s">
        <v>34</v>
      </c>
      <c r="I2230" s="2" t="s">
        <v>5255</v>
      </c>
      <c r="J2230" s="3" t="str">
        <f>HYPERLINK("https://www.boe.es/gazeta/dias/1826/07/25/pdfs/GMD-1826-89.pdf#page=4","Abrir facsímil")</f>
        <v>Abrir facsímil</v>
      </c>
      <c r="K2230" s="3" t="s">
        <v>36</v>
      </c>
    </row>
    <row r="2231" spans="1:11" ht="42" customHeight="1">
      <c r="A2231" s="2" t="s">
        <v>5256</v>
      </c>
      <c r="B2231" s="2" t="s">
        <v>5257</v>
      </c>
      <c r="C2231" s="2" t="s">
        <v>85</v>
      </c>
      <c r="D2231" s="2" t="s">
        <v>86</v>
      </c>
      <c r="E2231" s="5">
        <v>-26905</v>
      </c>
      <c r="F2231" s="3" t="s">
        <v>68</v>
      </c>
      <c r="G2231" s="3" t="s">
        <v>20</v>
      </c>
      <c r="H2231" s="2" t="s">
        <v>34</v>
      </c>
      <c r="I2231" s="2" t="s">
        <v>5258</v>
      </c>
      <c r="J2231" s="3" t="str">
        <f>HYPERLINK("https://www.boe.es/gazeta/dias/1826/05/02/pdfs/GMD-1826-53.pdf#page=3","Abrir facsímil")</f>
        <v>Abrir facsímil</v>
      </c>
      <c r="K2231" s="3" t="s">
        <v>36</v>
      </c>
    </row>
    <row r="2232" spans="1:11" ht="42" customHeight="1">
      <c r="A2232" s="2" t="s">
        <v>5259</v>
      </c>
      <c r="B2232" s="2" t="s">
        <v>5260</v>
      </c>
      <c r="C2232" s="2" t="s">
        <v>17</v>
      </c>
      <c r="D2232" s="2" t="s">
        <v>18</v>
      </c>
      <c r="E2232" s="5">
        <v>-27001</v>
      </c>
      <c r="F2232" s="3" t="s">
        <v>631</v>
      </c>
      <c r="G2232" s="3" t="s">
        <v>29</v>
      </c>
      <c r="H2232" s="2" t="s">
        <v>34</v>
      </c>
      <c r="I2232" s="2" t="s">
        <v>5261</v>
      </c>
      <c r="J2232" s="3" t="str">
        <f>HYPERLINK("https://www.boe.es/gazeta/dias/1826/01/26/pdfs/GMD-1826-11.pdf#page=4","Abrir facsímil")</f>
        <v>Abrir facsímil</v>
      </c>
      <c r="K2232" s="3" t="s">
        <v>36</v>
      </c>
    </row>
    <row r="2233" spans="1:11" ht="42" customHeight="1">
      <c r="A2233" s="2" t="s">
        <v>5262</v>
      </c>
      <c r="B2233" s="2" t="s">
        <v>5263</v>
      </c>
      <c r="C2233" s="2" t="s">
        <v>85</v>
      </c>
      <c r="D2233" s="2" t="s">
        <v>86</v>
      </c>
      <c r="E2233" s="5">
        <v>-26978</v>
      </c>
      <c r="F2233" s="3" t="s">
        <v>44</v>
      </c>
      <c r="G2233" s="3" t="s">
        <v>29</v>
      </c>
      <c r="H2233" s="2" t="s">
        <v>34</v>
      </c>
      <c r="I2233" s="2" t="s">
        <v>5264</v>
      </c>
      <c r="J2233" s="3" t="str">
        <f>HYPERLINK("https://www.boe.es/gazeta/dias/1826/02/18/pdfs/GMD-1826-21.pdf#page=4","Abrir facsímil")</f>
        <v>Abrir facsímil</v>
      </c>
      <c r="K2233" s="3" t="s">
        <v>36</v>
      </c>
    </row>
    <row r="2234" spans="1:11" ht="42" customHeight="1">
      <c r="A2234" s="2" t="s">
        <v>5265</v>
      </c>
      <c r="B2234" s="2" t="s">
        <v>5266</v>
      </c>
      <c r="C2234" s="2" t="s">
        <v>62</v>
      </c>
      <c r="D2234" s="2" t="s">
        <v>27</v>
      </c>
      <c r="E2234" s="5">
        <v>-26796</v>
      </c>
      <c r="F2234" s="3" t="s">
        <v>125</v>
      </c>
      <c r="G2234" s="3" t="s">
        <v>29</v>
      </c>
      <c r="H2234" s="2" t="s">
        <v>34</v>
      </c>
      <c r="I2234" s="2" t="s">
        <v>5267</v>
      </c>
      <c r="J2234" s="3" t="str">
        <f>HYPERLINK("https://www.boe.es/gazeta/dias/1826/08/19/pdfs/GMD-1826-100.pdf#page=4","Abrir facsímil")</f>
        <v>Abrir facsímil</v>
      </c>
      <c r="K2234" s="3" t="s">
        <v>36</v>
      </c>
    </row>
    <row r="2235" spans="1:11" ht="42" customHeight="1">
      <c r="A2235" s="2" t="s">
        <v>5268</v>
      </c>
      <c r="B2235" s="2" t="s">
        <v>5269</v>
      </c>
      <c r="C2235" s="2" t="s">
        <v>85</v>
      </c>
      <c r="D2235" s="2" t="s">
        <v>86</v>
      </c>
      <c r="E2235" s="5">
        <v>-26709</v>
      </c>
      <c r="F2235" s="3" t="s">
        <v>121</v>
      </c>
      <c r="G2235" s="3" t="s">
        <v>29</v>
      </c>
      <c r="H2235" s="2" t="s">
        <v>34</v>
      </c>
      <c r="I2235" s="2" t="s">
        <v>5270</v>
      </c>
      <c r="J2235" s="3" t="str">
        <f>HYPERLINK("https://www.boe.es/gazeta/dias/1826/11/14/pdfs/GMD-1826-137.pdf#page=4","Abrir facsímil")</f>
        <v>Abrir facsímil</v>
      </c>
      <c r="K2235" s="3" t="s">
        <v>36</v>
      </c>
    </row>
    <row r="2236" spans="1:11" ht="42" customHeight="1">
      <c r="A2236" s="2" t="s">
        <v>5271</v>
      </c>
      <c r="B2236" s="2" t="s">
        <v>5272</v>
      </c>
      <c r="C2236" s="2" t="s">
        <v>85</v>
      </c>
      <c r="D2236" s="2" t="s">
        <v>86</v>
      </c>
      <c r="E2236" s="5">
        <v>-26868</v>
      </c>
      <c r="F2236" s="3" t="s">
        <v>1305</v>
      </c>
      <c r="G2236" s="3" t="s">
        <v>29</v>
      </c>
      <c r="H2236" s="2" t="s">
        <v>34</v>
      </c>
      <c r="I2236" s="2" t="s">
        <v>5273</v>
      </c>
      <c r="J2236" s="3" t="str">
        <f>HYPERLINK("https://www.boe.es/gazeta/dias/1826/06/08/pdfs/GMD-1826-69.pdf#page=4","Abrir facsímil")</f>
        <v>Abrir facsímil</v>
      </c>
      <c r="K2236" s="3" t="s">
        <v>36</v>
      </c>
    </row>
    <row r="2237" spans="1:11" ht="42" customHeight="1">
      <c r="A2237" s="2" t="s">
        <v>5274</v>
      </c>
      <c r="B2237" s="2" t="s">
        <v>5274</v>
      </c>
      <c r="C2237" s="2" t="s">
        <v>85</v>
      </c>
      <c r="D2237" s="2" t="s">
        <v>86</v>
      </c>
      <c r="E2237" s="5">
        <v>-26896</v>
      </c>
      <c r="F2237" s="3" t="s">
        <v>336</v>
      </c>
      <c r="G2237" s="3" t="s">
        <v>45</v>
      </c>
      <c r="H2237" s="2" t="s">
        <v>34</v>
      </c>
      <c r="I2237" s="2" t="s">
        <v>5275</v>
      </c>
      <c r="J2237" s="3" t="str">
        <f>HYPERLINK("https://www.boe.es/gazeta/dias/1826/05/11/pdfs/GMD-1826-57.pdf#page=1","Abrir facsímil")</f>
        <v>Abrir facsímil</v>
      </c>
      <c r="K2237" s="3" t="s">
        <v>36</v>
      </c>
    </row>
    <row r="2238" spans="1:11" ht="42" customHeight="1">
      <c r="A2238" s="2" t="s">
        <v>5276</v>
      </c>
      <c r="B2238" s="2" t="s">
        <v>5277</v>
      </c>
      <c r="C2238" s="2" t="s">
        <v>49</v>
      </c>
      <c r="D2238" s="2" t="s">
        <v>27</v>
      </c>
      <c r="E2238" s="5">
        <v>-26733</v>
      </c>
      <c r="F2238" s="3" t="s">
        <v>176</v>
      </c>
      <c r="G2238" s="3" t="s">
        <v>20</v>
      </c>
      <c r="H2238" s="2" t="s">
        <v>34</v>
      </c>
      <c r="I2238" s="2" t="s">
        <v>5278</v>
      </c>
      <c r="J2238" s="3" t="str">
        <f>HYPERLINK("https://www.boe.es/gazeta/dias/1826/10/21/pdfs/GMD-1826-127.pdf#page=3","Abrir facsímil")</f>
        <v>Abrir facsímil</v>
      </c>
      <c r="K2238" s="3" t="s">
        <v>36</v>
      </c>
    </row>
    <row r="2239" spans="1:11" ht="42" customHeight="1">
      <c r="A2239" s="2" t="s">
        <v>5279</v>
      </c>
      <c r="B2239" s="2" t="s">
        <v>5280</v>
      </c>
      <c r="C2239" s="2" t="s">
        <v>49</v>
      </c>
      <c r="D2239" s="2" t="s">
        <v>27</v>
      </c>
      <c r="E2239" s="5">
        <v>-26670</v>
      </c>
      <c r="F2239" s="3" t="s">
        <v>253</v>
      </c>
      <c r="G2239" s="3" t="s">
        <v>20</v>
      </c>
      <c r="H2239" s="2" t="s">
        <v>34</v>
      </c>
      <c r="I2239" s="2" t="s">
        <v>5281</v>
      </c>
      <c r="J2239" s="3" t="str">
        <f>HYPERLINK("https://www.boe.es/gazeta/dias/1826/12/23/pdfs/GMD-1826-154.pdf#page=3","Abrir facsímil")</f>
        <v>Abrir facsímil</v>
      </c>
      <c r="K2239" s="3" t="s">
        <v>36</v>
      </c>
    </row>
    <row r="2240" spans="1:11" ht="42" customHeight="1">
      <c r="A2240" s="2" t="s">
        <v>5282</v>
      </c>
      <c r="B2240" s="2" t="s">
        <v>5283</v>
      </c>
      <c r="C2240" s="2" t="s">
        <v>49</v>
      </c>
      <c r="D2240" s="2" t="s">
        <v>27</v>
      </c>
      <c r="E2240" s="5">
        <v>-26873</v>
      </c>
      <c r="F2240" s="3" t="s">
        <v>136</v>
      </c>
      <c r="G2240" s="3" t="s">
        <v>20</v>
      </c>
      <c r="H2240" s="2" t="s">
        <v>34</v>
      </c>
      <c r="I2240" s="2" t="s">
        <v>5284</v>
      </c>
      <c r="J2240" s="3" t="str">
        <f>HYPERLINK("https://www.boe.es/gazeta/dias/1826/06/03/pdfs/GMD-1826-67.pdf#page=3","Abrir facsímil")</f>
        <v>Abrir facsímil</v>
      </c>
      <c r="K2240" s="3" t="s">
        <v>36</v>
      </c>
    </row>
    <row r="2241" spans="1:11" ht="42" customHeight="1">
      <c r="A2241" s="2" t="s">
        <v>5285</v>
      </c>
      <c r="B2241" s="2" t="s">
        <v>5286</v>
      </c>
      <c r="C2241" s="2" t="s">
        <v>17</v>
      </c>
      <c r="D2241" s="2" t="s">
        <v>18</v>
      </c>
      <c r="E2241" s="5">
        <v>-26936</v>
      </c>
      <c r="F2241" s="3" t="s">
        <v>602</v>
      </c>
      <c r="G2241" s="3" t="s">
        <v>20</v>
      </c>
      <c r="H2241" s="2" t="s">
        <v>34</v>
      </c>
      <c r="I2241" s="2" t="s">
        <v>5287</v>
      </c>
      <c r="J2241" s="3" t="str">
        <f>HYPERLINK("https://www.boe.es/gazeta/dias/1826/04/01/pdfs/GMD-1826-40.pdf#page=3","Abrir facsímil")</f>
        <v>Abrir facsímil</v>
      </c>
      <c r="K2241" s="3" t="s">
        <v>36</v>
      </c>
    </row>
    <row r="2242" spans="1:11" ht="42" customHeight="1">
      <c r="A2242" s="2" t="s">
        <v>5288</v>
      </c>
      <c r="B2242" s="2" t="s">
        <v>5289</v>
      </c>
      <c r="C2242" s="2" t="s">
        <v>85</v>
      </c>
      <c r="D2242" s="2" t="s">
        <v>86</v>
      </c>
      <c r="E2242" s="5">
        <v>-26726</v>
      </c>
      <c r="F2242" s="3" t="s">
        <v>318</v>
      </c>
      <c r="G2242" s="3" t="s">
        <v>29</v>
      </c>
      <c r="H2242" s="2" t="s">
        <v>34</v>
      </c>
      <c r="I2242" s="2" t="s">
        <v>5290</v>
      </c>
      <c r="J2242" s="3" t="str">
        <f>HYPERLINK("https://www.boe.es/gazeta/dias/1826/10/28/pdfs/GMD-1826-130.pdf#page=4","Abrir facsímil")</f>
        <v>Abrir facsímil</v>
      </c>
      <c r="K2242" s="3" t="s">
        <v>36</v>
      </c>
    </row>
    <row r="2243" spans="1:11" ht="42" customHeight="1">
      <c r="A2243" s="2" t="s">
        <v>5291</v>
      </c>
      <c r="B2243" s="2" t="s">
        <v>5292</v>
      </c>
      <c r="C2243" s="2" t="s">
        <v>17</v>
      </c>
      <c r="D2243" s="2" t="s">
        <v>18</v>
      </c>
      <c r="E2243" s="5">
        <v>-26737</v>
      </c>
      <c r="F2243" s="3" t="s">
        <v>1283</v>
      </c>
      <c r="G2243" s="3" t="s">
        <v>45</v>
      </c>
      <c r="H2243" s="2" t="s">
        <v>34</v>
      </c>
      <c r="I2243" s="2" t="s">
        <v>5293</v>
      </c>
      <c r="J2243" s="3" t="str">
        <f>HYPERLINK("https://www.boe.es/gazeta/dias/1826/10/17/pdfs/GMD-1826-125.pdf#page=1","Abrir facsímil")</f>
        <v>Abrir facsímil</v>
      </c>
      <c r="K2243" s="3" t="s">
        <v>36</v>
      </c>
    </row>
    <row r="2244" spans="1:11" ht="42" customHeight="1">
      <c r="A2244" s="2" t="s">
        <v>5294</v>
      </c>
      <c r="B2244" s="2" t="s">
        <v>5295</v>
      </c>
      <c r="C2244" s="2" t="s">
        <v>26</v>
      </c>
      <c r="D2244" s="2" t="s">
        <v>27</v>
      </c>
      <c r="E2244" s="5">
        <v>-27006</v>
      </c>
      <c r="F2244" s="3" t="s">
        <v>180</v>
      </c>
      <c r="G2244" s="3" t="s">
        <v>29</v>
      </c>
      <c r="H2244" s="2" t="s">
        <v>34</v>
      </c>
      <c r="I2244" s="2" t="s">
        <v>5296</v>
      </c>
      <c r="J2244" s="3" t="str">
        <f>HYPERLINK("https://www.boe.es/gazeta/dias/1826/01/21/pdfs/GMD-1826-9.pdf#page=4","Abrir facsímil")</f>
        <v>Abrir facsímil</v>
      </c>
      <c r="K2244" s="3" t="s">
        <v>36</v>
      </c>
    </row>
    <row r="2245" spans="1:11" ht="42" customHeight="1">
      <c r="A2245" s="2" t="s">
        <v>5297</v>
      </c>
      <c r="B2245" s="2" t="s">
        <v>5298</v>
      </c>
      <c r="C2245" s="2" t="s">
        <v>85</v>
      </c>
      <c r="D2245" s="2" t="s">
        <v>86</v>
      </c>
      <c r="E2245" s="5">
        <v>-26667</v>
      </c>
      <c r="F2245" s="3" t="s">
        <v>656</v>
      </c>
      <c r="G2245" s="3" t="s">
        <v>29</v>
      </c>
      <c r="H2245" s="2" t="s">
        <v>34</v>
      </c>
      <c r="I2245" s="2" t="s">
        <v>5299</v>
      </c>
      <c r="J2245" s="3" t="str">
        <f>HYPERLINK("https://www.boe.es/gazeta/dias/1826/12/26/pdfs/GMD-1826-155.pdf#page=4","Abrir facsímil")</f>
        <v>Abrir facsímil</v>
      </c>
      <c r="K2245" s="3" t="s">
        <v>36</v>
      </c>
    </row>
    <row r="2246" spans="1:11" ht="42" customHeight="1">
      <c r="A2246" s="2" t="s">
        <v>5300</v>
      </c>
      <c r="B2246" s="2" t="s">
        <v>5301</v>
      </c>
      <c r="C2246" s="2" t="s">
        <v>49</v>
      </c>
      <c r="D2246" s="2" t="s">
        <v>27</v>
      </c>
      <c r="E2246" s="5">
        <v>-26782</v>
      </c>
      <c r="F2246" s="3" t="s">
        <v>322</v>
      </c>
      <c r="G2246" s="3" t="s">
        <v>29</v>
      </c>
      <c r="H2246" s="2" t="s">
        <v>34</v>
      </c>
      <c r="I2246" s="2" t="s">
        <v>5302</v>
      </c>
      <c r="J2246" s="3" t="str">
        <f>HYPERLINK("https://www.boe.es/gazeta/dias/1826/09/02/pdfs/GMD-1826-106.pdf#page=4","Abrir facsímil")</f>
        <v>Abrir facsímil</v>
      </c>
      <c r="K2246" s="3" t="s">
        <v>36</v>
      </c>
    </row>
    <row r="2247" spans="1:11" ht="42" customHeight="1">
      <c r="A2247" s="2" t="s">
        <v>5303</v>
      </c>
      <c r="B2247" s="2" t="s">
        <v>5304</v>
      </c>
      <c r="C2247" s="2" t="s">
        <v>62</v>
      </c>
      <c r="D2247" s="2" t="s">
        <v>27</v>
      </c>
      <c r="E2247" s="5">
        <v>-26796</v>
      </c>
      <c r="F2247" s="3" t="s">
        <v>125</v>
      </c>
      <c r="G2247" s="3" t="s">
        <v>29</v>
      </c>
      <c r="H2247" s="2" t="s">
        <v>34</v>
      </c>
      <c r="I2247" s="2" t="s">
        <v>5305</v>
      </c>
      <c r="J2247" s="3" t="str">
        <f>HYPERLINK("https://www.boe.es/gazeta/dias/1826/08/19/pdfs/GMD-1826-100.pdf#page=4","Abrir facsímil")</f>
        <v>Abrir facsímil</v>
      </c>
      <c r="K2247" s="3" t="s">
        <v>36</v>
      </c>
    </row>
    <row r="2248" spans="1:11" ht="42" customHeight="1">
      <c r="A2248" s="2" t="s">
        <v>5306</v>
      </c>
      <c r="B2248" s="2" t="s">
        <v>5307</v>
      </c>
      <c r="C2248" s="2" t="s">
        <v>17</v>
      </c>
      <c r="D2248" s="2" t="s">
        <v>18</v>
      </c>
      <c r="E2248" s="5">
        <v>-26945</v>
      </c>
      <c r="F2248" s="3" t="s">
        <v>696</v>
      </c>
      <c r="G2248" s="3" t="s">
        <v>3176</v>
      </c>
      <c r="H2248" s="2" t="s">
        <v>34</v>
      </c>
      <c r="I2248" s="2" t="s">
        <v>5308</v>
      </c>
      <c r="J2248" s="3" t="str">
        <f>HYPERLINK("https://www.boe.es/gazeta/dias/1826/03/23/pdfs/GMD-1826-36.pdf#page=2","Abrir facsímil")</f>
        <v>Abrir facsímil</v>
      </c>
      <c r="K2248" s="3" t="s">
        <v>36</v>
      </c>
    </row>
    <row r="2249" spans="1:11" ht="42" customHeight="1">
      <c r="A2249" s="2" t="s">
        <v>5309</v>
      </c>
      <c r="B2249" s="2" t="s">
        <v>5309</v>
      </c>
      <c r="C2249" s="2" t="s">
        <v>17</v>
      </c>
      <c r="D2249" s="2" t="s">
        <v>18</v>
      </c>
      <c r="E2249" s="5">
        <v>-26670</v>
      </c>
      <c r="F2249" s="3" t="s">
        <v>253</v>
      </c>
      <c r="G2249" s="3" t="s">
        <v>45</v>
      </c>
      <c r="H2249" s="2" t="s">
        <v>34</v>
      </c>
      <c r="I2249" s="2" t="s">
        <v>5310</v>
      </c>
      <c r="J2249" s="3" t="str">
        <f>HYPERLINK("https://www.boe.es/gazeta/dias/1826/12/23/pdfs/GMD-1826-154.pdf#page=1","Abrir facsímil")</f>
        <v>Abrir facsímil</v>
      </c>
      <c r="K2249" s="3" t="s">
        <v>36</v>
      </c>
    </row>
    <row r="2250" spans="1:11" ht="42" customHeight="1">
      <c r="A2250" s="2" t="s">
        <v>5311</v>
      </c>
      <c r="B2250" s="2" t="s">
        <v>5311</v>
      </c>
      <c r="C2250" s="2" t="s">
        <v>17</v>
      </c>
      <c r="D2250" s="2" t="s">
        <v>18</v>
      </c>
      <c r="E2250" s="5">
        <v>-26700</v>
      </c>
      <c r="F2250" s="3" t="s">
        <v>54</v>
      </c>
      <c r="G2250" s="3" t="s">
        <v>29</v>
      </c>
      <c r="H2250" s="2" t="s">
        <v>34</v>
      </c>
      <c r="I2250" s="2" t="s">
        <v>5312</v>
      </c>
      <c r="J2250" s="3" t="str">
        <f>HYPERLINK("https://www.boe.es/gazeta/dias/1826/11/23/pdfs/GMD-1826-141.pdf#page=4","Abrir facsímil")</f>
        <v>Abrir facsímil</v>
      </c>
      <c r="K2250" s="3" t="s">
        <v>36</v>
      </c>
    </row>
    <row r="2251" spans="1:11" ht="42" customHeight="1">
      <c r="A2251" s="2" t="s">
        <v>5313</v>
      </c>
      <c r="B2251" s="2" t="s">
        <v>5313</v>
      </c>
      <c r="C2251" s="2" t="s">
        <v>129</v>
      </c>
      <c r="D2251" s="2" t="s">
        <v>27</v>
      </c>
      <c r="E2251" s="5">
        <v>-26679</v>
      </c>
      <c r="F2251" s="3" t="s">
        <v>583</v>
      </c>
      <c r="G2251" s="3" t="s">
        <v>20</v>
      </c>
      <c r="H2251" s="2" t="s">
        <v>34</v>
      </c>
      <c r="I2251" s="2" t="s">
        <v>5314</v>
      </c>
      <c r="J2251" s="3" t="str">
        <f>HYPERLINK("https://www.boe.es/gazeta/dias/1826/12/14/pdfs/GMD-1826-150.pdf#page=3","Abrir facsímil")</f>
        <v>Abrir facsímil</v>
      </c>
      <c r="K2251" s="3" t="s">
        <v>36</v>
      </c>
    </row>
    <row r="2252" spans="1:11" ht="42" customHeight="1">
      <c r="A2252" s="2" t="s">
        <v>5315</v>
      </c>
      <c r="B2252" s="2" t="s">
        <v>5315</v>
      </c>
      <c r="C2252" s="2" t="s">
        <v>73</v>
      </c>
      <c r="D2252" s="2" t="s">
        <v>27</v>
      </c>
      <c r="E2252" s="5">
        <v>-26889</v>
      </c>
      <c r="F2252" s="3" t="s">
        <v>730</v>
      </c>
      <c r="G2252" s="3" t="s">
        <v>20</v>
      </c>
      <c r="H2252" s="2" t="s">
        <v>34</v>
      </c>
      <c r="I2252" s="2" t="s">
        <v>5316</v>
      </c>
      <c r="J2252" s="3" t="str">
        <f>HYPERLINK("https://www.boe.es/gazeta/dias/1826/05/18/pdfs/GMD-1826-60.pdf#page=3","Abrir facsímil")</f>
        <v>Abrir facsímil</v>
      </c>
      <c r="K2252" s="3" t="s">
        <v>36</v>
      </c>
    </row>
    <row r="2253" spans="1:11" ht="42" customHeight="1">
      <c r="A2253" s="2" t="s">
        <v>5317</v>
      </c>
      <c r="B2253" s="2" t="s">
        <v>5317</v>
      </c>
      <c r="C2253" s="2" t="s">
        <v>17</v>
      </c>
      <c r="D2253" s="2" t="s">
        <v>18</v>
      </c>
      <c r="E2253" s="5">
        <v>-26791</v>
      </c>
      <c r="F2253" s="3" t="s">
        <v>191</v>
      </c>
      <c r="G2253" s="3" t="s">
        <v>45</v>
      </c>
      <c r="H2253" s="2" t="s">
        <v>34</v>
      </c>
      <c r="I2253" s="2" t="s">
        <v>5318</v>
      </c>
      <c r="J2253" s="3" t="str">
        <f>HYPERLINK("https://www.boe.es/gazeta/dias/1826/08/24/pdfs/GMD-1826-102.pdf#page=1","Abrir facsímil")</f>
        <v>Abrir facsímil</v>
      </c>
      <c r="K2253" s="3" t="s">
        <v>36</v>
      </c>
    </row>
    <row r="2254" spans="1:11" ht="42" customHeight="1">
      <c r="A2254" s="2" t="s">
        <v>5319</v>
      </c>
      <c r="B2254" s="2" t="s">
        <v>5319</v>
      </c>
      <c r="C2254" s="2" t="s">
        <v>17</v>
      </c>
      <c r="D2254" s="2" t="s">
        <v>18</v>
      </c>
      <c r="E2254" s="5">
        <v>-26716</v>
      </c>
      <c r="F2254" s="3" t="s">
        <v>867</v>
      </c>
      <c r="G2254" s="3" t="s">
        <v>20</v>
      </c>
      <c r="H2254" s="2" t="s">
        <v>34</v>
      </c>
      <c r="I2254" s="2" t="s">
        <v>5320</v>
      </c>
      <c r="J2254" s="3" t="str">
        <f>HYPERLINK("https://www.boe.es/gazeta/dias/1826/11/07/pdfs/GMD-1826-134.pdf#page=3","Abrir facsímil")</f>
        <v>Abrir facsímil</v>
      </c>
      <c r="K2254" s="3" t="s">
        <v>36</v>
      </c>
    </row>
    <row r="2255" spans="1:11" ht="42" customHeight="1">
      <c r="A2255" s="2" t="s">
        <v>5321</v>
      </c>
      <c r="B2255" s="2" t="s">
        <v>5322</v>
      </c>
      <c r="C2255" s="2" t="s">
        <v>17</v>
      </c>
      <c r="D2255" s="2" t="s">
        <v>18</v>
      </c>
      <c r="E2255" s="5">
        <v>-26922</v>
      </c>
      <c r="F2255" s="3" t="s">
        <v>352</v>
      </c>
      <c r="G2255" s="3" t="s">
        <v>29</v>
      </c>
      <c r="H2255" s="2" t="s">
        <v>34</v>
      </c>
      <c r="I2255" s="2" t="s">
        <v>5323</v>
      </c>
      <c r="J2255" s="3" t="str">
        <f>HYPERLINK("https://www.boe.es/gazeta/dias/1826/04/15/pdfs/GMD-1826-46.pdf#page=4","Abrir facsímil")</f>
        <v>Abrir facsímil</v>
      </c>
      <c r="K2255" s="3" t="s">
        <v>36</v>
      </c>
    </row>
    <row r="2256" spans="1:11" ht="42" customHeight="1">
      <c r="A2256" s="2" t="s">
        <v>5324</v>
      </c>
      <c r="B2256" s="2" t="s">
        <v>5325</v>
      </c>
      <c r="C2256" s="2" t="s">
        <v>49</v>
      </c>
      <c r="D2256" s="2" t="s">
        <v>27</v>
      </c>
      <c r="E2256" s="5">
        <v>-27022</v>
      </c>
      <c r="F2256" s="3" t="s">
        <v>2430</v>
      </c>
      <c r="G2256" s="3" t="s">
        <v>29</v>
      </c>
      <c r="H2256" s="2" t="s">
        <v>34</v>
      </c>
      <c r="I2256" s="2" t="s">
        <v>5326</v>
      </c>
      <c r="J2256" s="3" t="str">
        <f>HYPERLINK("https://www.boe.es/gazeta/dias/1826/01/05/pdfs/GMD-1826-2.pdf#page=4","Abrir facsímil")</f>
        <v>Abrir facsímil</v>
      </c>
      <c r="K2256" s="3" t="s">
        <v>36</v>
      </c>
    </row>
    <row r="2257" spans="1:11" ht="42" customHeight="1">
      <c r="A2257" s="2" t="s">
        <v>5327</v>
      </c>
      <c r="B2257" s="2" t="s">
        <v>5328</v>
      </c>
      <c r="C2257" s="2" t="s">
        <v>17</v>
      </c>
      <c r="D2257" s="2" t="s">
        <v>18</v>
      </c>
      <c r="E2257" s="5">
        <v>-26908</v>
      </c>
      <c r="F2257" s="3" t="s">
        <v>1007</v>
      </c>
      <c r="G2257" s="3" t="s">
        <v>45</v>
      </c>
      <c r="H2257" s="2" t="s">
        <v>34</v>
      </c>
      <c r="I2257" s="2" t="s">
        <v>5329</v>
      </c>
      <c r="J2257" s="3" t="str">
        <f>HYPERLINK("https://www.boe.es/gazeta/dias/1826/04/29/pdfs/GMD-1826-52.pdf#page=1","Abrir facsímil")</f>
        <v>Abrir facsímil</v>
      </c>
      <c r="K2257" s="3" t="s">
        <v>36</v>
      </c>
    </row>
    <row r="2258" spans="1:11" ht="42" customHeight="1">
      <c r="A2258" s="2" t="s">
        <v>5330</v>
      </c>
      <c r="B2258" s="2" t="s">
        <v>5330</v>
      </c>
      <c r="C2258" s="2" t="s">
        <v>17</v>
      </c>
      <c r="D2258" s="2" t="s">
        <v>18</v>
      </c>
      <c r="E2258" s="5">
        <v>-26980</v>
      </c>
      <c r="F2258" s="3" t="s">
        <v>158</v>
      </c>
      <c r="G2258" s="3" t="s">
        <v>20</v>
      </c>
      <c r="H2258" s="2" t="s">
        <v>34</v>
      </c>
      <c r="I2258" s="2" t="s">
        <v>5331</v>
      </c>
      <c r="J2258" s="3" t="str">
        <f>HYPERLINK("https://www.boe.es/gazeta/dias/1826/02/16/pdfs/GMD-1826-20.pdf#page=3","Abrir facsímil")</f>
        <v>Abrir facsímil</v>
      </c>
      <c r="K2258" s="3" t="s">
        <v>36</v>
      </c>
    </row>
    <row r="2259" spans="1:11" ht="42" customHeight="1">
      <c r="A2259" s="2" t="s">
        <v>5332</v>
      </c>
      <c r="B2259" s="2" t="s">
        <v>5332</v>
      </c>
      <c r="C2259" s="2" t="s">
        <v>17</v>
      </c>
      <c r="D2259" s="2" t="s">
        <v>18</v>
      </c>
      <c r="E2259" s="5">
        <v>-26980</v>
      </c>
      <c r="F2259" s="3" t="s">
        <v>158</v>
      </c>
      <c r="G2259" s="3" t="s">
        <v>20</v>
      </c>
      <c r="H2259" s="2" t="s">
        <v>34</v>
      </c>
      <c r="I2259" s="2" t="s">
        <v>5333</v>
      </c>
      <c r="J2259" s="3" t="str">
        <f>HYPERLINK("https://www.boe.es/gazeta/dias/1826/02/16/pdfs/GMD-1826-20.pdf#page=3","Abrir facsímil")</f>
        <v>Abrir facsímil</v>
      </c>
      <c r="K2259" s="3" t="s">
        <v>36</v>
      </c>
    </row>
    <row r="2260" spans="1:11" ht="42" customHeight="1">
      <c r="A2260" s="2" t="s">
        <v>5332</v>
      </c>
      <c r="B2260" s="2" t="s">
        <v>5332</v>
      </c>
      <c r="C2260" s="2" t="s">
        <v>129</v>
      </c>
      <c r="D2260" s="2" t="s">
        <v>27</v>
      </c>
      <c r="E2260" s="5">
        <v>-26961</v>
      </c>
      <c r="F2260" s="3" t="s">
        <v>1092</v>
      </c>
      <c r="G2260" s="3" t="s">
        <v>1093</v>
      </c>
      <c r="H2260" s="2" t="s">
        <v>34</v>
      </c>
      <c r="I2260" s="2" t="s">
        <v>5334</v>
      </c>
      <c r="J2260" s="3" t="str">
        <f>HYPERLINK("https://www.boe.es/gazeta/dias/1826/03/07/pdfs/GMD-1826-29.pdf#page=3","Abrir facsímil")</f>
        <v>Abrir facsímil</v>
      </c>
      <c r="K2260" s="3" t="s">
        <v>36</v>
      </c>
    </row>
    <row r="2261" spans="1:11" ht="42" customHeight="1">
      <c r="A2261" s="2" t="s">
        <v>5332</v>
      </c>
      <c r="B2261" s="2" t="s">
        <v>5332</v>
      </c>
      <c r="C2261" s="2" t="s">
        <v>129</v>
      </c>
      <c r="D2261" s="2" t="s">
        <v>27</v>
      </c>
      <c r="E2261" s="5">
        <v>-26929</v>
      </c>
      <c r="F2261" s="3" t="s">
        <v>1102</v>
      </c>
      <c r="G2261" s="3" t="s">
        <v>20</v>
      </c>
      <c r="H2261" s="2" t="s">
        <v>34</v>
      </c>
      <c r="I2261" s="2" t="s">
        <v>5335</v>
      </c>
      <c r="J2261" s="3" t="str">
        <f>HYPERLINK("https://www.boe.es/gazeta/dias/1826/04/08/pdfs/GMD-1826-43.pdf#page=3","Abrir facsímil")</f>
        <v>Abrir facsímil</v>
      </c>
      <c r="K2261" s="3" t="s">
        <v>36</v>
      </c>
    </row>
    <row r="2262" spans="1:11" ht="42" customHeight="1">
      <c r="A2262" s="2" t="s">
        <v>5332</v>
      </c>
      <c r="B2262" s="2" t="s">
        <v>5332</v>
      </c>
      <c r="C2262" s="2" t="s">
        <v>17</v>
      </c>
      <c r="D2262" s="2" t="s">
        <v>18</v>
      </c>
      <c r="E2262" s="5">
        <v>-26877</v>
      </c>
      <c r="F2262" s="3" t="s">
        <v>529</v>
      </c>
      <c r="G2262" s="3" t="s">
        <v>20</v>
      </c>
      <c r="H2262" s="2" t="s">
        <v>34</v>
      </c>
      <c r="I2262" s="2" t="s">
        <v>5336</v>
      </c>
      <c r="J2262" s="3" t="str">
        <f>HYPERLINK("https://www.boe.es/gazeta/dias/1826/05/30/pdfs/GMD-1826-65.pdf#page=3","Abrir facsímil")</f>
        <v>Abrir facsímil</v>
      </c>
      <c r="K2262" s="3" t="s">
        <v>36</v>
      </c>
    </row>
    <row r="2263" spans="1:11" ht="42" customHeight="1">
      <c r="A2263" s="2" t="s">
        <v>5337</v>
      </c>
      <c r="B2263" s="2" t="s">
        <v>5338</v>
      </c>
      <c r="C2263" s="2" t="s">
        <v>85</v>
      </c>
      <c r="D2263" s="2" t="s">
        <v>86</v>
      </c>
      <c r="E2263" s="5">
        <v>-26777</v>
      </c>
      <c r="F2263" s="3" t="s">
        <v>413</v>
      </c>
      <c r="G2263" s="3" t="s">
        <v>29</v>
      </c>
      <c r="H2263" s="2" t="s">
        <v>34</v>
      </c>
      <c r="I2263" s="2" t="s">
        <v>5339</v>
      </c>
      <c r="J2263" s="3" t="str">
        <f>HYPERLINK("https://www.boe.es/gazeta/dias/1826/09/07/pdfs/GMD-1826-108.pdf#page=4","Abrir facsímil")</f>
        <v>Abrir facsímil</v>
      </c>
      <c r="K2263" s="3" t="s">
        <v>36</v>
      </c>
    </row>
    <row r="2264" spans="1:11" ht="42" customHeight="1">
      <c r="A2264" s="2" t="s">
        <v>5340</v>
      </c>
      <c r="B2264" s="2" t="s">
        <v>5341</v>
      </c>
      <c r="C2264" s="2" t="s">
        <v>85</v>
      </c>
      <c r="D2264" s="2" t="s">
        <v>86</v>
      </c>
      <c r="E2264" s="5">
        <v>-26775</v>
      </c>
      <c r="F2264" s="3" t="s">
        <v>74</v>
      </c>
      <c r="G2264" s="3" t="s">
        <v>20</v>
      </c>
      <c r="H2264" s="2" t="s">
        <v>34</v>
      </c>
      <c r="I2264" s="2" t="s">
        <v>5342</v>
      </c>
      <c r="J2264" s="3" t="str">
        <f>HYPERLINK("https://www.boe.es/gazeta/dias/1826/09/09/pdfs/GMD-1826-109.pdf#page=3","Abrir facsímil")</f>
        <v>Abrir facsímil</v>
      </c>
      <c r="K2264" s="3" t="s">
        <v>36</v>
      </c>
    </row>
    <row r="2265" spans="1:11" ht="42" customHeight="1">
      <c r="A2265" s="2" t="s">
        <v>5343</v>
      </c>
      <c r="B2265" s="2" t="s">
        <v>5343</v>
      </c>
      <c r="C2265" s="2" t="s">
        <v>17</v>
      </c>
      <c r="D2265" s="2" t="s">
        <v>18</v>
      </c>
      <c r="E2265" s="5">
        <v>-26901</v>
      </c>
      <c r="F2265" s="3" t="s">
        <v>836</v>
      </c>
      <c r="G2265" s="3" t="s">
        <v>45</v>
      </c>
      <c r="H2265" s="2" t="s">
        <v>34</v>
      </c>
      <c r="I2265" s="2" t="s">
        <v>5344</v>
      </c>
      <c r="J2265" s="3" t="str">
        <f>HYPERLINK("https://www.boe.es/gazeta/dias/1826/05/06/pdfs/GMD-1826-55.pdf#page=1","Abrir facsímil")</f>
        <v>Abrir facsímil</v>
      </c>
      <c r="K2265" s="3" t="s">
        <v>36</v>
      </c>
    </row>
    <row r="2266" spans="1:11" ht="42" customHeight="1">
      <c r="A2266" s="2" t="s">
        <v>5345</v>
      </c>
      <c r="B2266" s="2" t="s">
        <v>5345</v>
      </c>
      <c r="C2266" s="2" t="s">
        <v>17</v>
      </c>
      <c r="D2266" s="2" t="s">
        <v>18</v>
      </c>
      <c r="E2266" s="5">
        <v>-27022</v>
      </c>
      <c r="F2266" s="3" t="s">
        <v>2430</v>
      </c>
      <c r="G2266" s="3" t="s">
        <v>64</v>
      </c>
      <c r="H2266" s="2" t="s">
        <v>34</v>
      </c>
      <c r="I2266" s="2" t="s">
        <v>5346</v>
      </c>
      <c r="J2266" s="3" t="str">
        <f>HYPERLINK("https://www.boe.es/gazeta/dias/1826/01/05/pdfs/GMD-1826-2.pdf#page=2","Abrir facsímil")</f>
        <v>Abrir facsímil</v>
      </c>
      <c r="K2266" s="3" t="s">
        <v>36</v>
      </c>
    </row>
    <row r="2267" spans="1:11" ht="42" customHeight="1">
      <c r="A2267" s="2" t="s">
        <v>5347</v>
      </c>
      <c r="B2267" s="2" t="s">
        <v>5347</v>
      </c>
      <c r="C2267" s="2" t="s">
        <v>62</v>
      </c>
      <c r="D2267" s="2" t="s">
        <v>27</v>
      </c>
      <c r="E2267" s="5">
        <v>-26784</v>
      </c>
      <c r="F2267" s="3" t="s">
        <v>389</v>
      </c>
      <c r="G2267" s="3" t="s">
        <v>45</v>
      </c>
      <c r="H2267" s="2" t="s">
        <v>34</v>
      </c>
      <c r="I2267" s="2" t="s">
        <v>5348</v>
      </c>
      <c r="J2267" s="3" t="str">
        <f>HYPERLINK("https://www.boe.es/gazeta/dias/1826/08/31/pdfs/GMD-1826-105.pdf#page=1","Abrir facsímil")</f>
        <v>Abrir facsímil</v>
      </c>
      <c r="K2267" s="3" t="s">
        <v>36</v>
      </c>
    </row>
    <row r="2268" spans="1:11" ht="42" customHeight="1">
      <c r="A2268" s="2" t="s">
        <v>5349</v>
      </c>
      <c r="B2268" s="2" t="s">
        <v>5350</v>
      </c>
      <c r="C2268" s="2" t="s">
        <v>17</v>
      </c>
      <c r="D2268" s="2" t="s">
        <v>18</v>
      </c>
      <c r="E2268" s="5">
        <v>-26698</v>
      </c>
      <c r="F2268" s="3" t="s">
        <v>462</v>
      </c>
      <c r="G2268" s="3" t="s">
        <v>20</v>
      </c>
      <c r="H2268" s="2" t="s">
        <v>34</v>
      </c>
      <c r="I2268" s="2" t="s">
        <v>5351</v>
      </c>
      <c r="J2268" s="3" t="str">
        <f>HYPERLINK("https://www.boe.es/gazeta/dias/1826/11/25/pdfs/GMD-1826-142.pdf#page=3","Abrir facsímil")</f>
        <v>Abrir facsímil</v>
      </c>
      <c r="K2268" s="3" t="s">
        <v>36</v>
      </c>
    </row>
    <row r="2269" spans="1:11" ht="42" customHeight="1">
      <c r="A2269" s="2" t="s">
        <v>5352</v>
      </c>
      <c r="B2269" s="2" t="s">
        <v>5352</v>
      </c>
      <c r="C2269" s="2" t="s">
        <v>17</v>
      </c>
      <c r="D2269" s="2" t="s">
        <v>18</v>
      </c>
      <c r="E2269" s="5">
        <v>-26723</v>
      </c>
      <c r="F2269" s="3" t="s">
        <v>340</v>
      </c>
      <c r="G2269" s="3" t="s">
        <v>45</v>
      </c>
      <c r="H2269" s="2" t="s">
        <v>34</v>
      </c>
      <c r="I2269" s="2" t="s">
        <v>5353</v>
      </c>
      <c r="J2269" s="3" t="str">
        <f>HYPERLINK("https://www.boe.es/gazeta/dias/1826/10/31/pdfs/GMD-1826-131.pdf#page=1","Abrir facsímil")</f>
        <v>Abrir facsímil</v>
      </c>
      <c r="K2269" s="3" t="s">
        <v>36</v>
      </c>
    </row>
    <row r="2270" spans="1:11" ht="42" customHeight="1">
      <c r="A2270" s="2" t="s">
        <v>5354</v>
      </c>
      <c r="B2270" s="2" t="s">
        <v>5355</v>
      </c>
      <c r="C2270" s="2" t="s">
        <v>17</v>
      </c>
      <c r="D2270" s="2" t="s">
        <v>18</v>
      </c>
      <c r="E2270" s="5">
        <v>-26665</v>
      </c>
      <c r="F2270" s="3" t="s">
        <v>130</v>
      </c>
      <c r="G2270" s="3" t="s">
        <v>64</v>
      </c>
      <c r="H2270" s="2" t="s">
        <v>34</v>
      </c>
      <c r="I2270" s="2" t="s">
        <v>5356</v>
      </c>
      <c r="J2270" s="3" t="str">
        <f>HYPERLINK("https://www.boe.es/gazeta/dias/1826/12/28/pdfs/GMD-1826-156.pdf#page=2","Abrir facsímil")</f>
        <v>Abrir facsímil</v>
      </c>
      <c r="K2270" s="3" t="s">
        <v>36</v>
      </c>
    </row>
    <row r="2271" spans="1:11" ht="42" customHeight="1">
      <c r="A2271" s="2" t="s">
        <v>5357</v>
      </c>
      <c r="B2271" s="2" t="s">
        <v>5357</v>
      </c>
      <c r="C2271" s="2" t="s">
        <v>62</v>
      </c>
      <c r="D2271" s="2" t="s">
        <v>27</v>
      </c>
      <c r="E2271" s="5">
        <v>-26947</v>
      </c>
      <c r="F2271" s="3" t="s">
        <v>19</v>
      </c>
      <c r="G2271" s="3" t="s">
        <v>792</v>
      </c>
      <c r="H2271" s="2" t="s">
        <v>34</v>
      </c>
      <c r="I2271" s="2" t="s">
        <v>5358</v>
      </c>
      <c r="J2271" s="3" t="str">
        <f>HYPERLINK("https://www.boe.es/gazeta/dias/1826/03/21/pdfs/GMD-1826-35.pdf#page=2","Abrir facsímil")</f>
        <v>Abrir facsímil</v>
      </c>
      <c r="K2271" s="3" t="s">
        <v>36</v>
      </c>
    </row>
    <row r="2272" spans="1:11" ht="42" customHeight="1">
      <c r="A2272" s="2" t="s">
        <v>5359</v>
      </c>
      <c r="B2272" s="2" t="s">
        <v>5360</v>
      </c>
      <c r="C2272" s="2" t="s">
        <v>17</v>
      </c>
      <c r="D2272" s="2" t="s">
        <v>18</v>
      </c>
      <c r="E2272" s="5">
        <v>-26978</v>
      </c>
      <c r="F2272" s="3" t="s">
        <v>44</v>
      </c>
      <c r="G2272" s="3" t="s">
        <v>64</v>
      </c>
      <c r="H2272" s="2" t="s">
        <v>34</v>
      </c>
      <c r="I2272" s="2" t="s">
        <v>5361</v>
      </c>
      <c r="J2272" s="3" t="str">
        <f>HYPERLINK("https://www.boe.es/gazeta/dias/1826/02/18/pdfs/GMD-1826-21.pdf#page=2","Abrir facsímil")</f>
        <v>Abrir facsímil</v>
      </c>
      <c r="K2272" s="3" t="s">
        <v>36</v>
      </c>
    </row>
    <row r="2273" spans="1:11" ht="42" customHeight="1">
      <c r="A2273" s="2" t="s">
        <v>5362</v>
      </c>
      <c r="B2273" s="2" t="s">
        <v>5362</v>
      </c>
      <c r="C2273" s="2" t="s">
        <v>17</v>
      </c>
      <c r="D2273" s="2" t="s">
        <v>18</v>
      </c>
      <c r="E2273" s="5">
        <v>-26716</v>
      </c>
      <c r="F2273" s="3" t="s">
        <v>867</v>
      </c>
      <c r="G2273" s="3" t="s">
        <v>64</v>
      </c>
      <c r="H2273" s="2" t="s">
        <v>34</v>
      </c>
      <c r="I2273" s="2" t="s">
        <v>5363</v>
      </c>
      <c r="J2273" s="3" t="str">
        <f>HYPERLINK("https://www.boe.es/gazeta/dias/1826/11/07/pdfs/GMD-1826-134.pdf#page=2","Abrir facsímil")</f>
        <v>Abrir facsímil</v>
      </c>
      <c r="K2273" s="3" t="s">
        <v>36</v>
      </c>
    </row>
    <row r="2274" spans="1:11" ht="42" customHeight="1">
      <c r="A2274" s="2" t="s">
        <v>5364</v>
      </c>
      <c r="B2274" s="2" t="s">
        <v>5365</v>
      </c>
      <c r="C2274" s="2" t="s">
        <v>129</v>
      </c>
      <c r="D2274" s="2" t="s">
        <v>27</v>
      </c>
      <c r="E2274" s="5">
        <v>-26719</v>
      </c>
      <c r="F2274" s="3" t="s">
        <v>184</v>
      </c>
      <c r="G2274" s="3" t="s">
        <v>29</v>
      </c>
      <c r="H2274" s="2" t="s">
        <v>21</v>
      </c>
      <c r="I2274" s="2" t="s">
        <v>5366</v>
      </c>
      <c r="J2274" s="3" t="str">
        <f>HYPERLINK("https://www.boe.es/gazeta/dias/1826/11/04/pdfs/GMD-1826-133.pdf#page=4","Abrir facsímil")</f>
        <v>Abrir facsímil</v>
      </c>
      <c r="K2274" s="3" t="s">
        <v>23</v>
      </c>
    </row>
    <row r="2275" spans="1:11" ht="42" customHeight="1">
      <c r="A2275" s="2" t="s">
        <v>5367</v>
      </c>
      <c r="B2275" s="2" t="s">
        <v>5367</v>
      </c>
      <c r="C2275" s="2" t="s">
        <v>17</v>
      </c>
      <c r="D2275" s="2" t="s">
        <v>18</v>
      </c>
      <c r="E2275" s="5">
        <v>-26700</v>
      </c>
      <c r="F2275" s="3" t="s">
        <v>54</v>
      </c>
      <c r="G2275" s="3" t="s">
        <v>20</v>
      </c>
      <c r="H2275" s="2" t="s">
        <v>34</v>
      </c>
      <c r="I2275" s="2" t="s">
        <v>5368</v>
      </c>
      <c r="J2275" s="3" t="str">
        <f>HYPERLINK("https://www.boe.es/gazeta/dias/1826/11/23/pdfs/GMD-1826-141.pdf#page=3","Abrir facsímil")</f>
        <v>Abrir facsímil</v>
      </c>
      <c r="K2275" s="3" t="s">
        <v>36</v>
      </c>
    </row>
    <row r="2276" spans="1:11" ht="42" customHeight="1">
      <c r="A2276" s="2" t="s">
        <v>5369</v>
      </c>
      <c r="B2276" s="2" t="s">
        <v>5370</v>
      </c>
      <c r="C2276" s="2" t="s">
        <v>17</v>
      </c>
      <c r="D2276" s="2" t="s">
        <v>18</v>
      </c>
      <c r="E2276" s="5">
        <v>-26705</v>
      </c>
      <c r="F2276" s="3" t="s">
        <v>205</v>
      </c>
      <c r="G2276" s="3" t="s">
        <v>20</v>
      </c>
      <c r="H2276" s="2" t="s">
        <v>34</v>
      </c>
      <c r="I2276" s="2" t="s">
        <v>5371</v>
      </c>
      <c r="J2276" s="3" t="str">
        <f>HYPERLINK("https://www.boe.es/gazeta/dias/1826/11/18/pdfs/GMD-1826-139.pdf#page=3","Abrir facsímil")</f>
        <v>Abrir facsímil</v>
      </c>
      <c r="K2276" s="3" t="s">
        <v>36</v>
      </c>
    </row>
    <row r="2277" spans="1:11" ht="42" customHeight="1">
      <c r="A2277" s="2" t="s">
        <v>5372</v>
      </c>
      <c r="B2277" s="2" t="s">
        <v>5372</v>
      </c>
      <c r="C2277" s="2" t="s">
        <v>17</v>
      </c>
      <c r="D2277" s="2" t="s">
        <v>18</v>
      </c>
      <c r="E2277" s="5">
        <v>-26723</v>
      </c>
      <c r="F2277" s="3" t="s">
        <v>340</v>
      </c>
      <c r="G2277" s="3" t="s">
        <v>20</v>
      </c>
      <c r="H2277" s="2" t="s">
        <v>34</v>
      </c>
      <c r="I2277" s="2" t="s">
        <v>5373</v>
      </c>
      <c r="J2277" s="3" t="str">
        <f>HYPERLINK("https://www.boe.es/gazeta/dias/1826/10/31/pdfs/GMD-1826-131.pdf#page=3","Abrir facsímil")</f>
        <v>Abrir facsímil</v>
      </c>
      <c r="K2277" s="3" t="s">
        <v>36</v>
      </c>
    </row>
    <row r="2278" spans="1:11" ht="42" customHeight="1">
      <c r="A2278" s="2" t="s">
        <v>5374</v>
      </c>
      <c r="B2278" s="2" t="s">
        <v>5374</v>
      </c>
      <c r="C2278" s="2" t="s">
        <v>17</v>
      </c>
      <c r="D2278" s="2" t="s">
        <v>18</v>
      </c>
      <c r="E2278" s="5">
        <v>-26670</v>
      </c>
      <c r="F2278" s="3" t="s">
        <v>253</v>
      </c>
      <c r="G2278" s="3" t="s">
        <v>45</v>
      </c>
      <c r="H2278" s="2" t="s">
        <v>34</v>
      </c>
      <c r="I2278" s="2" t="s">
        <v>5375</v>
      </c>
      <c r="J2278" s="3" t="str">
        <f>HYPERLINK("https://www.boe.es/gazeta/dias/1826/12/23/pdfs/GMD-1826-154.pdf#page=1","Abrir facsímil")</f>
        <v>Abrir facsímil</v>
      </c>
      <c r="K2278" s="3" t="s">
        <v>36</v>
      </c>
    </row>
    <row r="2279" spans="1:11" ht="42" customHeight="1">
      <c r="A2279" s="2" t="s">
        <v>5376</v>
      </c>
      <c r="B2279" s="2" t="s">
        <v>5376</v>
      </c>
      <c r="C2279" s="2" t="s">
        <v>17</v>
      </c>
      <c r="D2279" s="2" t="s">
        <v>18</v>
      </c>
      <c r="E2279" s="5">
        <v>-26749</v>
      </c>
      <c r="F2279" s="3" t="s">
        <v>143</v>
      </c>
      <c r="G2279" s="3" t="s">
        <v>64</v>
      </c>
      <c r="H2279" s="2" t="s">
        <v>34</v>
      </c>
      <c r="I2279" s="2" t="s">
        <v>5377</v>
      </c>
      <c r="J2279" s="3" t="str">
        <f>HYPERLINK("https://www.boe.es/gazeta/dias/1826/10/05/pdfs/GMD-1826-120.pdf#page=2","Abrir facsímil")</f>
        <v>Abrir facsímil</v>
      </c>
      <c r="K2279" s="3" t="s">
        <v>36</v>
      </c>
    </row>
    <row r="2280" spans="1:11" ht="42" customHeight="1">
      <c r="A2280" s="2" t="s">
        <v>5376</v>
      </c>
      <c r="B2280" s="2" t="s">
        <v>5376</v>
      </c>
      <c r="C2280" s="2" t="s">
        <v>17</v>
      </c>
      <c r="D2280" s="2" t="s">
        <v>18</v>
      </c>
      <c r="E2280" s="5">
        <v>-26737</v>
      </c>
      <c r="F2280" s="3" t="s">
        <v>1283</v>
      </c>
      <c r="G2280" s="3" t="s">
        <v>64</v>
      </c>
      <c r="H2280" s="2" t="s">
        <v>34</v>
      </c>
      <c r="I2280" s="2" t="s">
        <v>5378</v>
      </c>
      <c r="J2280" s="3" t="str">
        <f>HYPERLINK("https://www.boe.es/gazeta/dias/1826/10/17/pdfs/GMD-1826-125.pdf#page=2","Abrir facsímil")</f>
        <v>Abrir facsímil</v>
      </c>
      <c r="K2280" s="3" t="s">
        <v>36</v>
      </c>
    </row>
    <row r="2281" spans="1:11" ht="42" customHeight="1">
      <c r="A2281" s="2" t="s">
        <v>5379</v>
      </c>
      <c r="B2281" s="2" t="s">
        <v>5380</v>
      </c>
      <c r="C2281" s="2" t="s">
        <v>49</v>
      </c>
      <c r="D2281" s="2" t="s">
        <v>27</v>
      </c>
      <c r="E2281" s="5">
        <v>-26947</v>
      </c>
      <c r="F2281" s="3" t="s">
        <v>19</v>
      </c>
      <c r="G2281" s="3" t="s">
        <v>29</v>
      </c>
      <c r="H2281" s="2" t="s">
        <v>34</v>
      </c>
      <c r="I2281" s="2" t="s">
        <v>5381</v>
      </c>
      <c r="J2281" s="3" t="str">
        <f>HYPERLINK("https://www.boe.es/gazeta/dias/1826/03/21/pdfs/GMD-1826-35.pdf#page=4","Abrir facsímil")</f>
        <v>Abrir facsímil</v>
      </c>
      <c r="K2281" s="3" t="s">
        <v>36</v>
      </c>
    </row>
    <row r="2282" spans="1:11" ht="42" customHeight="1">
      <c r="A2282" s="2" t="s">
        <v>5382</v>
      </c>
      <c r="B2282" s="2" t="s">
        <v>5382</v>
      </c>
      <c r="C2282" s="2" t="s">
        <v>17</v>
      </c>
      <c r="D2282" s="2" t="s">
        <v>18</v>
      </c>
      <c r="E2282" s="5">
        <v>-26749</v>
      </c>
      <c r="F2282" s="3" t="s">
        <v>143</v>
      </c>
      <c r="G2282" s="3" t="s">
        <v>20</v>
      </c>
      <c r="H2282" s="2" t="s">
        <v>34</v>
      </c>
      <c r="I2282" s="2" t="s">
        <v>5383</v>
      </c>
      <c r="J2282" s="3" t="str">
        <f>HYPERLINK("https://www.boe.es/gazeta/dias/1826/10/05/pdfs/GMD-1826-120.pdf#page=3","Abrir facsímil")</f>
        <v>Abrir facsímil</v>
      </c>
      <c r="K2282" s="3" t="s">
        <v>36</v>
      </c>
    </row>
    <row r="2283" spans="1:11" ht="42" customHeight="1">
      <c r="A2283" s="2" t="s">
        <v>5384</v>
      </c>
      <c r="B2283" s="2" t="s">
        <v>5384</v>
      </c>
      <c r="C2283" s="2" t="s">
        <v>17</v>
      </c>
      <c r="D2283" s="2" t="s">
        <v>18</v>
      </c>
      <c r="E2283" s="5">
        <v>-26688</v>
      </c>
      <c r="F2283" s="3" t="s">
        <v>1178</v>
      </c>
      <c r="G2283" s="3" t="s">
        <v>45</v>
      </c>
      <c r="H2283" s="2" t="s">
        <v>34</v>
      </c>
      <c r="I2283" s="2" t="s">
        <v>5385</v>
      </c>
      <c r="J2283" s="3" t="str">
        <f>HYPERLINK("https://www.boe.es/gazeta/dias/1826/12/05/pdfs/GMD-1826-146.pdf#page=1","Abrir facsímil")</f>
        <v>Abrir facsímil</v>
      </c>
      <c r="K2283" s="3" t="s">
        <v>36</v>
      </c>
    </row>
    <row r="2284" spans="1:11" ht="42" customHeight="1">
      <c r="A2284" s="2" t="s">
        <v>5386</v>
      </c>
      <c r="B2284" s="2" t="s">
        <v>5386</v>
      </c>
      <c r="C2284" s="2" t="s">
        <v>17</v>
      </c>
      <c r="D2284" s="2" t="s">
        <v>18</v>
      </c>
      <c r="E2284" s="5">
        <v>-26903</v>
      </c>
      <c r="F2284" s="3" t="s">
        <v>217</v>
      </c>
      <c r="G2284" s="3" t="s">
        <v>20</v>
      </c>
      <c r="H2284" s="2" t="s">
        <v>34</v>
      </c>
      <c r="I2284" s="2" t="s">
        <v>5387</v>
      </c>
      <c r="J2284" s="3" t="str">
        <f>HYPERLINK("https://www.boe.es/gazeta/dias/1826/05/04/pdfs/GMD-1826-54.pdf#page=3","Abrir facsímil")</f>
        <v>Abrir facsímil</v>
      </c>
      <c r="K2284" s="3" t="s">
        <v>36</v>
      </c>
    </row>
    <row r="2285" spans="1:11" ht="42" customHeight="1">
      <c r="A2285" s="2" t="s">
        <v>5388</v>
      </c>
      <c r="B2285" s="2" t="s">
        <v>5388</v>
      </c>
      <c r="C2285" s="2" t="s">
        <v>17</v>
      </c>
      <c r="D2285" s="2" t="s">
        <v>18</v>
      </c>
      <c r="E2285" s="5">
        <v>-26723</v>
      </c>
      <c r="F2285" s="3" t="s">
        <v>340</v>
      </c>
      <c r="G2285" s="3" t="s">
        <v>64</v>
      </c>
      <c r="H2285" s="2" t="s">
        <v>34</v>
      </c>
      <c r="I2285" s="2" t="s">
        <v>5389</v>
      </c>
      <c r="J2285" s="3" t="str">
        <f>HYPERLINK("https://www.boe.es/gazeta/dias/1826/10/31/pdfs/GMD-1826-131.pdf#page=2","Abrir facsímil")</f>
        <v>Abrir facsímil</v>
      </c>
      <c r="K2285" s="3" t="s">
        <v>36</v>
      </c>
    </row>
    <row r="2286" spans="1:11" ht="42" customHeight="1">
      <c r="A2286" s="2" t="s">
        <v>5390</v>
      </c>
      <c r="B2286" s="2" t="s">
        <v>5390</v>
      </c>
      <c r="C2286" s="2" t="s">
        <v>17</v>
      </c>
      <c r="D2286" s="2" t="s">
        <v>18</v>
      </c>
      <c r="E2286" s="5">
        <v>-26751</v>
      </c>
      <c r="F2286" s="3" t="s">
        <v>262</v>
      </c>
      <c r="G2286" s="3" t="s">
        <v>45</v>
      </c>
      <c r="H2286" s="2" t="s">
        <v>34</v>
      </c>
      <c r="I2286" s="2" t="s">
        <v>5391</v>
      </c>
      <c r="J2286" s="3" t="str">
        <f>HYPERLINK("https://www.boe.es/gazeta/dias/1826/10/03/pdfs/GMD-1826-119.pdf#page=1","Abrir facsímil")</f>
        <v>Abrir facsímil</v>
      </c>
      <c r="K2286" s="3" t="s">
        <v>36</v>
      </c>
    </row>
    <row r="2287" spans="1:11" ht="42" customHeight="1">
      <c r="A2287" s="2" t="s">
        <v>5392</v>
      </c>
      <c r="B2287" s="2" t="s">
        <v>5392</v>
      </c>
      <c r="C2287" s="2" t="s">
        <v>17</v>
      </c>
      <c r="D2287" s="2" t="s">
        <v>18</v>
      </c>
      <c r="E2287" s="5">
        <v>-26670</v>
      </c>
      <c r="F2287" s="3" t="s">
        <v>253</v>
      </c>
      <c r="G2287" s="3" t="s">
        <v>45</v>
      </c>
      <c r="H2287" s="2" t="s">
        <v>34</v>
      </c>
      <c r="I2287" s="2" t="s">
        <v>5393</v>
      </c>
      <c r="J2287" s="3" t="str">
        <f>HYPERLINK("https://www.boe.es/gazeta/dias/1826/12/23/pdfs/GMD-1826-154.pdf#page=1","Abrir facsímil")</f>
        <v>Abrir facsímil</v>
      </c>
      <c r="K2287" s="3" t="s">
        <v>36</v>
      </c>
    </row>
    <row r="2288" spans="1:11" ht="42" customHeight="1">
      <c r="A2288" s="2" t="s">
        <v>5394</v>
      </c>
      <c r="B2288" s="2" t="s">
        <v>5394</v>
      </c>
      <c r="C2288" s="2" t="s">
        <v>17</v>
      </c>
      <c r="D2288" s="2" t="s">
        <v>18</v>
      </c>
      <c r="E2288" s="5">
        <v>-26952</v>
      </c>
      <c r="F2288" s="3" t="s">
        <v>713</v>
      </c>
      <c r="G2288" s="3" t="s">
        <v>64</v>
      </c>
      <c r="H2288" s="2" t="s">
        <v>34</v>
      </c>
      <c r="I2288" s="2" t="s">
        <v>5395</v>
      </c>
      <c r="J2288" s="3" t="str">
        <f>HYPERLINK("https://www.boe.es/gazeta/dias/1826/03/16/pdfs/GMD-1826-33.pdf#page=2","Abrir facsímil")</f>
        <v>Abrir facsímil</v>
      </c>
      <c r="K2288" s="3" t="s">
        <v>36</v>
      </c>
    </row>
    <row r="2289" spans="1:11" ht="42" customHeight="1">
      <c r="A2289" s="2" t="s">
        <v>5394</v>
      </c>
      <c r="B2289" s="2" t="s">
        <v>5394</v>
      </c>
      <c r="C2289" s="2" t="s">
        <v>17</v>
      </c>
      <c r="D2289" s="2" t="s">
        <v>18</v>
      </c>
      <c r="E2289" s="5">
        <v>-26812</v>
      </c>
      <c r="F2289" s="3" t="s">
        <v>33</v>
      </c>
      <c r="G2289" s="3" t="s">
        <v>64</v>
      </c>
      <c r="H2289" s="2" t="s">
        <v>34</v>
      </c>
      <c r="I2289" s="2" t="s">
        <v>5396</v>
      </c>
      <c r="J2289" s="3" t="str">
        <f>HYPERLINK("https://www.boe.es/gazeta/dias/1826/08/03/pdfs/GMD-1826-93.pdf#page=2","Abrir facsímil")</f>
        <v>Abrir facsímil</v>
      </c>
      <c r="K2289" s="3" t="s">
        <v>36</v>
      </c>
    </row>
    <row r="2290" spans="1:11" ht="42" customHeight="1">
      <c r="A2290" s="2" t="s">
        <v>5394</v>
      </c>
      <c r="B2290" s="2" t="s">
        <v>5394</v>
      </c>
      <c r="C2290" s="2" t="s">
        <v>17</v>
      </c>
      <c r="D2290" s="2" t="s">
        <v>18</v>
      </c>
      <c r="E2290" s="5">
        <v>-26751</v>
      </c>
      <c r="F2290" s="3" t="s">
        <v>262</v>
      </c>
      <c r="G2290" s="3" t="s">
        <v>45</v>
      </c>
      <c r="H2290" s="2" t="s">
        <v>34</v>
      </c>
      <c r="I2290" s="2" t="s">
        <v>5397</v>
      </c>
      <c r="J2290" s="3" t="str">
        <f>HYPERLINK("https://www.boe.es/gazeta/dias/1826/10/03/pdfs/GMD-1826-119.pdf#page=1","Abrir facsímil")</f>
        <v>Abrir facsímil</v>
      </c>
      <c r="K2290" s="3" t="s">
        <v>36</v>
      </c>
    </row>
    <row r="2291" spans="1:11" ht="42" customHeight="1">
      <c r="A2291" s="2" t="s">
        <v>5394</v>
      </c>
      <c r="B2291" s="2" t="s">
        <v>5394</v>
      </c>
      <c r="C2291" s="2" t="s">
        <v>17</v>
      </c>
      <c r="D2291" s="2" t="s">
        <v>18</v>
      </c>
      <c r="E2291" s="5">
        <v>-26751</v>
      </c>
      <c r="F2291" s="3" t="s">
        <v>262</v>
      </c>
      <c r="G2291" s="3" t="s">
        <v>64</v>
      </c>
      <c r="H2291" s="2" t="s">
        <v>34</v>
      </c>
      <c r="I2291" s="2" t="s">
        <v>5398</v>
      </c>
      <c r="J2291" s="3" t="str">
        <f>HYPERLINK("https://www.boe.es/gazeta/dias/1826/10/03/pdfs/GMD-1826-119.pdf#page=2","Abrir facsímil")</f>
        <v>Abrir facsímil</v>
      </c>
      <c r="K2291" s="3" t="s">
        <v>36</v>
      </c>
    </row>
    <row r="2292" spans="1:11" ht="42" customHeight="1">
      <c r="A2292" s="2" t="s">
        <v>5394</v>
      </c>
      <c r="B2292" s="2" t="s">
        <v>5394</v>
      </c>
      <c r="C2292" s="2" t="s">
        <v>17</v>
      </c>
      <c r="D2292" s="2" t="s">
        <v>18</v>
      </c>
      <c r="E2292" s="5">
        <v>-26749</v>
      </c>
      <c r="F2292" s="3" t="s">
        <v>143</v>
      </c>
      <c r="G2292" s="3" t="s">
        <v>20</v>
      </c>
      <c r="H2292" s="2" t="s">
        <v>34</v>
      </c>
      <c r="I2292" s="2" t="s">
        <v>5399</v>
      </c>
      <c r="J2292" s="3" t="str">
        <f>HYPERLINK("https://www.boe.es/gazeta/dias/1826/10/05/pdfs/GMD-1826-120.pdf#page=3","Abrir facsímil")</f>
        <v>Abrir facsímil</v>
      </c>
      <c r="K2292" s="3" t="s">
        <v>36</v>
      </c>
    </row>
    <row r="2293" spans="1:11" ht="42" customHeight="1">
      <c r="A2293" s="2" t="s">
        <v>5394</v>
      </c>
      <c r="B2293" s="2" t="s">
        <v>5394</v>
      </c>
      <c r="C2293" s="2" t="s">
        <v>17</v>
      </c>
      <c r="D2293" s="2" t="s">
        <v>18</v>
      </c>
      <c r="E2293" s="5">
        <v>-26742</v>
      </c>
      <c r="F2293" s="3" t="s">
        <v>769</v>
      </c>
      <c r="G2293" s="3" t="s">
        <v>3500</v>
      </c>
      <c r="H2293" s="2" t="s">
        <v>34</v>
      </c>
      <c r="I2293" s="2" t="s">
        <v>5400</v>
      </c>
      <c r="J2293" s="3" t="str">
        <f>HYPERLINK("https://www.boe.es/gazeta/dias/1826/10/12/pdfs/GMD-1826-123.pdf#page=2","Abrir facsímil")</f>
        <v>Abrir facsímil</v>
      </c>
      <c r="K2293" s="3" t="s">
        <v>36</v>
      </c>
    </row>
    <row r="2294" spans="1:11" ht="42" customHeight="1">
      <c r="A2294" s="2" t="s">
        <v>5394</v>
      </c>
      <c r="B2294" s="2" t="s">
        <v>5394</v>
      </c>
      <c r="C2294" s="2" t="s">
        <v>17</v>
      </c>
      <c r="D2294" s="2" t="s">
        <v>18</v>
      </c>
      <c r="E2294" s="5">
        <v>-26723</v>
      </c>
      <c r="F2294" s="3" t="s">
        <v>340</v>
      </c>
      <c r="G2294" s="3" t="s">
        <v>45</v>
      </c>
      <c r="H2294" s="2" t="s">
        <v>34</v>
      </c>
      <c r="I2294" s="2" t="s">
        <v>5401</v>
      </c>
      <c r="J2294" s="3" t="str">
        <f>HYPERLINK("https://www.boe.es/gazeta/dias/1826/10/31/pdfs/GMD-1826-131.pdf#page=1","Abrir facsímil")</f>
        <v>Abrir facsímil</v>
      </c>
      <c r="K2294" s="3" t="s">
        <v>36</v>
      </c>
    </row>
    <row r="2295" spans="1:11" ht="42" customHeight="1">
      <c r="A2295" s="2" t="s">
        <v>5394</v>
      </c>
      <c r="B2295" s="2" t="s">
        <v>5394</v>
      </c>
      <c r="C2295" s="2" t="s">
        <v>17</v>
      </c>
      <c r="D2295" s="2" t="s">
        <v>18</v>
      </c>
      <c r="E2295" s="5">
        <v>-26723</v>
      </c>
      <c r="F2295" s="3" t="s">
        <v>340</v>
      </c>
      <c r="G2295" s="3" t="s">
        <v>64</v>
      </c>
      <c r="H2295" s="2" t="s">
        <v>34</v>
      </c>
      <c r="I2295" s="2" t="s">
        <v>5402</v>
      </c>
      <c r="J2295" s="3" t="str">
        <f>HYPERLINK("https://www.boe.es/gazeta/dias/1826/10/31/pdfs/GMD-1826-131.pdf#page=2","Abrir facsímil")</f>
        <v>Abrir facsímil</v>
      </c>
      <c r="K2295" s="3" t="s">
        <v>36</v>
      </c>
    </row>
    <row r="2296" spans="1:11" ht="42" customHeight="1">
      <c r="A2296" s="2" t="s">
        <v>5394</v>
      </c>
      <c r="B2296" s="2" t="s">
        <v>5394</v>
      </c>
      <c r="C2296" s="2" t="s">
        <v>17</v>
      </c>
      <c r="D2296" s="2" t="s">
        <v>18</v>
      </c>
      <c r="E2296" s="5">
        <v>-26712</v>
      </c>
      <c r="F2296" s="3" t="s">
        <v>424</v>
      </c>
      <c r="G2296" s="3" t="s">
        <v>45</v>
      </c>
      <c r="H2296" s="2" t="s">
        <v>34</v>
      </c>
      <c r="I2296" s="2" t="s">
        <v>5403</v>
      </c>
      <c r="J2296" s="3" t="str">
        <f>HYPERLINK("https://www.boe.es/gazeta/dias/1826/11/11/pdfs/GMD-1826-136.pdf#page=1","Abrir facsímil")</f>
        <v>Abrir facsímil</v>
      </c>
      <c r="K2296" s="3" t="s">
        <v>36</v>
      </c>
    </row>
    <row r="2297" spans="1:11" ht="42" customHeight="1">
      <c r="A2297" s="2" t="s">
        <v>5394</v>
      </c>
      <c r="B2297" s="2" t="s">
        <v>5394</v>
      </c>
      <c r="C2297" s="2" t="s">
        <v>17</v>
      </c>
      <c r="D2297" s="2" t="s">
        <v>18</v>
      </c>
      <c r="E2297" s="5">
        <v>-26712</v>
      </c>
      <c r="F2297" s="3" t="s">
        <v>424</v>
      </c>
      <c r="G2297" s="3" t="s">
        <v>64</v>
      </c>
      <c r="H2297" s="2" t="s">
        <v>34</v>
      </c>
      <c r="I2297" s="2" t="s">
        <v>5404</v>
      </c>
      <c r="J2297" s="3" t="str">
        <f>HYPERLINK("https://www.boe.es/gazeta/dias/1826/11/11/pdfs/GMD-1826-136.pdf#page=2","Abrir facsímil")</f>
        <v>Abrir facsímil</v>
      </c>
      <c r="K2297" s="3" t="s">
        <v>36</v>
      </c>
    </row>
    <row r="2298" spans="1:11" ht="42" customHeight="1">
      <c r="A2298" s="2" t="s">
        <v>5394</v>
      </c>
      <c r="B2298" s="2" t="s">
        <v>5394</v>
      </c>
      <c r="C2298" s="2" t="s">
        <v>17</v>
      </c>
      <c r="D2298" s="2" t="s">
        <v>18</v>
      </c>
      <c r="E2298" s="5">
        <v>-26712</v>
      </c>
      <c r="F2298" s="3" t="s">
        <v>424</v>
      </c>
      <c r="G2298" s="3" t="s">
        <v>20</v>
      </c>
      <c r="H2298" s="2" t="s">
        <v>34</v>
      </c>
      <c r="I2298" s="2" t="s">
        <v>5405</v>
      </c>
      <c r="J2298" s="3" t="str">
        <f>HYPERLINK("https://www.boe.es/gazeta/dias/1826/11/11/pdfs/GMD-1826-136.pdf#page=3","Abrir facsímil")</f>
        <v>Abrir facsímil</v>
      </c>
      <c r="K2298" s="3" t="s">
        <v>36</v>
      </c>
    </row>
    <row r="2299" spans="1:11" ht="42" customHeight="1">
      <c r="A2299" s="2" t="s">
        <v>5394</v>
      </c>
      <c r="B2299" s="2" t="s">
        <v>5394</v>
      </c>
      <c r="C2299" s="2" t="s">
        <v>17</v>
      </c>
      <c r="D2299" s="2" t="s">
        <v>18</v>
      </c>
      <c r="E2299" s="5">
        <v>-26702</v>
      </c>
      <c r="F2299" s="3" t="s">
        <v>923</v>
      </c>
      <c r="G2299" s="3" t="s">
        <v>64</v>
      </c>
      <c r="H2299" s="2" t="s">
        <v>34</v>
      </c>
      <c r="I2299" s="2" t="s">
        <v>5406</v>
      </c>
      <c r="J2299" s="3" t="str">
        <f>HYPERLINK("https://www.boe.es/gazeta/dias/1826/11/21/pdfs/GMD-1826-140.pdf#page=2","Abrir facsímil")</f>
        <v>Abrir facsímil</v>
      </c>
      <c r="K2299" s="3" t="s">
        <v>36</v>
      </c>
    </row>
    <row r="2300" spans="1:11" ht="42" customHeight="1">
      <c r="A2300" s="2" t="s">
        <v>5394</v>
      </c>
      <c r="B2300" s="2" t="s">
        <v>5394</v>
      </c>
      <c r="C2300" s="2" t="s">
        <v>17</v>
      </c>
      <c r="D2300" s="2" t="s">
        <v>18</v>
      </c>
      <c r="E2300" s="5">
        <v>-26691</v>
      </c>
      <c r="F2300" s="3" t="s">
        <v>795</v>
      </c>
      <c r="G2300" s="3" t="s">
        <v>45</v>
      </c>
      <c r="H2300" s="2" t="s">
        <v>34</v>
      </c>
      <c r="I2300" s="2" t="s">
        <v>5407</v>
      </c>
      <c r="J2300" s="3" t="str">
        <f>HYPERLINK("https://www.boe.es/gazeta/dias/1826/12/02/pdfs/GMD-1826-145.pdf#page=1","Abrir facsímil")</f>
        <v>Abrir facsímil</v>
      </c>
      <c r="K2300" s="3" t="s">
        <v>36</v>
      </c>
    </row>
    <row r="2301" spans="1:11" ht="42" customHeight="1">
      <c r="A2301" s="2" t="s">
        <v>5394</v>
      </c>
      <c r="B2301" s="2" t="s">
        <v>5394</v>
      </c>
      <c r="C2301" s="2" t="s">
        <v>17</v>
      </c>
      <c r="D2301" s="2" t="s">
        <v>18</v>
      </c>
      <c r="E2301" s="5">
        <v>-26691</v>
      </c>
      <c r="F2301" s="3" t="s">
        <v>795</v>
      </c>
      <c r="G2301" s="3" t="s">
        <v>64</v>
      </c>
      <c r="H2301" s="2" t="s">
        <v>34</v>
      </c>
      <c r="I2301" s="2" t="s">
        <v>5408</v>
      </c>
      <c r="J2301" s="3" t="str">
        <f>HYPERLINK("https://www.boe.es/gazeta/dias/1826/12/02/pdfs/GMD-1826-145.pdf#page=2","Abrir facsímil")</f>
        <v>Abrir facsímil</v>
      </c>
      <c r="K2301" s="3" t="s">
        <v>36</v>
      </c>
    </row>
    <row r="2302" spans="1:11" ht="42" customHeight="1">
      <c r="A2302" s="2" t="s">
        <v>5394</v>
      </c>
      <c r="B2302" s="2" t="s">
        <v>5394</v>
      </c>
      <c r="C2302" s="2" t="s">
        <v>17</v>
      </c>
      <c r="D2302" s="2" t="s">
        <v>18</v>
      </c>
      <c r="E2302" s="5">
        <v>-26679</v>
      </c>
      <c r="F2302" s="3" t="s">
        <v>583</v>
      </c>
      <c r="G2302" s="3" t="s">
        <v>45</v>
      </c>
      <c r="H2302" s="2" t="s">
        <v>34</v>
      </c>
      <c r="I2302" s="2" t="s">
        <v>5409</v>
      </c>
      <c r="J2302" s="3" t="str">
        <f>HYPERLINK("https://www.boe.es/gazeta/dias/1826/12/14/pdfs/GMD-1826-150.pdf#page=1","Abrir facsímil")</f>
        <v>Abrir facsímil</v>
      </c>
      <c r="K2302" s="3" t="s">
        <v>36</v>
      </c>
    </row>
    <row r="2303" spans="1:11" ht="42" customHeight="1">
      <c r="A2303" s="2" t="s">
        <v>5410</v>
      </c>
      <c r="B2303" s="2" t="s">
        <v>5410</v>
      </c>
      <c r="C2303" s="2" t="s">
        <v>17</v>
      </c>
      <c r="D2303" s="2" t="s">
        <v>18</v>
      </c>
      <c r="E2303" s="5">
        <v>-26672</v>
      </c>
      <c r="F2303" s="3" t="s">
        <v>251</v>
      </c>
      <c r="G2303" s="3" t="s">
        <v>64</v>
      </c>
      <c r="H2303" s="2" t="s">
        <v>34</v>
      </c>
      <c r="I2303" s="2" t="s">
        <v>5411</v>
      </c>
      <c r="J2303" s="3" t="str">
        <f>HYPERLINK("https://www.boe.es/gazeta/dias/1826/12/21/pdfs/GMD-1826-153.pdf#page=2","Abrir facsímil")</f>
        <v>Abrir facsímil</v>
      </c>
      <c r="K2303" s="3" t="s">
        <v>36</v>
      </c>
    </row>
    <row r="2304" spans="1:11" ht="42" customHeight="1">
      <c r="A2304" s="2" t="s">
        <v>5412</v>
      </c>
      <c r="B2304" s="2" t="s">
        <v>5412</v>
      </c>
      <c r="C2304" s="2" t="s">
        <v>17</v>
      </c>
      <c r="D2304" s="2" t="s">
        <v>18</v>
      </c>
      <c r="E2304" s="5">
        <v>-26707</v>
      </c>
      <c r="F2304" s="3" t="s">
        <v>511</v>
      </c>
      <c r="G2304" s="3" t="s">
        <v>45</v>
      </c>
      <c r="H2304" s="2" t="s">
        <v>34</v>
      </c>
      <c r="I2304" s="2" t="s">
        <v>5413</v>
      </c>
      <c r="J2304" s="3" t="str">
        <f>HYPERLINK("https://www.boe.es/gazeta/dias/1826/11/16/pdfs/GMD-1826-138.pdf#page=1","Abrir facsímil")</f>
        <v>Abrir facsímil</v>
      </c>
      <c r="K2304" s="3" t="s">
        <v>36</v>
      </c>
    </row>
    <row r="2305" spans="1:11" ht="42" customHeight="1">
      <c r="A2305" s="2" t="s">
        <v>5414</v>
      </c>
      <c r="B2305" s="2" t="s">
        <v>5414</v>
      </c>
      <c r="C2305" s="2" t="s">
        <v>17</v>
      </c>
      <c r="D2305" s="2" t="s">
        <v>18</v>
      </c>
      <c r="E2305" s="5">
        <v>-26719</v>
      </c>
      <c r="F2305" s="3" t="s">
        <v>184</v>
      </c>
      <c r="G2305" s="3" t="s">
        <v>45</v>
      </c>
      <c r="H2305" s="2" t="s">
        <v>34</v>
      </c>
      <c r="I2305" s="2" t="s">
        <v>5415</v>
      </c>
      <c r="J2305" s="3" t="str">
        <f>HYPERLINK("https://www.boe.es/gazeta/dias/1826/11/04/pdfs/GMD-1826-133.pdf#page=1","Abrir facsímil")</f>
        <v>Abrir facsímil</v>
      </c>
      <c r="K2305" s="3" t="s">
        <v>36</v>
      </c>
    </row>
    <row r="2306" spans="1:11" ht="42" customHeight="1">
      <c r="A2306" s="2" t="s">
        <v>5416</v>
      </c>
      <c r="B2306" s="2" t="s">
        <v>5416</v>
      </c>
      <c r="C2306" s="2" t="s">
        <v>17</v>
      </c>
      <c r="D2306" s="2" t="s">
        <v>18</v>
      </c>
      <c r="E2306" s="5">
        <v>-26691</v>
      </c>
      <c r="F2306" s="3" t="s">
        <v>795</v>
      </c>
      <c r="G2306" s="3" t="s">
        <v>45</v>
      </c>
      <c r="H2306" s="2" t="s">
        <v>34</v>
      </c>
      <c r="I2306" s="2" t="s">
        <v>5417</v>
      </c>
      <c r="J2306" s="3" t="str">
        <f>HYPERLINK("https://www.boe.es/gazeta/dias/1826/12/02/pdfs/GMD-1826-145.pdf#page=1","Abrir facsímil")</f>
        <v>Abrir facsímil</v>
      </c>
      <c r="K2306" s="3" t="s">
        <v>36</v>
      </c>
    </row>
    <row r="2307" spans="1:11" ht="42" customHeight="1">
      <c r="A2307" s="2" t="s">
        <v>5418</v>
      </c>
      <c r="B2307" s="2" t="s">
        <v>5418</v>
      </c>
      <c r="C2307" s="2" t="s">
        <v>17</v>
      </c>
      <c r="D2307" s="2" t="s">
        <v>18</v>
      </c>
      <c r="E2307" s="5">
        <v>-26777</v>
      </c>
      <c r="F2307" s="3" t="s">
        <v>413</v>
      </c>
      <c r="G2307" s="3" t="s">
        <v>20</v>
      </c>
      <c r="H2307" s="2" t="s">
        <v>34</v>
      </c>
      <c r="I2307" s="2" t="s">
        <v>5419</v>
      </c>
      <c r="J2307" s="3" t="str">
        <f>HYPERLINK("https://www.boe.es/gazeta/dias/1826/09/07/pdfs/GMD-1826-108.pdf#page=3","Abrir facsímil")</f>
        <v>Abrir facsímil</v>
      </c>
      <c r="K2307" s="3" t="s">
        <v>36</v>
      </c>
    </row>
    <row r="2308" spans="1:11" ht="42" customHeight="1">
      <c r="A2308" s="2" t="s">
        <v>5420</v>
      </c>
      <c r="B2308" s="2" t="s">
        <v>5421</v>
      </c>
      <c r="C2308" s="2" t="s">
        <v>17</v>
      </c>
      <c r="D2308" s="2" t="s">
        <v>18</v>
      </c>
      <c r="E2308" s="5">
        <v>-26896</v>
      </c>
      <c r="F2308" s="3" t="s">
        <v>336</v>
      </c>
      <c r="G2308" s="3" t="s">
        <v>45</v>
      </c>
      <c r="H2308" s="2" t="s">
        <v>34</v>
      </c>
      <c r="I2308" s="2" t="s">
        <v>5422</v>
      </c>
      <c r="J2308" s="3" t="str">
        <f>HYPERLINK("https://www.boe.es/gazeta/dias/1826/05/11/pdfs/GMD-1826-57.pdf#page=1","Abrir facsímil")</f>
        <v>Abrir facsímil</v>
      </c>
      <c r="K2308" s="3" t="s">
        <v>36</v>
      </c>
    </row>
    <row r="2309" spans="1:11" ht="42" customHeight="1">
      <c r="A2309" s="2" t="s">
        <v>5423</v>
      </c>
      <c r="B2309" s="2" t="s">
        <v>5424</v>
      </c>
      <c r="C2309" s="2" t="s">
        <v>85</v>
      </c>
      <c r="D2309" s="2" t="s">
        <v>86</v>
      </c>
      <c r="E2309" s="5">
        <v>-26905</v>
      </c>
      <c r="F2309" s="3" t="s">
        <v>68</v>
      </c>
      <c r="G2309" s="3" t="s">
        <v>20</v>
      </c>
      <c r="H2309" s="2" t="s">
        <v>34</v>
      </c>
      <c r="I2309" s="2" t="s">
        <v>5425</v>
      </c>
      <c r="J2309" s="3" t="str">
        <f>HYPERLINK("https://www.boe.es/gazeta/dias/1826/05/02/pdfs/GMD-1826-53.pdf#page=3","Abrir facsímil")</f>
        <v>Abrir facsímil</v>
      </c>
      <c r="K2309" s="3" t="s">
        <v>36</v>
      </c>
    </row>
    <row r="2310" spans="1:11" ht="42" customHeight="1">
      <c r="A2310" s="2" t="s">
        <v>5426</v>
      </c>
      <c r="B2310" s="2" t="s">
        <v>5427</v>
      </c>
      <c r="C2310" s="2" t="s">
        <v>73</v>
      </c>
      <c r="D2310" s="2" t="s">
        <v>27</v>
      </c>
      <c r="E2310" s="5">
        <v>-26905</v>
      </c>
      <c r="F2310" s="3" t="s">
        <v>68</v>
      </c>
      <c r="G2310" s="3" t="s">
        <v>20</v>
      </c>
      <c r="H2310" s="2" t="s">
        <v>34</v>
      </c>
      <c r="I2310" s="2" t="s">
        <v>5428</v>
      </c>
      <c r="J2310" s="3" t="str">
        <f>HYPERLINK("https://www.boe.es/gazeta/dias/1826/05/02/pdfs/GMD-1826-53.pdf#page=3","Abrir facsímil")</f>
        <v>Abrir facsímil</v>
      </c>
      <c r="K2310" s="3" t="s">
        <v>36</v>
      </c>
    </row>
    <row r="2311" spans="1:11" ht="42" customHeight="1">
      <c r="A2311" s="2" t="s">
        <v>5429</v>
      </c>
      <c r="B2311" s="2" t="s">
        <v>5429</v>
      </c>
      <c r="C2311" s="2" t="s">
        <v>85</v>
      </c>
      <c r="D2311" s="2" t="s">
        <v>86</v>
      </c>
      <c r="E2311" s="5">
        <v>-26924</v>
      </c>
      <c r="F2311" s="3" t="s">
        <v>87</v>
      </c>
      <c r="G2311" s="3" t="s">
        <v>64</v>
      </c>
      <c r="H2311" s="2" t="s">
        <v>34</v>
      </c>
      <c r="I2311" s="2" t="s">
        <v>5430</v>
      </c>
      <c r="J2311" s="3" t="str">
        <f>HYPERLINK("https://www.boe.es/gazeta/dias/1826/04/13/pdfs/GMD-1826-45.pdf#page=2","Abrir facsímil")</f>
        <v>Abrir facsímil</v>
      </c>
      <c r="K2311" s="3" t="s">
        <v>36</v>
      </c>
    </row>
    <row r="2312" spans="1:11" ht="42" customHeight="1">
      <c r="A2312" s="2" t="s">
        <v>5431</v>
      </c>
      <c r="B2312" s="2" t="s">
        <v>5432</v>
      </c>
      <c r="C2312" s="2" t="s">
        <v>62</v>
      </c>
      <c r="D2312" s="2" t="s">
        <v>27</v>
      </c>
      <c r="E2312" s="5">
        <v>-26905</v>
      </c>
      <c r="F2312" s="3" t="s">
        <v>68</v>
      </c>
      <c r="G2312" s="3" t="s">
        <v>20</v>
      </c>
      <c r="H2312" s="2" t="s">
        <v>34</v>
      </c>
      <c r="I2312" s="2" t="s">
        <v>5433</v>
      </c>
      <c r="J2312" s="3" t="str">
        <f>HYPERLINK("https://www.boe.es/gazeta/dias/1826/05/02/pdfs/GMD-1826-53.pdf#page=3","Abrir facsímil")</f>
        <v>Abrir facsímil</v>
      </c>
      <c r="K2312" s="3" t="s">
        <v>36</v>
      </c>
    </row>
    <row r="2313" spans="1:11" ht="42" customHeight="1">
      <c r="A2313" s="2" t="s">
        <v>5434</v>
      </c>
      <c r="B2313" s="2" t="s">
        <v>5434</v>
      </c>
      <c r="C2313" s="2" t="s">
        <v>17</v>
      </c>
      <c r="D2313" s="2" t="s">
        <v>18</v>
      </c>
      <c r="E2313" s="5">
        <v>-26784</v>
      </c>
      <c r="F2313" s="3" t="s">
        <v>389</v>
      </c>
      <c r="G2313" s="3" t="s">
        <v>45</v>
      </c>
      <c r="H2313" s="2" t="s">
        <v>34</v>
      </c>
      <c r="I2313" s="2" t="s">
        <v>5435</v>
      </c>
      <c r="J2313" s="3" t="str">
        <f>HYPERLINK("https://www.boe.es/gazeta/dias/1826/08/31/pdfs/GMD-1826-105.pdf#page=1","Abrir facsímil")</f>
        <v>Abrir facsímil</v>
      </c>
      <c r="K2313" s="3" t="s">
        <v>36</v>
      </c>
    </row>
    <row r="2314" spans="1:11" ht="42" customHeight="1">
      <c r="A2314" s="2" t="s">
        <v>5436</v>
      </c>
      <c r="B2314" s="2" t="s">
        <v>5436</v>
      </c>
      <c r="C2314" s="2" t="s">
        <v>85</v>
      </c>
      <c r="D2314" s="2" t="s">
        <v>86</v>
      </c>
      <c r="E2314" s="5">
        <v>-26924</v>
      </c>
      <c r="F2314" s="3" t="s">
        <v>87</v>
      </c>
      <c r="G2314" s="3" t="s">
        <v>64</v>
      </c>
      <c r="H2314" s="2" t="s">
        <v>34</v>
      </c>
      <c r="I2314" s="2" t="s">
        <v>5437</v>
      </c>
      <c r="J2314" s="3" t="str">
        <f>HYPERLINK("https://www.boe.es/gazeta/dias/1826/04/13/pdfs/GMD-1826-45.pdf#page=2","Abrir facsímil")</f>
        <v>Abrir facsímil</v>
      </c>
      <c r="K2314" s="3" t="s">
        <v>36</v>
      </c>
    </row>
    <row r="2315" spans="1:11" ht="42" customHeight="1">
      <c r="A2315" s="2" t="s">
        <v>5438</v>
      </c>
      <c r="B2315" s="2" t="s">
        <v>5439</v>
      </c>
      <c r="C2315" s="2" t="s">
        <v>17</v>
      </c>
      <c r="D2315" s="2" t="s">
        <v>18</v>
      </c>
      <c r="E2315" s="5">
        <v>-26826</v>
      </c>
      <c r="F2315" s="3" t="s">
        <v>377</v>
      </c>
      <c r="G2315" s="3" t="s">
        <v>64</v>
      </c>
      <c r="H2315" s="2" t="s">
        <v>34</v>
      </c>
      <c r="I2315" s="2" t="s">
        <v>5440</v>
      </c>
      <c r="J2315" s="3" t="str">
        <f>HYPERLINK("https://www.boe.es/gazeta/dias/1826/07/20/pdfs/GMD-1826-87.pdf#page=2","Abrir facsímil")</f>
        <v>Abrir facsímil</v>
      </c>
      <c r="K2315" s="3" t="s">
        <v>36</v>
      </c>
    </row>
    <row r="2316" spans="1:11" ht="42" customHeight="1">
      <c r="A2316" s="2" t="s">
        <v>5441</v>
      </c>
      <c r="B2316" s="2" t="s">
        <v>5442</v>
      </c>
      <c r="C2316" s="2" t="s">
        <v>85</v>
      </c>
      <c r="D2316" s="2" t="s">
        <v>86</v>
      </c>
      <c r="E2316" s="5">
        <v>-26859</v>
      </c>
      <c r="F2316" s="3" t="s">
        <v>41</v>
      </c>
      <c r="G2316" s="3" t="s">
        <v>20</v>
      </c>
      <c r="H2316" s="2" t="s">
        <v>34</v>
      </c>
      <c r="I2316" s="2" t="s">
        <v>5443</v>
      </c>
      <c r="J2316" s="3" t="str">
        <f>HYPERLINK("https://www.boe.es/gazeta/dias/1826/06/17/pdfs/GMD-1826-73.pdf#page=3","Abrir facsímil")</f>
        <v>Abrir facsímil</v>
      </c>
      <c r="K2316" s="3" t="s">
        <v>36</v>
      </c>
    </row>
    <row r="2317" spans="1:11" ht="42" customHeight="1">
      <c r="A2317" s="2" t="s">
        <v>5444</v>
      </c>
      <c r="B2317" s="2" t="s">
        <v>5445</v>
      </c>
      <c r="C2317" s="2" t="s">
        <v>73</v>
      </c>
      <c r="D2317" s="2" t="s">
        <v>27</v>
      </c>
      <c r="E2317" s="5">
        <v>-26758</v>
      </c>
      <c r="F2317" s="3" t="s">
        <v>50</v>
      </c>
      <c r="G2317" s="3" t="s">
        <v>20</v>
      </c>
      <c r="H2317" s="2" t="s">
        <v>34</v>
      </c>
      <c r="I2317" s="2" t="s">
        <v>5446</v>
      </c>
      <c r="J2317" s="3" t="str">
        <f>HYPERLINK("https://www.boe.es/gazeta/dias/1826/09/26/pdfs/GMD-1826-116.pdf#page=3","Abrir facsímil")</f>
        <v>Abrir facsímil</v>
      </c>
      <c r="K2317" s="3" t="s">
        <v>36</v>
      </c>
    </row>
    <row r="2318" spans="1:11" ht="42" customHeight="1">
      <c r="A2318" s="2" t="s">
        <v>5447</v>
      </c>
      <c r="B2318" s="2" t="s">
        <v>5448</v>
      </c>
      <c r="C2318" s="2" t="s">
        <v>26</v>
      </c>
      <c r="D2318" s="2" t="s">
        <v>27</v>
      </c>
      <c r="E2318" s="5">
        <v>-26719</v>
      </c>
      <c r="F2318" s="3" t="s">
        <v>184</v>
      </c>
      <c r="G2318" s="3" t="s">
        <v>29</v>
      </c>
      <c r="H2318" s="2" t="s">
        <v>34</v>
      </c>
      <c r="I2318" s="2" t="s">
        <v>5449</v>
      </c>
      <c r="J2318" s="3" t="str">
        <f>HYPERLINK("https://www.boe.es/gazeta/dias/1826/11/04/pdfs/GMD-1826-133.pdf#page=4","Abrir facsímil")</f>
        <v>Abrir facsímil</v>
      </c>
      <c r="K2318" s="3" t="s">
        <v>36</v>
      </c>
    </row>
    <row r="2319" spans="1:11" ht="42" customHeight="1">
      <c r="A2319" s="2" t="s">
        <v>5450</v>
      </c>
      <c r="B2319" s="2" t="s">
        <v>5451</v>
      </c>
      <c r="C2319" s="2" t="s">
        <v>17</v>
      </c>
      <c r="D2319" s="2" t="s">
        <v>18</v>
      </c>
      <c r="E2319" s="5">
        <v>-26912</v>
      </c>
      <c r="F2319" s="3" t="s">
        <v>1109</v>
      </c>
      <c r="G2319" s="3" t="s">
        <v>45</v>
      </c>
      <c r="H2319" s="2" t="s">
        <v>34</v>
      </c>
      <c r="I2319" s="2" t="s">
        <v>5452</v>
      </c>
      <c r="J2319" s="3" t="str">
        <f>HYPERLINK("https://www.boe.es/gazeta/dias/1826/04/25/pdfs/GMD-1826-50.pdf#page=1","Abrir facsímil")</f>
        <v>Abrir facsímil</v>
      </c>
      <c r="K2319" s="3" t="s">
        <v>36</v>
      </c>
    </row>
    <row r="2320" spans="1:11" ht="42" customHeight="1">
      <c r="A2320" s="2" t="s">
        <v>5453</v>
      </c>
      <c r="B2320" s="2" t="s">
        <v>5454</v>
      </c>
      <c r="C2320" s="2" t="s">
        <v>85</v>
      </c>
      <c r="D2320" s="2" t="s">
        <v>86</v>
      </c>
      <c r="E2320" s="5">
        <v>-26819</v>
      </c>
      <c r="F2320" s="3" t="s">
        <v>212</v>
      </c>
      <c r="G2320" s="3" t="s">
        <v>29</v>
      </c>
      <c r="H2320" s="2" t="s">
        <v>34</v>
      </c>
      <c r="I2320" s="2" t="s">
        <v>5455</v>
      </c>
      <c r="J2320" s="3" t="str">
        <f>HYPERLINK("https://www.boe.es/gazeta/dias/1826/07/27/pdfs/GMD-1826-90.pdf#page=4","Abrir facsímil")</f>
        <v>Abrir facsímil</v>
      </c>
      <c r="K2320" s="3" t="s">
        <v>36</v>
      </c>
    </row>
    <row r="2321" spans="1:11" ht="42" customHeight="1">
      <c r="A2321" s="2" t="s">
        <v>5456</v>
      </c>
      <c r="B2321" s="2" t="s">
        <v>5457</v>
      </c>
      <c r="C2321" s="2" t="s">
        <v>49</v>
      </c>
      <c r="D2321" s="2" t="s">
        <v>27</v>
      </c>
      <c r="E2321" s="5">
        <v>-26782</v>
      </c>
      <c r="F2321" s="3" t="s">
        <v>322</v>
      </c>
      <c r="G2321" s="3" t="s">
        <v>29</v>
      </c>
      <c r="H2321" s="2" t="s">
        <v>34</v>
      </c>
      <c r="I2321" s="2" t="s">
        <v>5458</v>
      </c>
      <c r="J2321" s="3" t="str">
        <f>HYPERLINK("https://www.boe.es/gazeta/dias/1826/09/02/pdfs/GMD-1826-106.pdf#page=4","Abrir facsímil")</f>
        <v>Abrir facsímil</v>
      </c>
      <c r="K2321" s="3" t="s">
        <v>36</v>
      </c>
    </row>
    <row r="2322" spans="1:11" ht="42" customHeight="1">
      <c r="A2322" s="2" t="s">
        <v>5459</v>
      </c>
      <c r="B2322" s="2" t="s">
        <v>5460</v>
      </c>
      <c r="C2322" s="2" t="s">
        <v>49</v>
      </c>
      <c r="D2322" s="2" t="s">
        <v>27</v>
      </c>
      <c r="E2322" s="5">
        <v>-26910</v>
      </c>
      <c r="F2322" s="3" t="s">
        <v>95</v>
      </c>
      <c r="G2322" s="3" t="s">
        <v>29</v>
      </c>
      <c r="H2322" s="2" t="s">
        <v>34</v>
      </c>
      <c r="I2322" s="2" t="s">
        <v>5461</v>
      </c>
      <c r="J2322" s="3" t="str">
        <f>HYPERLINK("https://www.boe.es/gazeta/dias/1826/04/27/pdfs/GMD-1826-51.pdf#page=4","Abrir facsímil")</f>
        <v>Abrir facsímil</v>
      </c>
      <c r="K2322" s="3" t="s">
        <v>36</v>
      </c>
    </row>
    <row r="2323" spans="1:11" ht="42" customHeight="1">
      <c r="A2323" s="2" t="s">
        <v>5462</v>
      </c>
      <c r="B2323" s="2" t="s">
        <v>5463</v>
      </c>
      <c r="C2323" s="2" t="s">
        <v>17</v>
      </c>
      <c r="D2323" s="2" t="s">
        <v>18</v>
      </c>
      <c r="E2323" s="5">
        <v>-26812</v>
      </c>
      <c r="F2323" s="3" t="s">
        <v>33</v>
      </c>
      <c r="G2323" s="3" t="s">
        <v>29</v>
      </c>
      <c r="H2323" s="2" t="s">
        <v>34</v>
      </c>
      <c r="I2323" s="2" t="s">
        <v>5464</v>
      </c>
      <c r="J2323" s="3" t="str">
        <f>HYPERLINK("https://www.boe.es/gazeta/dias/1826/08/03/pdfs/GMD-1826-93.pdf#page=4","Abrir facsímil")</f>
        <v>Abrir facsímil</v>
      </c>
      <c r="K2323" s="3" t="s">
        <v>36</v>
      </c>
    </row>
    <row r="2324" spans="1:11" ht="42" customHeight="1">
      <c r="A2324" s="2" t="s">
        <v>5465</v>
      </c>
      <c r="B2324" s="2" t="s">
        <v>5466</v>
      </c>
      <c r="C2324" s="2" t="s">
        <v>85</v>
      </c>
      <c r="D2324" s="2" t="s">
        <v>86</v>
      </c>
      <c r="E2324" s="5">
        <v>-26936</v>
      </c>
      <c r="F2324" s="3" t="s">
        <v>602</v>
      </c>
      <c r="G2324" s="3" t="s">
        <v>20</v>
      </c>
      <c r="H2324" s="2" t="s">
        <v>21</v>
      </c>
      <c r="I2324" s="2" t="s">
        <v>5467</v>
      </c>
      <c r="J2324" s="3" t="str">
        <f>HYPERLINK("https://www.boe.es/gazeta/dias/1826/04/01/pdfs/GMD-1826-40.pdf#page=3","Abrir facsímil")</f>
        <v>Abrir facsímil</v>
      </c>
      <c r="K2324" s="3" t="s">
        <v>23</v>
      </c>
    </row>
    <row r="2325" spans="1:11" ht="42" customHeight="1">
      <c r="A2325" s="2" t="s">
        <v>5468</v>
      </c>
      <c r="B2325" s="2" t="s">
        <v>5469</v>
      </c>
      <c r="C2325" s="2" t="s">
        <v>85</v>
      </c>
      <c r="D2325" s="2" t="s">
        <v>86</v>
      </c>
      <c r="E2325" s="5">
        <v>-26905</v>
      </c>
      <c r="F2325" s="3" t="s">
        <v>68</v>
      </c>
      <c r="G2325" s="3" t="s">
        <v>20</v>
      </c>
      <c r="H2325" s="2" t="s">
        <v>34</v>
      </c>
      <c r="I2325" s="2" t="s">
        <v>5470</v>
      </c>
      <c r="J2325" s="3" t="str">
        <f>HYPERLINK("https://www.boe.es/gazeta/dias/1826/05/02/pdfs/GMD-1826-53.pdf#page=3","Abrir facsímil")</f>
        <v>Abrir facsímil</v>
      </c>
      <c r="K2325" s="3" t="s">
        <v>36</v>
      </c>
    </row>
    <row r="2326" spans="1:11" ht="42" customHeight="1"/>
    <row r="2327" spans="1:11" ht="42" customHeight="1"/>
    <row r="2328" spans="1:11" ht="42" customHeight="1"/>
    <row r="2329" spans="1:11" ht="42" customHeight="1"/>
    <row r="2330" spans="1:11" ht="42" customHeight="1"/>
    <row r="2331" spans="1:11" ht="42" customHeight="1"/>
    <row r="2332" spans="1:11" ht="42" customHeight="1"/>
    <row r="2333" spans="1:11" ht="42" customHeight="1"/>
    <row r="2334" spans="1:11" ht="42" customHeight="1"/>
    <row r="2335" spans="1:11" ht="42" customHeight="1"/>
    <row r="2336" spans="1:11" ht="42" customHeight="1"/>
    <row r="2337" ht="42" customHeight="1"/>
    <row r="2338" ht="42" customHeight="1"/>
    <row r="2339" ht="42" customHeight="1"/>
    <row r="2340" ht="42" customHeight="1"/>
    <row r="2341" ht="42" customHeight="1"/>
    <row r="2342" ht="42" customHeight="1"/>
    <row r="2343" ht="42" customHeight="1"/>
    <row r="2344" ht="42" customHeight="1"/>
    <row r="2345" ht="42" customHeight="1"/>
    <row r="2346" ht="42" customHeight="1"/>
    <row r="2347" ht="42" customHeight="1"/>
    <row r="2348" ht="42" customHeight="1"/>
    <row r="2349" ht="42" customHeight="1"/>
    <row r="2350" ht="42" customHeight="1"/>
    <row r="2351" ht="42" customHeight="1"/>
    <row r="2352" ht="42" customHeight="1"/>
    <row r="2353" ht="42" customHeight="1"/>
    <row r="2354" ht="42" customHeight="1"/>
    <row r="2355" ht="42" customHeight="1"/>
    <row r="2356" ht="42" customHeight="1"/>
    <row r="2357" ht="42" customHeight="1"/>
    <row r="2358" ht="42" customHeight="1"/>
    <row r="2359" ht="42" customHeight="1"/>
    <row r="2360" ht="42" customHeight="1"/>
    <row r="2361" ht="42" customHeight="1"/>
    <row r="2362" ht="42" customHeight="1"/>
    <row r="2363" ht="42" customHeight="1"/>
    <row r="2364" ht="42" customHeight="1"/>
    <row r="2365" ht="42" customHeight="1"/>
    <row r="2366" ht="42" customHeight="1"/>
    <row r="2367" ht="42" customHeight="1"/>
    <row r="2368" ht="42" customHeight="1"/>
    <row r="2369" ht="42" customHeight="1"/>
    <row r="2370" ht="42" customHeight="1"/>
    <row r="2371" ht="42" customHeight="1"/>
    <row r="2372" ht="42" customHeight="1"/>
    <row r="2373" ht="42" customHeight="1"/>
    <row r="2374" ht="42" customHeight="1"/>
    <row r="2375" ht="42" customHeight="1"/>
    <row r="2376" ht="42" customHeight="1"/>
    <row r="2377" ht="42" customHeight="1"/>
    <row r="2378" ht="42" customHeight="1"/>
    <row r="2379" ht="42" customHeight="1"/>
    <row r="2380" ht="42" customHeight="1"/>
    <row r="2381" ht="42" customHeight="1"/>
    <row r="2382" ht="42" customHeight="1"/>
    <row r="2383" ht="42" customHeight="1"/>
    <row r="2384" ht="42" customHeight="1"/>
    <row r="2385" ht="42" customHeight="1"/>
    <row r="2386" ht="42" customHeight="1"/>
    <row r="2387" ht="42" customHeight="1"/>
    <row r="2388" ht="42" customHeight="1"/>
    <row r="2389" ht="42" customHeight="1"/>
    <row r="2390" ht="42" customHeight="1"/>
    <row r="2391" ht="42" customHeight="1"/>
    <row r="2392" ht="42" customHeight="1"/>
    <row r="2393" ht="42" customHeight="1"/>
    <row r="2394" ht="42" customHeight="1"/>
    <row r="2395" ht="42" customHeight="1"/>
    <row r="2396" ht="42" customHeight="1"/>
    <row r="2397" ht="42" customHeight="1"/>
    <row r="2398" ht="42" customHeight="1"/>
    <row r="2399" ht="42" customHeight="1"/>
    <row r="2400" ht="42" customHeight="1"/>
    <row r="2401" ht="42" customHeight="1"/>
    <row r="2402" ht="42" customHeight="1"/>
    <row r="2403" ht="42" customHeight="1"/>
    <row r="2404" ht="42" customHeight="1"/>
    <row r="2405" ht="42" customHeight="1"/>
    <row r="2406" ht="42" customHeight="1"/>
    <row r="2407" ht="42" customHeight="1"/>
    <row r="2408" ht="42" customHeight="1"/>
    <row r="2409" ht="42" customHeight="1"/>
    <row r="2410" ht="42" customHeight="1"/>
    <row r="2411" ht="42" customHeight="1"/>
    <row r="2412" ht="42" customHeight="1"/>
    <row r="2413" ht="42" customHeight="1"/>
    <row r="2414" ht="42" customHeight="1"/>
    <row r="2415" ht="42" customHeight="1"/>
    <row r="2416" ht="42" customHeight="1"/>
    <row r="2417" ht="42" customHeight="1"/>
    <row r="2418" ht="42" customHeight="1"/>
    <row r="2419" ht="42" customHeight="1"/>
    <row r="2420" ht="42" customHeight="1"/>
    <row r="2421" ht="42" customHeight="1"/>
    <row r="2422" ht="42" customHeight="1"/>
    <row r="2423" ht="42" customHeight="1"/>
    <row r="2424" ht="42" customHeight="1"/>
    <row r="2425" ht="42" customHeight="1"/>
    <row r="2426" ht="42" customHeight="1"/>
    <row r="2427" ht="42" customHeight="1"/>
    <row r="2428" ht="42" customHeight="1"/>
    <row r="2429" ht="42" customHeight="1"/>
    <row r="2430" ht="42" customHeight="1"/>
    <row r="2431" ht="42" customHeight="1"/>
    <row r="2432" ht="42" customHeight="1"/>
    <row r="2433" ht="42" customHeight="1"/>
    <row r="2434" ht="42" customHeight="1"/>
    <row r="2435" ht="42" customHeight="1"/>
    <row r="2436" ht="42" customHeight="1"/>
    <row r="2437" ht="42" customHeight="1"/>
    <row r="2438" ht="42" customHeight="1"/>
    <row r="2439" ht="42" customHeight="1"/>
    <row r="2440" ht="42" customHeight="1"/>
    <row r="2441" ht="42" customHeight="1"/>
    <row r="2442" ht="42" customHeight="1"/>
    <row r="2443" ht="42" customHeight="1"/>
    <row r="2444" ht="42" customHeight="1"/>
    <row r="2445" ht="42" customHeight="1"/>
    <row r="2446" ht="42" customHeight="1"/>
    <row r="2447" ht="42" customHeight="1"/>
    <row r="2448" ht="42" customHeight="1"/>
    <row r="2449" ht="42" customHeight="1"/>
    <row r="2450" ht="42" customHeight="1"/>
    <row r="2451" ht="42" customHeight="1"/>
    <row r="2452" ht="42" customHeight="1"/>
    <row r="2453" ht="42" customHeight="1"/>
    <row r="2454" ht="42" customHeight="1"/>
    <row r="2455" ht="42" customHeight="1"/>
    <row r="2456" ht="42" customHeight="1"/>
    <row r="2457" ht="42" customHeight="1"/>
    <row r="2458" ht="42" customHeight="1"/>
    <row r="2459" ht="42" customHeight="1"/>
    <row r="2460" ht="42" customHeight="1"/>
    <row r="2461" ht="42" customHeight="1"/>
    <row r="2462" ht="42" customHeight="1"/>
    <row r="2463" ht="42" customHeight="1"/>
    <row r="2464" ht="42" customHeight="1"/>
    <row r="2465" ht="42" customHeight="1"/>
    <row r="2466" ht="42" customHeight="1"/>
    <row r="2467" ht="42" customHeight="1"/>
    <row r="2468" ht="42" customHeight="1"/>
    <row r="2469" ht="42" customHeight="1"/>
    <row r="2470" ht="42" customHeight="1"/>
    <row r="2471" ht="42" customHeight="1"/>
    <row r="2472" ht="42" customHeight="1"/>
    <row r="2473" ht="42" customHeight="1"/>
    <row r="2474" ht="42" customHeight="1"/>
    <row r="2475" ht="42" customHeight="1"/>
    <row r="2476" ht="42" customHeight="1"/>
    <row r="2477" ht="42" customHeight="1"/>
    <row r="2478" ht="42" customHeight="1"/>
    <row r="2479" ht="42" customHeight="1"/>
    <row r="2480" ht="42" customHeight="1"/>
    <row r="2481" ht="42" customHeight="1"/>
    <row r="2482" ht="42" customHeight="1"/>
    <row r="2483" ht="42" customHeight="1"/>
    <row r="2484" ht="42" customHeight="1"/>
    <row r="2485" ht="42" customHeight="1"/>
    <row r="2486" ht="42" customHeight="1"/>
    <row r="2487" ht="42" customHeight="1"/>
    <row r="2488" ht="42" customHeight="1"/>
    <row r="2489" ht="42" customHeight="1"/>
    <row r="2490" ht="42" customHeight="1"/>
    <row r="2491" ht="42" customHeight="1"/>
    <row r="2492" ht="42" customHeight="1"/>
    <row r="2493" ht="42" customHeight="1"/>
    <row r="2494" ht="42" customHeight="1"/>
    <row r="2495" ht="42" customHeight="1"/>
    <row r="2496" ht="42" customHeight="1"/>
    <row r="2497" ht="42" customHeight="1"/>
    <row r="2498" ht="42" customHeight="1"/>
    <row r="2499" ht="42" customHeight="1"/>
    <row r="2500" ht="42" customHeight="1"/>
    <row r="2501" ht="42" customHeight="1"/>
    <row r="2502" ht="42" customHeight="1"/>
    <row r="2503" ht="42" customHeight="1"/>
    <row r="2504" ht="42" customHeight="1"/>
    <row r="2505" ht="42" customHeight="1"/>
    <row r="2506" ht="42" customHeight="1"/>
    <row r="2507" ht="42" customHeight="1"/>
    <row r="2508" ht="42" customHeight="1"/>
    <row r="2509" ht="42" customHeight="1"/>
    <row r="2510" ht="42" customHeight="1"/>
    <row r="2511" ht="42" customHeight="1"/>
    <row r="2512" ht="42" customHeight="1"/>
    <row r="2513" ht="42" customHeight="1"/>
    <row r="2514" ht="42" customHeight="1"/>
    <row r="2515" ht="42" customHeight="1"/>
    <row r="2516" ht="42" customHeight="1"/>
    <row r="2517" ht="42" customHeight="1"/>
    <row r="2518" ht="42" customHeight="1"/>
    <row r="2519" ht="42" customHeight="1"/>
    <row r="2520" ht="42" customHeight="1"/>
    <row r="2521" ht="42" customHeight="1"/>
    <row r="2522" ht="42" customHeight="1"/>
    <row r="2523" ht="42" customHeight="1"/>
    <row r="2524" ht="42" customHeight="1"/>
    <row r="2525" ht="42" customHeight="1"/>
    <row r="2526" ht="42" customHeight="1"/>
    <row r="2527" ht="42" customHeight="1"/>
    <row r="2528" ht="42" customHeight="1"/>
    <row r="2529" ht="42" customHeight="1"/>
    <row r="2530" ht="42" customHeight="1"/>
    <row r="2531" ht="42" customHeight="1"/>
    <row r="2532" ht="42" customHeight="1"/>
    <row r="2533" ht="42" customHeight="1"/>
    <row r="2534" ht="42" customHeight="1"/>
    <row r="2535" ht="42" customHeight="1"/>
    <row r="2536" ht="42" customHeight="1"/>
    <row r="2537" ht="42" customHeight="1"/>
    <row r="2538" ht="42" customHeight="1"/>
    <row r="2539" ht="42" customHeight="1"/>
    <row r="2540" ht="42" customHeight="1"/>
    <row r="2541" ht="42" customHeight="1"/>
    <row r="2542" ht="42" customHeight="1"/>
    <row r="2543" ht="42" customHeight="1"/>
    <row r="2544" ht="42" customHeight="1"/>
    <row r="2545" ht="42" customHeight="1"/>
    <row r="2546" ht="42" customHeight="1"/>
    <row r="2547" ht="42" customHeight="1"/>
    <row r="2548" ht="42" customHeight="1"/>
    <row r="2549" ht="42" customHeight="1"/>
    <row r="2550" ht="42" customHeight="1"/>
    <row r="2551" ht="42" customHeight="1"/>
    <row r="2552" ht="42" customHeight="1"/>
    <row r="2553" ht="42" customHeight="1"/>
    <row r="2554" ht="42" customHeight="1"/>
    <row r="2555" ht="42" customHeight="1"/>
    <row r="2556" ht="42" customHeight="1"/>
    <row r="2557" ht="42" customHeight="1"/>
    <row r="2558" ht="42" customHeight="1"/>
    <row r="2559" ht="42" customHeight="1"/>
    <row r="2560" ht="42" customHeight="1"/>
    <row r="2561" ht="42" customHeight="1"/>
    <row r="2562" ht="42" customHeight="1"/>
    <row r="2563" ht="42" customHeight="1"/>
    <row r="2564" ht="42" customHeight="1"/>
    <row r="2565" ht="42" customHeight="1"/>
    <row r="2566" ht="42" customHeight="1"/>
    <row r="2567" ht="42" customHeight="1"/>
    <row r="2568" ht="42" customHeight="1"/>
    <row r="2569" ht="42" customHeight="1"/>
    <row r="2570" ht="42" customHeight="1"/>
    <row r="2571" ht="42" customHeight="1"/>
    <row r="2572" ht="42" customHeight="1"/>
    <row r="2573" ht="42" customHeight="1"/>
    <row r="2574" ht="42" customHeight="1"/>
    <row r="2575" ht="42" customHeight="1"/>
    <row r="2576" ht="42" customHeight="1"/>
    <row r="2577" ht="42" customHeight="1"/>
    <row r="2578" ht="42" customHeight="1"/>
    <row r="2579" ht="42" customHeight="1"/>
    <row r="2580" ht="42" customHeight="1"/>
    <row r="2581" ht="42" customHeight="1"/>
    <row r="2582" ht="42" customHeight="1"/>
    <row r="2583" ht="42" customHeight="1"/>
    <row r="2584" ht="42" customHeight="1"/>
    <row r="2585" ht="42" customHeight="1"/>
    <row r="2586" ht="42" customHeight="1"/>
    <row r="2587" ht="42" customHeight="1"/>
    <row r="2588" ht="42" customHeight="1"/>
    <row r="2589" ht="42" customHeight="1"/>
    <row r="2590" ht="42" customHeight="1"/>
    <row r="2591" ht="42" customHeight="1"/>
    <row r="2592" ht="42" customHeight="1"/>
    <row r="2593" ht="42" customHeight="1"/>
    <row r="2594" ht="42" customHeight="1"/>
    <row r="2595" ht="42" customHeight="1"/>
    <row r="2596" ht="42" customHeight="1"/>
    <row r="2597" ht="42" customHeight="1"/>
    <row r="2598" ht="42" customHeight="1"/>
    <row r="2599" ht="42" customHeight="1"/>
    <row r="2600" ht="42" customHeight="1"/>
    <row r="2601" ht="42" customHeight="1"/>
    <row r="2602" ht="42" customHeight="1"/>
    <row r="2603" ht="42" customHeight="1"/>
    <row r="2604" ht="42" customHeight="1"/>
    <row r="2605" ht="42" customHeight="1"/>
    <row r="2606" ht="42" customHeight="1"/>
    <row r="2607" ht="42" customHeight="1"/>
    <row r="2608" ht="42" customHeight="1"/>
    <row r="2609" ht="42" customHeight="1"/>
    <row r="2610" ht="42" customHeight="1"/>
    <row r="2611" ht="42" customHeight="1"/>
    <row r="2612" ht="42" customHeight="1"/>
    <row r="2613" ht="42" customHeight="1"/>
    <row r="2614" ht="42" customHeight="1"/>
    <row r="2615" ht="42" customHeight="1"/>
    <row r="2616" ht="42" customHeight="1"/>
    <row r="2617" ht="42" customHeight="1"/>
    <row r="2618" ht="42" customHeight="1"/>
    <row r="2619" ht="42" customHeight="1"/>
    <row r="2620" ht="42" customHeight="1"/>
    <row r="2621" ht="42" customHeight="1"/>
    <row r="2622" ht="42" customHeight="1"/>
    <row r="2623" ht="42" customHeight="1"/>
    <row r="2624" ht="42" customHeight="1"/>
    <row r="2625" ht="42" customHeight="1"/>
    <row r="2626" ht="42" customHeight="1"/>
    <row r="2627" ht="42" customHeight="1"/>
    <row r="2628" ht="42" customHeight="1"/>
    <row r="2629" ht="42" customHeight="1"/>
    <row r="2630" ht="42" customHeight="1"/>
    <row r="2631" ht="42" customHeight="1"/>
    <row r="2632" ht="42" customHeight="1"/>
    <row r="2633" ht="42" customHeight="1"/>
    <row r="2634" ht="42" customHeight="1"/>
    <row r="2635" ht="42" customHeight="1"/>
    <row r="2636" ht="42" customHeight="1"/>
    <row r="2637" ht="42" customHeight="1"/>
    <row r="2638" ht="42" customHeight="1"/>
    <row r="2639" ht="42" customHeight="1"/>
    <row r="2640" ht="42" customHeight="1"/>
    <row r="2641" ht="42" customHeight="1"/>
    <row r="2642" ht="42" customHeight="1"/>
    <row r="2643" ht="42" customHeight="1"/>
    <row r="2644" ht="42" customHeight="1"/>
    <row r="2645" ht="42" customHeight="1"/>
    <row r="2646" ht="42" customHeight="1"/>
    <row r="2647" ht="42" customHeight="1"/>
    <row r="2648" ht="42" customHeight="1"/>
    <row r="2649" ht="42" customHeight="1"/>
    <row r="2650" ht="42" customHeight="1"/>
    <row r="2651" ht="42" customHeight="1"/>
    <row r="2652" ht="42" customHeight="1"/>
    <row r="2653" ht="42" customHeight="1"/>
    <row r="2654" ht="42" customHeight="1"/>
    <row r="2655" ht="42" customHeight="1"/>
    <row r="2656" ht="42" customHeight="1"/>
    <row r="2657" ht="42" customHeight="1"/>
    <row r="2658" ht="42" customHeight="1"/>
    <row r="2659" ht="42" customHeight="1"/>
    <row r="2660" ht="42" customHeight="1"/>
    <row r="2661" ht="42" customHeight="1"/>
    <row r="2662" ht="42" customHeight="1"/>
    <row r="2663" ht="42" customHeight="1"/>
    <row r="2664" ht="42" customHeight="1"/>
    <row r="2665" ht="42" customHeight="1"/>
    <row r="2666" ht="42" customHeight="1"/>
    <row r="2667" ht="42" customHeight="1"/>
    <row r="2668" ht="42" customHeight="1"/>
    <row r="2669" ht="42" customHeight="1"/>
    <row r="2670" ht="42" customHeight="1"/>
    <row r="2671" ht="42" customHeight="1"/>
    <row r="2672" ht="42" customHeight="1"/>
    <row r="2673" ht="42" customHeight="1"/>
    <row r="2674" ht="42" customHeight="1"/>
    <row r="2675" ht="42" customHeight="1"/>
    <row r="2676" ht="42" customHeight="1"/>
    <row r="2677" ht="42" customHeight="1"/>
    <row r="2678" ht="42" customHeight="1"/>
    <row r="2679" ht="42" customHeight="1"/>
    <row r="2680" ht="42" customHeight="1"/>
    <row r="2681" ht="42" customHeight="1"/>
    <row r="2682" ht="42" customHeight="1"/>
    <row r="2683" ht="42" customHeight="1"/>
    <row r="2684" ht="42" customHeight="1"/>
    <row r="2685" ht="42" customHeight="1"/>
    <row r="2686" ht="42" customHeight="1"/>
    <row r="2687" ht="42" customHeight="1"/>
    <row r="2688" ht="42" customHeight="1"/>
    <row r="2689" ht="42" customHeight="1"/>
    <row r="2690" ht="42" customHeight="1"/>
    <row r="2691" ht="42" customHeight="1"/>
    <row r="2692" ht="42" customHeight="1"/>
    <row r="2693" ht="42" customHeight="1"/>
    <row r="2694" ht="42" customHeight="1"/>
    <row r="2695" ht="42" customHeight="1"/>
    <row r="2696" ht="42" customHeight="1"/>
    <row r="2697" ht="42" customHeight="1"/>
    <row r="2698" ht="42" customHeight="1"/>
    <row r="2699" ht="42" customHeight="1"/>
    <row r="2700" ht="42" customHeight="1"/>
    <row r="2701" ht="42" customHeight="1"/>
    <row r="2702" ht="42" customHeight="1"/>
    <row r="2703" ht="42" customHeight="1"/>
    <row r="2704" ht="42" customHeight="1"/>
    <row r="2705" ht="42" customHeight="1"/>
    <row r="2706" ht="42" customHeight="1"/>
    <row r="2707" ht="42" customHeight="1"/>
    <row r="2708" ht="42" customHeight="1"/>
    <row r="2709" ht="42" customHeight="1"/>
    <row r="2710" ht="42" customHeight="1"/>
    <row r="2711" ht="42" customHeight="1"/>
    <row r="2712" ht="42" customHeight="1"/>
    <row r="2713" ht="42" customHeight="1"/>
    <row r="2714" ht="42" customHeight="1"/>
    <row r="2715" ht="42" customHeight="1"/>
    <row r="2716" ht="42" customHeight="1"/>
    <row r="2717" ht="42" customHeight="1"/>
    <row r="2718" ht="42" customHeight="1"/>
    <row r="2719" ht="42" customHeight="1"/>
    <row r="2720" ht="42" customHeight="1"/>
    <row r="2721" ht="42" customHeight="1"/>
    <row r="2722" ht="42" customHeight="1"/>
    <row r="2723" ht="42" customHeight="1"/>
    <row r="2724" ht="42" customHeight="1"/>
    <row r="2725" ht="42" customHeight="1"/>
    <row r="2726" ht="42" customHeight="1"/>
    <row r="2727" ht="42" customHeight="1"/>
    <row r="2728" ht="42" customHeight="1"/>
    <row r="2729" ht="42" customHeight="1"/>
    <row r="2730" ht="42" customHeight="1"/>
    <row r="2731" ht="42" customHeight="1"/>
    <row r="2732" ht="42" customHeight="1"/>
    <row r="2733" ht="42" customHeight="1"/>
    <row r="2734" ht="42" customHeight="1"/>
    <row r="2735" ht="42" customHeight="1"/>
    <row r="2736" ht="42" customHeight="1"/>
    <row r="2737" ht="42" customHeight="1"/>
    <row r="2738" ht="42" customHeight="1"/>
    <row r="2739" ht="42" customHeight="1"/>
    <row r="2740" ht="42" customHeight="1"/>
    <row r="2741" ht="42" customHeight="1"/>
    <row r="2742" ht="42" customHeight="1"/>
    <row r="2743" ht="42" customHeight="1"/>
    <row r="2744" ht="42" customHeight="1"/>
    <row r="2745" ht="42" customHeight="1"/>
    <row r="2746" ht="42" customHeight="1"/>
    <row r="2747" ht="42" customHeight="1"/>
    <row r="2748" ht="42" customHeight="1"/>
    <row r="2749" ht="42" customHeight="1"/>
    <row r="2750" ht="42" customHeight="1"/>
    <row r="2751" ht="42" customHeight="1"/>
    <row r="2752" ht="42" customHeight="1"/>
    <row r="2753" ht="42" customHeight="1"/>
    <row r="2754" ht="42" customHeight="1"/>
    <row r="2755" ht="42" customHeight="1"/>
    <row r="2756" ht="42" customHeight="1"/>
    <row r="2757" ht="42" customHeight="1"/>
    <row r="2758" ht="42" customHeight="1"/>
    <row r="2759" ht="42" customHeight="1"/>
    <row r="2760" ht="42" customHeight="1"/>
    <row r="2761" ht="42" customHeight="1"/>
    <row r="2762" ht="42" customHeight="1"/>
    <row r="2763" ht="42" customHeight="1"/>
    <row r="2764" ht="42" customHeight="1"/>
    <row r="2765" ht="42" customHeight="1"/>
    <row r="2766" ht="42" customHeight="1"/>
    <row r="2767" ht="42" customHeight="1"/>
    <row r="2768" ht="42" customHeight="1"/>
    <row r="2769" ht="42" customHeight="1"/>
    <row r="2770" ht="42" customHeight="1"/>
    <row r="2771" ht="42" customHeight="1"/>
    <row r="2772" ht="42" customHeight="1"/>
    <row r="2773" ht="42" customHeight="1"/>
    <row r="2774" ht="42" customHeight="1"/>
    <row r="2775" ht="42" customHeight="1"/>
    <row r="2776" ht="42" customHeight="1"/>
    <row r="2777" ht="42" customHeight="1"/>
    <row r="2778" ht="42" customHeight="1"/>
    <row r="2779" ht="42" customHeight="1"/>
    <row r="2780" ht="42" customHeight="1"/>
    <row r="2781" ht="42" customHeight="1"/>
    <row r="2782" ht="42" customHeight="1"/>
    <row r="2783" ht="42" customHeight="1"/>
    <row r="2784" ht="42" customHeight="1"/>
    <row r="2785" ht="42" customHeight="1"/>
    <row r="2786" ht="42" customHeight="1"/>
    <row r="2787" ht="42" customHeight="1"/>
    <row r="2788" ht="42" customHeight="1"/>
    <row r="2789" ht="42" customHeight="1"/>
    <row r="2790" ht="42" customHeight="1"/>
    <row r="2791" ht="42" customHeight="1"/>
    <row r="2792" ht="42" customHeight="1"/>
    <row r="2793" ht="42" customHeight="1"/>
    <row r="2794" ht="42" customHeight="1"/>
    <row r="2795" ht="42" customHeight="1"/>
    <row r="2796" ht="42" customHeight="1"/>
    <row r="2797" ht="42" customHeight="1"/>
    <row r="2798" ht="42" customHeight="1"/>
    <row r="2799" ht="42" customHeight="1"/>
    <row r="2800" ht="42" customHeight="1"/>
    <row r="2801" ht="42" customHeight="1"/>
    <row r="2802" ht="42" customHeight="1"/>
    <row r="2803" ht="42" customHeight="1"/>
    <row r="2804" ht="42" customHeight="1"/>
    <row r="2805" ht="42" customHeight="1"/>
    <row r="2806" ht="42" customHeight="1"/>
    <row r="2807" ht="42" customHeight="1"/>
    <row r="2808" ht="42" customHeight="1"/>
    <row r="2809" ht="42" customHeight="1"/>
    <row r="2810" ht="42" customHeight="1"/>
    <row r="2811" ht="42" customHeight="1"/>
    <row r="2812" ht="42" customHeight="1"/>
    <row r="2813" ht="42" customHeight="1"/>
    <row r="2814" ht="42" customHeight="1"/>
    <row r="2815" ht="42" customHeight="1"/>
    <row r="2816" ht="42" customHeight="1"/>
    <row r="2817" ht="42" customHeight="1"/>
    <row r="2818" ht="42" customHeight="1"/>
    <row r="2819" ht="42" customHeight="1"/>
    <row r="2820" ht="42" customHeight="1"/>
    <row r="2821" ht="42" customHeight="1"/>
    <row r="2822" ht="42" customHeight="1"/>
    <row r="2823" ht="42" customHeight="1"/>
    <row r="2824" ht="42" customHeight="1"/>
    <row r="2825" ht="42" customHeight="1"/>
    <row r="2826" ht="42" customHeight="1"/>
    <row r="2827" ht="42" customHeight="1"/>
    <row r="2828" ht="42" customHeight="1"/>
    <row r="2829" ht="42" customHeight="1"/>
    <row r="2830" ht="42" customHeight="1"/>
    <row r="2831" ht="42" customHeight="1"/>
    <row r="2832" ht="42" customHeight="1"/>
    <row r="2833" ht="42" customHeight="1"/>
    <row r="2834" ht="42" customHeight="1"/>
    <row r="2835" ht="42" customHeight="1"/>
    <row r="2836" ht="42" customHeight="1"/>
    <row r="2837" ht="42" customHeight="1"/>
    <row r="2838" ht="42" customHeight="1"/>
    <row r="2839" ht="42" customHeight="1"/>
    <row r="2840" ht="42" customHeight="1"/>
    <row r="2841" ht="42" customHeight="1"/>
    <row r="2842" ht="42" customHeight="1"/>
    <row r="2843" ht="42" customHeight="1"/>
    <row r="2844" ht="42" customHeight="1"/>
    <row r="2845" ht="42" customHeight="1"/>
    <row r="2846" ht="42" customHeight="1"/>
    <row r="2847" ht="42" customHeight="1"/>
    <row r="2848" ht="42" customHeight="1"/>
    <row r="2849" ht="42" customHeight="1"/>
    <row r="2850" ht="42" customHeight="1"/>
    <row r="2851" ht="42" customHeight="1"/>
    <row r="2852" ht="42" customHeight="1"/>
    <row r="2853" ht="42" customHeight="1"/>
    <row r="2854" ht="42" customHeight="1"/>
    <row r="2855" ht="42" customHeight="1"/>
    <row r="2856" ht="42" customHeight="1"/>
    <row r="2857" ht="42" customHeight="1"/>
    <row r="2858" ht="42" customHeight="1"/>
    <row r="2859" ht="42" customHeight="1"/>
    <row r="2860" ht="42" customHeight="1"/>
    <row r="2861" ht="42" customHeight="1"/>
    <row r="2862" ht="42" customHeight="1"/>
    <row r="2863" ht="42" customHeight="1"/>
    <row r="2864" ht="42" customHeight="1"/>
    <row r="2865" ht="42" customHeight="1"/>
    <row r="2866" ht="42" customHeight="1"/>
    <row r="2867" ht="42" customHeight="1"/>
    <row r="2868" ht="42" customHeight="1"/>
    <row r="2869" ht="42" customHeight="1"/>
    <row r="2870" ht="42" customHeight="1"/>
    <row r="2871" ht="42" customHeight="1"/>
    <row r="2872" ht="42" customHeight="1"/>
    <row r="2873" ht="42" customHeight="1"/>
    <row r="2874" ht="42" customHeight="1"/>
    <row r="2875" ht="42" customHeight="1"/>
    <row r="2876" ht="42" customHeight="1"/>
    <row r="2877" ht="42" customHeight="1"/>
    <row r="2878" ht="42" customHeight="1"/>
    <row r="2879" ht="42" customHeight="1"/>
    <row r="2880" ht="42" customHeight="1"/>
    <row r="2881" ht="42" customHeight="1"/>
    <row r="2882" ht="42" customHeight="1"/>
    <row r="2883" ht="42" customHeight="1"/>
    <row r="2884" ht="42" customHeight="1"/>
    <row r="2885" ht="42" customHeight="1"/>
    <row r="2886" ht="42" customHeight="1"/>
    <row r="2887" ht="42" customHeight="1"/>
    <row r="2888" ht="42" customHeight="1"/>
    <row r="2889" ht="42" customHeight="1"/>
    <row r="2890" ht="42" customHeight="1"/>
    <row r="2891" ht="42" customHeight="1"/>
    <row r="2892" ht="42" customHeight="1"/>
    <row r="2893" ht="42" customHeight="1"/>
    <row r="2894" ht="42" customHeight="1"/>
    <row r="2895" ht="42" customHeight="1"/>
    <row r="2896" ht="42" customHeight="1"/>
    <row r="2897" ht="42" customHeight="1"/>
    <row r="2898" ht="42" customHeight="1"/>
    <row r="2899" ht="42" customHeight="1"/>
    <row r="2900" ht="42" customHeight="1"/>
    <row r="2901" ht="42" customHeight="1"/>
    <row r="2902" ht="42" customHeight="1"/>
    <row r="2903" ht="42" customHeight="1"/>
    <row r="2904" ht="42" customHeight="1"/>
    <row r="2905" ht="42" customHeight="1"/>
    <row r="2906" ht="42" customHeight="1"/>
    <row r="2907" ht="42" customHeight="1"/>
    <row r="2908" ht="42" customHeight="1"/>
    <row r="2909" ht="42" customHeight="1"/>
    <row r="2910" ht="42" customHeight="1"/>
    <row r="2911" ht="42" customHeight="1"/>
    <row r="2912" ht="42" customHeight="1"/>
    <row r="2913" ht="42" customHeight="1"/>
    <row r="2914" ht="42" customHeight="1"/>
    <row r="2915" ht="42" customHeight="1"/>
    <row r="2916" ht="42" customHeight="1"/>
    <row r="2917" ht="42" customHeight="1"/>
    <row r="2918" ht="42" customHeight="1"/>
    <row r="2919" ht="42" customHeight="1"/>
    <row r="2920" ht="42" customHeight="1"/>
    <row r="2921" ht="42" customHeight="1"/>
    <row r="2922" ht="42" customHeight="1"/>
    <row r="2923" ht="42" customHeight="1"/>
    <row r="2924" ht="42" customHeight="1"/>
    <row r="2925" ht="42" customHeight="1"/>
    <row r="2926" ht="42" customHeight="1"/>
    <row r="2927" ht="42" customHeight="1"/>
    <row r="2928" ht="42" customHeight="1"/>
    <row r="2929" ht="42" customHeight="1"/>
    <row r="2930" ht="42" customHeight="1"/>
    <row r="2931" ht="42" customHeight="1"/>
    <row r="2932" ht="42" customHeight="1"/>
    <row r="2933" ht="42" customHeight="1"/>
    <row r="2934" ht="42" customHeight="1"/>
    <row r="2935" ht="42" customHeight="1"/>
    <row r="2936" ht="42" customHeight="1"/>
    <row r="2937" ht="42" customHeight="1"/>
    <row r="2938" ht="42" customHeight="1"/>
    <row r="2939" ht="42" customHeight="1"/>
    <row r="2940" ht="42" customHeight="1"/>
    <row r="2941" ht="42" customHeight="1"/>
    <row r="2942" ht="42" customHeight="1"/>
    <row r="2943" ht="42" customHeight="1"/>
    <row r="2944" ht="42" customHeight="1"/>
    <row r="2945" ht="42" customHeight="1"/>
    <row r="2946" ht="42" customHeight="1"/>
    <row r="2947" ht="42" customHeight="1"/>
    <row r="2948" ht="42" customHeight="1"/>
    <row r="2949" ht="42" customHeight="1"/>
    <row r="2950" ht="42" customHeight="1"/>
    <row r="2951" ht="42" customHeight="1"/>
    <row r="2952" ht="42" customHeight="1"/>
    <row r="2953" ht="42" customHeight="1"/>
    <row r="2954" ht="42" customHeight="1"/>
    <row r="2955" ht="42" customHeight="1"/>
    <row r="2956" ht="42" customHeight="1"/>
    <row r="2957" ht="42" customHeight="1"/>
    <row r="2958" ht="42" customHeight="1"/>
    <row r="2959" ht="42" customHeight="1"/>
    <row r="2960" ht="42" customHeight="1"/>
    <row r="2961" ht="42" customHeight="1"/>
    <row r="2962" ht="42" customHeight="1"/>
    <row r="2963" ht="42" customHeight="1"/>
    <row r="2964" ht="42" customHeight="1"/>
    <row r="2965" ht="42" customHeight="1"/>
    <row r="2966" ht="42" customHeight="1"/>
    <row r="2967" ht="42" customHeight="1"/>
    <row r="2968" ht="42" customHeight="1"/>
    <row r="2969" ht="42" customHeight="1"/>
    <row r="2970" ht="42" customHeight="1"/>
    <row r="2971" ht="42" customHeight="1"/>
    <row r="2972" ht="42" customHeight="1"/>
    <row r="2973" ht="42" customHeight="1"/>
    <row r="2974" ht="42" customHeight="1"/>
    <row r="2975" ht="42" customHeight="1"/>
    <row r="2976" ht="42" customHeight="1"/>
    <row r="2977" ht="42" customHeight="1"/>
    <row r="2978" ht="42" customHeight="1"/>
    <row r="2979" ht="42" customHeight="1"/>
    <row r="2980" ht="42" customHeight="1"/>
    <row r="2981" ht="42" customHeight="1"/>
    <row r="2982" ht="42" customHeight="1"/>
    <row r="2983" ht="42" customHeight="1"/>
    <row r="2984" ht="42" customHeight="1"/>
    <row r="2985" ht="42" customHeight="1"/>
    <row r="2986" ht="42" customHeight="1"/>
    <row r="2987" ht="42" customHeight="1"/>
    <row r="2988" ht="42" customHeight="1"/>
    <row r="2989" ht="42" customHeight="1"/>
    <row r="2990" ht="42" customHeight="1"/>
    <row r="2991" ht="42" customHeight="1"/>
    <row r="2992" ht="42" customHeight="1"/>
    <row r="2993" ht="42" customHeight="1"/>
    <row r="2994" ht="42" customHeight="1"/>
    <row r="2995" ht="42" customHeight="1"/>
    <row r="2996" ht="42" customHeight="1"/>
    <row r="2997" ht="42" customHeight="1"/>
    <row r="2998" ht="42" customHeight="1"/>
    <row r="2999" ht="42" customHeight="1"/>
    <row r="3000" ht="42" customHeight="1"/>
    <row r="3001" ht="42" customHeight="1"/>
    <row r="3002" ht="42" customHeight="1"/>
    <row r="3003" ht="42" customHeight="1"/>
    <row r="3004" ht="42" customHeight="1"/>
    <row r="3005" ht="42" customHeight="1"/>
    <row r="3006" ht="42" customHeight="1"/>
    <row r="3007" ht="42" customHeight="1"/>
    <row r="3008" ht="42" customHeight="1"/>
    <row r="3009" ht="42" customHeight="1"/>
    <row r="3010" ht="42" customHeight="1"/>
    <row r="3011" ht="42" customHeight="1"/>
    <row r="3012" ht="42" customHeight="1"/>
    <row r="3013" ht="42" customHeight="1"/>
    <row r="3014" ht="42" customHeight="1"/>
    <row r="3015" ht="42" customHeight="1"/>
    <row r="3016" ht="42" customHeight="1"/>
    <row r="3017" ht="42" customHeight="1"/>
    <row r="3018" ht="42" customHeight="1"/>
    <row r="3019" ht="42" customHeight="1"/>
    <row r="3020" ht="42" customHeight="1"/>
    <row r="3021" ht="42" customHeight="1"/>
    <row r="3022" ht="42" customHeight="1"/>
    <row r="3023" ht="42" customHeight="1"/>
    <row r="3024" ht="42" customHeight="1"/>
    <row r="3025" ht="42" customHeight="1"/>
    <row r="3026" ht="42" customHeight="1"/>
    <row r="3027" ht="42" customHeight="1"/>
    <row r="3028" ht="42" customHeight="1"/>
    <row r="3029" ht="42" customHeight="1"/>
    <row r="3030" ht="42" customHeight="1"/>
    <row r="3031" ht="42" customHeight="1"/>
    <row r="3032" ht="42" customHeight="1"/>
    <row r="3033" ht="42" customHeight="1"/>
    <row r="3034" ht="42" customHeight="1"/>
    <row r="3035" ht="42" customHeight="1"/>
    <row r="3036" ht="42" customHeight="1"/>
    <row r="3037" ht="42" customHeight="1"/>
    <row r="3038" ht="42" customHeight="1"/>
    <row r="3039" ht="42" customHeight="1"/>
    <row r="3040" ht="42" customHeight="1"/>
    <row r="3041" ht="42" customHeight="1"/>
    <row r="3042" ht="42" customHeight="1"/>
    <row r="3043" ht="42" customHeight="1"/>
    <row r="3044" ht="42" customHeight="1"/>
    <row r="3045" ht="42" customHeight="1"/>
    <row r="3046" ht="42" customHeight="1"/>
    <row r="3047" ht="42" customHeight="1"/>
    <row r="3048" ht="42" customHeight="1"/>
    <row r="3049" ht="42" customHeight="1"/>
    <row r="3050" ht="42" customHeight="1"/>
    <row r="3051" ht="42" customHeight="1"/>
    <row r="3052" ht="42" customHeight="1"/>
    <row r="3053" ht="42" customHeight="1"/>
    <row r="3054" ht="42" customHeight="1"/>
    <row r="3055" ht="42" customHeight="1"/>
    <row r="3056" ht="42" customHeight="1"/>
    <row r="3057" ht="42" customHeight="1"/>
    <row r="3058" ht="42" customHeight="1"/>
    <row r="3059" ht="42" customHeight="1"/>
    <row r="3060" ht="42" customHeight="1"/>
    <row r="3061" ht="42" customHeight="1"/>
    <row r="3062" ht="42" customHeight="1"/>
    <row r="3063" ht="42" customHeight="1"/>
    <row r="3064" ht="42" customHeight="1"/>
    <row r="3065" ht="42" customHeight="1"/>
    <row r="3066" ht="42" customHeight="1"/>
    <row r="3067" ht="42" customHeight="1"/>
    <row r="3068" ht="42" customHeight="1"/>
    <row r="3069" ht="42" customHeight="1"/>
    <row r="3070" ht="42" customHeight="1"/>
    <row r="3071" ht="42" customHeight="1"/>
    <row r="3072" ht="42" customHeight="1"/>
    <row r="3073" ht="42" customHeight="1"/>
    <row r="3074" ht="42" customHeight="1"/>
    <row r="3075" ht="42" customHeight="1"/>
    <row r="3076" ht="42" customHeight="1"/>
    <row r="3077" ht="42" customHeight="1"/>
    <row r="3078" ht="42" customHeight="1"/>
    <row r="3079" ht="42" customHeight="1"/>
    <row r="3080" ht="42" customHeight="1"/>
    <row r="3081" ht="42" customHeight="1"/>
    <row r="3082" ht="42" customHeight="1"/>
    <row r="3083" ht="42" customHeight="1"/>
    <row r="3084" ht="42" customHeight="1"/>
    <row r="3085" ht="42" customHeight="1"/>
    <row r="3086" ht="42" customHeight="1"/>
    <row r="3087" ht="42" customHeight="1"/>
    <row r="3088" ht="42" customHeight="1"/>
    <row r="3089" ht="42" customHeight="1"/>
    <row r="3090" ht="42" customHeight="1"/>
    <row r="3091" ht="42" customHeight="1"/>
    <row r="3092" ht="42" customHeight="1"/>
    <row r="3093" ht="42" customHeight="1"/>
    <row r="3094" ht="42" customHeight="1"/>
    <row r="3095" ht="42" customHeight="1"/>
    <row r="3096" ht="42" customHeight="1"/>
    <row r="3097" ht="42" customHeight="1"/>
    <row r="3098" ht="42" customHeight="1"/>
    <row r="3099" ht="42" customHeight="1"/>
    <row r="3100" ht="42" customHeight="1"/>
    <row r="3101" ht="42" customHeight="1"/>
    <row r="3102" ht="42" customHeight="1"/>
    <row r="3103" ht="42" customHeight="1"/>
    <row r="3104" ht="42" customHeight="1"/>
    <row r="3105" ht="42" customHeight="1"/>
    <row r="3106" ht="42" customHeight="1"/>
    <row r="3107" ht="42" customHeight="1"/>
    <row r="3108" ht="42" customHeight="1"/>
    <row r="3109" ht="42" customHeight="1"/>
    <row r="3110" ht="42" customHeight="1"/>
    <row r="3111" ht="42" customHeight="1"/>
    <row r="3112" ht="42" customHeight="1"/>
    <row r="3113" ht="42" customHeight="1"/>
    <row r="3114" ht="42" customHeight="1"/>
    <row r="3115" ht="42" customHeight="1"/>
    <row r="3116" ht="42" customHeight="1"/>
    <row r="3117" ht="42" customHeight="1"/>
    <row r="3118" ht="42" customHeight="1"/>
    <row r="3119" ht="42" customHeight="1"/>
    <row r="3120" ht="42" customHeight="1"/>
    <row r="3121" ht="42" customHeight="1"/>
    <row r="3122" ht="42" customHeight="1"/>
    <row r="3123" ht="42" customHeight="1"/>
    <row r="3124" ht="42" customHeight="1"/>
    <row r="3125" ht="42" customHeight="1"/>
    <row r="3126" ht="42" customHeight="1"/>
    <row r="3127" ht="42" customHeight="1"/>
    <row r="3128" ht="42" customHeight="1"/>
    <row r="3129" ht="42" customHeight="1"/>
    <row r="3130" ht="42" customHeight="1"/>
    <row r="3131" ht="42" customHeight="1"/>
    <row r="3132" ht="42" customHeight="1"/>
    <row r="3133" ht="42" customHeight="1"/>
    <row r="3134" ht="42" customHeight="1"/>
    <row r="3135" ht="42" customHeight="1"/>
    <row r="3136" ht="42" customHeight="1"/>
    <row r="3137" ht="42" customHeight="1"/>
    <row r="3138" ht="42" customHeight="1"/>
    <row r="3139" ht="42" customHeight="1"/>
    <row r="3140" ht="42" customHeight="1"/>
    <row r="3141" ht="42" customHeight="1"/>
    <row r="3142" ht="42" customHeight="1"/>
    <row r="3143" ht="42" customHeight="1"/>
    <row r="3144" ht="42" customHeight="1"/>
    <row r="3145" ht="42" customHeight="1"/>
    <row r="3146" ht="42" customHeight="1"/>
    <row r="3147" ht="42" customHeight="1"/>
    <row r="3148" ht="42" customHeight="1"/>
    <row r="3149" ht="42" customHeight="1"/>
    <row r="3150" ht="42" customHeight="1"/>
    <row r="3151" ht="42" customHeight="1"/>
    <row r="3152"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2325">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8" t="s">
        <v>5471</v>
      </c>
      <c r="B1" s="8"/>
      <c r="C1" s="8"/>
      <c r="D1" s="8"/>
      <c r="E1" s="8"/>
      <c r="F1" s="8"/>
    </row>
    <row r="2" spans="1:6" ht="21.95" customHeight="1">
      <c r="A2" s="12" t="s">
        <v>5472</v>
      </c>
      <c r="B2" s="12"/>
      <c r="C2" s="12"/>
      <c r="D2" s="12"/>
      <c r="E2" s="12"/>
      <c r="F2" s="12"/>
    </row>
    <row r="4" spans="1:6" ht="30" customHeight="1">
      <c r="A4" s="1" t="s">
        <v>8</v>
      </c>
      <c r="B4" s="1" t="s">
        <v>9</v>
      </c>
      <c r="C4" s="1" t="s">
        <v>5473</v>
      </c>
      <c r="D4" s="1" t="s">
        <v>5474</v>
      </c>
      <c r="E4" s="1" t="s">
        <v>5475</v>
      </c>
      <c r="F4" s="1" t="s">
        <v>5476</v>
      </c>
    </row>
    <row r="5" spans="1:6" ht="30.95" customHeight="1">
      <c r="A5" s="6">
        <v>-27024</v>
      </c>
      <c r="B5" s="2" t="s">
        <v>1055</v>
      </c>
      <c r="C5" s="2" t="s">
        <v>5477</v>
      </c>
      <c r="D5" s="3">
        <v>4</v>
      </c>
      <c r="E5" s="3">
        <v>7</v>
      </c>
      <c r="F5" s="3" t="str">
        <f>HYPERLINK("https://www.boe.es/gazeta/dias/1826/01/03/pdfs/GMD-1826-1.pdf","Abrir PDF")</f>
        <v>Abrir PDF</v>
      </c>
    </row>
    <row r="6" spans="1:6" ht="30.95" customHeight="1">
      <c r="A6" s="6">
        <v>-27022</v>
      </c>
      <c r="B6" s="2" t="s">
        <v>2430</v>
      </c>
      <c r="C6" s="2" t="s">
        <v>5478</v>
      </c>
      <c r="D6" s="3">
        <v>4</v>
      </c>
      <c r="E6" s="3">
        <v>8</v>
      </c>
      <c r="F6" s="3" t="str">
        <f>HYPERLINK("https://www.boe.es/gazeta/dias/1826/01/05/pdfs/GMD-1826-2.pdf","Abrir PDF")</f>
        <v>Abrir PDF</v>
      </c>
    </row>
    <row r="7" spans="1:6" ht="30.95" customHeight="1">
      <c r="A7" s="6">
        <v>-27020</v>
      </c>
      <c r="B7" s="2" t="s">
        <v>111</v>
      </c>
      <c r="C7" s="2" t="s">
        <v>5479</v>
      </c>
      <c r="D7" s="3">
        <v>4</v>
      </c>
      <c r="E7" s="3">
        <v>25</v>
      </c>
      <c r="F7" s="3" t="str">
        <f>HYPERLINK("https://www.boe.es/gazeta/dias/1826/01/07/pdfs/GMD-1826-3.pdf","Abrir PDF")</f>
        <v>Abrir PDF</v>
      </c>
    </row>
    <row r="8" spans="1:6" ht="30.95" customHeight="1">
      <c r="A8" s="6">
        <v>-27017</v>
      </c>
      <c r="B8" s="2" t="s">
        <v>162</v>
      </c>
      <c r="C8" s="2" t="s">
        <v>5480</v>
      </c>
      <c r="D8" s="3">
        <v>4</v>
      </c>
      <c r="E8" s="3">
        <v>13</v>
      </c>
      <c r="F8" s="3" t="str">
        <f>HYPERLINK("https://www.boe.es/gazeta/dias/1826/01/10/pdfs/GMD-1826-4.pdf","Abrir PDF")</f>
        <v>Abrir PDF</v>
      </c>
    </row>
    <row r="9" spans="1:6" ht="30.95" customHeight="1">
      <c r="A9" s="6">
        <v>-27015</v>
      </c>
      <c r="B9" s="2" t="s">
        <v>81</v>
      </c>
      <c r="C9" s="2" t="s">
        <v>5481</v>
      </c>
      <c r="D9" s="3">
        <v>4</v>
      </c>
      <c r="E9" s="3">
        <v>8</v>
      </c>
      <c r="F9" s="3" t="str">
        <f>HYPERLINK("https://www.boe.es/gazeta/dias/1826/01/12/pdfs/GMD-1826-5.pdf","Abrir PDF")</f>
        <v>Abrir PDF</v>
      </c>
    </row>
    <row r="10" spans="1:6" ht="30.95" customHeight="1">
      <c r="A10" s="6">
        <v>-27013</v>
      </c>
      <c r="B10" s="2" t="s">
        <v>3544</v>
      </c>
      <c r="C10" s="2" t="s">
        <v>5482</v>
      </c>
      <c r="D10" s="3">
        <v>4</v>
      </c>
      <c r="E10" s="3">
        <v>2</v>
      </c>
      <c r="F10" s="3" t="str">
        <f>HYPERLINK("https://www.boe.es/gazeta/dias/1826/01/14/pdfs/GMD-1826-6.pdf","Abrir PDF")</f>
        <v>Abrir PDF</v>
      </c>
    </row>
    <row r="11" spans="1:6" ht="30.95" customHeight="1">
      <c r="A11" s="6">
        <v>-27010</v>
      </c>
      <c r="B11" s="2" t="s">
        <v>283</v>
      </c>
      <c r="C11" s="2" t="s">
        <v>5483</v>
      </c>
      <c r="D11" s="3">
        <v>4</v>
      </c>
      <c r="E11" s="3">
        <v>6</v>
      </c>
      <c r="F11" s="3" t="str">
        <f>HYPERLINK("https://www.boe.es/gazeta/dias/1826/01/17/pdfs/GMD-1826-7.pdf","Abrir PDF")</f>
        <v>Abrir PDF</v>
      </c>
    </row>
    <row r="12" spans="1:6" ht="30.95" customHeight="1">
      <c r="A12" s="6">
        <v>-27008</v>
      </c>
      <c r="B12" s="2" t="s">
        <v>790</v>
      </c>
      <c r="C12" s="2" t="s">
        <v>5484</v>
      </c>
      <c r="D12" s="3">
        <v>4</v>
      </c>
      <c r="E12" s="3">
        <v>5</v>
      </c>
      <c r="F12" s="3" t="str">
        <f>HYPERLINK("https://www.boe.es/gazeta/dias/1826/01/19/pdfs/GMD-1826-8.pdf","Abrir PDF")</f>
        <v>Abrir PDF</v>
      </c>
    </row>
    <row r="13" spans="1:6" ht="30.95" customHeight="1">
      <c r="A13" s="6">
        <v>-27006</v>
      </c>
      <c r="B13" s="2" t="s">
        <v>180</v>
      </c>
      <c r="C13" s="2" t="s">
        <v>5485</v>
      </c>
      <c r="D13" s="3">
        <v>4</v>
      </c>
      <c r="E13" s="3">
        <v>12</v>
      </c>
      <c r="F13" s="3" t="str">
        <f>HYPERLINK("https://www.boe.es/gazeta/dias/1826/01/21/pdfs/GMD-1826-9.pdf","Abrir PDF")</f>
        <v>Abrir PDF</v>
      </c>
    </row>
    <row r="14" spans="1:6" ht="30.95" customHeight="1">
      <c r="A14" s="6">
        <v>-27003</v>
      </c>
      <c r="B14" s="2" t="s">
        <v>1775</v>
      </c>
      <c r="C14" s="2" t="s">
        <v>5486</v>
      </c>
      <c r="D14" s="3">
        <v>4</v>
      </c>
      <c r="E14" s="3">
        <v>4</v>
      </c>
      <c r="F14" s="3" t="str">
        <f>HYPERLINK("https://www.boe.es/gazeta/dias/1826/01/24/pdfs/GMD-1826-10.pdf","Abrir PDF")</f>
        <v>Abrir PDF</v>
      </c>
    </row>
    <row r="15" spans="1:6" ht="30.95" customHeight="1">
      <c r="A15" s="6">
        <v>-27001</v>
      </c>
      <c r="B15" s="2" t="s">
        <v>631</v>
      </c>
      <c r="C15" s="2" t="s">
        <v>5487</v>
      </c>
      <c r="D15" s="3">
        <v>4</v>
      </c>
      <c r="E15" s="3">
        <v>11</v>
      </c>
      <c r="F15" s="3" t="str">
        <f>HYPERLINK("https://www.boe.es/gazeta/dias/1826/01/26/pdfs/GMD-1826-11.pdf","Abrir PDF")</f>
        <v>Abrir PDF</v>
      </c>
    </row>
    <row r="16" spans="1:6" ht="30.95" customHeight="1">
      <c r="A16" s="6">
        <v>-26999</v>
      </c>
      <c r="B16" s="2" t="s">
        <v>1544</v>
      </c>
      <c r="C16" s="2" t="s">
        <v>5488</v>
      </c>
      <c r="D16" s="3">
        <v>4</v>
      </c>
      <c r="E16" s="3">
        <v>8</v>
      </c>
      <c r="F16" s="3" t="str">
        <f>HYPERLINK("https://www.boe.es/gazeta/dias/1826/01/28/pdfs/GMD-1826-12.pdf","Abrir PDF")</f>
        <v>Abrir PDF</v>
      </c>
    </row>
    <row r="17" spans="1:6" ht="30.95" customHeight="1">
      <c r="A17" s="6">
        <v>-26996</v>
      </c>
      <c r="B17" s="2" t="s">
        <v>852</v>
      </c>
      <c r="C17" s="2" t="s">
        <v>5489</v>
      </c>
      <c r="D17" s="3">
        <v>4</v>
      </c>
      <c r="E17" s="3">
        <v>6</v>
      </c>
      <c r="F17" s="3" t="str">
        <f>HYPERLINK("https://www.boe.es/gazeta/dias/1826/01/31/pdfs/GMD-1826-13.pdf","Abrir PDF")</f>
        <v>Abrir PDF</v>
      </c>
    </row>
    <row r="18" spans="1:6" ht="30.95" customHeight="1">
      <c r="A18" s="6">
        <v>-26994</v>
      </c>
      <c r="B18" s="2" t="s">
        <v>668</v>
      </c>
      <c r="C18" s="2" t="s">
        <v>5490</v>
      </c>
      <c r="D18" s="3">
        <v>4</v>
      </c>
      <c r="E18" s="3">
        <v>9</v>
      </c>
      <c r="F18" s="3" t="str">
        <f>HYPERLINK("https://www.boe.es/gazeta/dias/1826/02/02/pdfs/GMD-1826-14.pdf","Abrir PDF")</f>
        <v>Abrir PDF</v>
      </c>
    </row>
    <row r="19" spans="1:6" ht="30.95" customHeight="1">
      <c r="A19" s="6">
        <v>-26992</v>
      </c>
      <c r="B19" s="2" t="s">
        <v>244</v>
      </c>
      <c r="C19" s="2" t="s">
        <v>5491</v>
      </c>
      <c r="D19" s="3">
        <v>4</v>
      </c>
      <c r="E19" s="3">
        <v>6</v>
      </c>
      <c r="F19" s="3" t="str">
        <f>HYPERLINK("https://www.boe.es/gazeta/dias/1826/02/04/pdfs/GMD-1826-15.pdf","Abrir PDF")</f>
        <v>Abrir PDF</v>
      </c>
    </row>
    <row r="20" spans="1:6" ht="30.95" customHeight="1">
      <c r="A20" s="6">
        <v>-26989</v>
      </c>
      <c r="B20" s="2" t="s">
        <v>188</v>
      </c>
      <c r="C20" s="2" t="s">
        <v>5492</v>
      </c>
      <c r="D20" s="3">
        <v>4</v>
      </c>
      <c r="E20" s="3">
        <v>11</v>
      </c>
      <c r="F20" s="3" t="str">
        <f>HYPERLINK("https://www.boe.es/gazeta/dias/1826/02/07/pdfs/GMD-1826-16.pdf","Abrir PDF")</f>
        <v>Abrir PDF</v>
      </c>
    </row>
    <row r="21" spans="1:6" ht="30.95" customHeight="1">
      <c r="A21" s="6">
        <v>-26987</v>
      </c>
      <c r="B21" s="2" t="s">
        <v>399</v>
      </c>
      <c r="C21" s="2" t="s">
        <v>5493</v>
      </c>
      <c r="D21" s="3">
        <v>4</v>
      </c>
      <c r="E21" s="3">
        <v>23</v>
      </c>
      <c r="F21" s="3" t="str">
        <f>HYPERLINK("https://www.boe.es/gazeta/dias/1826/02/09/pdfs/GMD-1826-17.pdf","Abrir PDF")</f>
        <v>Abrir PDF</v>
      </c>
    </row>
    <row r="22" spans="1:6" ht="30.95" customHeight="1">
      <c r="A22" s="6">
        <v>-26985</v>
      </c>
      <c r="B22" s="2" t="s">
        <v>355</v>
      </c>
      <c r="C22" s="2" t="s">
        <v>5494</v>
      </c>
      <c r="D22" s="3">
        <v>4</v>
      </c>
      <c r="E22" s="3">
        <v>8</v>
      </c>
      <c r="F22" s="3" t="str">
        <f>HYPERLINK("https://www.boe.es/gazeta/dias/1826/02/11/pdfs/GMD-1826-18.pdf","Abrir PDF")</f>
        <v>Abrir PDF</v>
      </c>
    </row>
    <row r="23" spans="1:6" ht="30.95" customHeight="1">
      <c r="A23" s="6">
        <v>-26982</v>
      </c>
      <c r="B23" s="2" t="s">
        <v>479</v>
      </c>
      <c r="C23" s="2" t="s">
        <v>5495</v>
      </c>
      <c r="D23" s="3">
        <v>4</v>
      </c>
      <c r="E23" s="3">
        <v>8</v>
      </c>
      <c r="F23" s="3" t="str">
        <f>HYPERLINK("https://www.boe.es/gazeta/dias/1826/02/14/pdfs/GMD-1826-19.pdf","Abrir PDF")</f>
        <v>Abrir PDF</v>
      </c>
    </row>
    <row r="24" spans="1:6" ht="30.95" customHeight="1">
      <c r="A24" s="6">
        <v>-26980</v>
      </c>
      <c r="B24" s="2" t="s">
        <v>158</v>
      </c>
      <c r="C24" s="2" t="s">
        <v>5496</v>
      </c>
      <c r="D24" s="3">
        <v>4</v>
      </c>
      <c r="E24" s="3">
        <v>14</v>
      </c>
      <c r="F24" s="3" t="str">
        <f>HYPERLINK("https://www.boe.es/gazeta/dias/1826/02/16/pdfs/GMD-1826-20.pdf","Abrir PDF")</f>
        <v>Abrir PDF</v>
      </c>
    </row>
    <row r="25" spans="1:6" ht="30.95" customHeight="1">
      <c r="A25" s="6">
        <v>-26978</v>
      </c>
      <c r="B25" s="2" t="s">
        <v>44</v>
      </c>
      <c r="C25" s="2" t="s">
        <v>5497</v>
      </c>
      <c r="D25" s="3">
        <v>4</v>
      </c>
      <c r="E25" s="3">
        <v>15</v>
      </c>
      <c r="F25" s="3" t="str">
        <f>HYPERLINK("https://www.boe.es/gazeta/dias/1826/02/18/pdfs/GMD-1826-21.pdf","Abrir PDF")</f>
        <v>Abrir PDF</v>
      </c>
    </row>
    <row r="26" spans="1:6" ht="30.95" customHeight="1">
      <c r="A26" s="6">
        <v>-26975</v>
      </c>
      <c r="B26" s="2" t="s">
        <v>453</v>
      </c>
      <c r="C26" s="2" t="s">
        <v>5498</v>
      </c>
      <c r="D26" s="3">
        <v>4</v>
      </c>
      <c r="E26" s="3">
        <v>15</v>
      </c>
      <c r="F26" s="3" t="str">
        <f>HYPERLINK("https://www.boe.es/gazeta/dias/1826/02/21/pdfs/GMD-1826-22.pdf","Abrir PDF")</f>
        <v>Abrir PDF</v>
      </c>
    </row>
    <row r="27" spans="1:6" ht="30.95" customHeight="1">
      <c r="A27" s="6">
        <v>-26973</v>
      </c>
      <c r="B27" s="2" t="s">
        <v>194</v>
      </c>
      <c r="C27" s="2" t="s">
        <v>5499</v>
      </c>
      <c r="D27" s="3">
        <v>4</v>
      </c>
      <c r="E27" s="3">
        <v>10</v>
      </c>
      <c r="F27" s="3" t="str">
        <f>HYPERLINK("https://www.boe.es/gazeta/dias/1826/02/23/pdfs/GMD-1826-23.pdf","Abrir PDF")</f>
        <v>Abrir PDF</v>
      </c>
    </row>
    <row r="28" spans="1:6" ht="30.95" customHeight="1">
      <c r="A28" s="6">
        <v>-26971</v>
      </c>
      <c r="B28" s="2" t="s">
        <v>201</v>
      </c>
      <c r="C28" s="2" t="s">
        <v>5500</v>
      </c>
      <c r="D28" s="3">
        <v>4</v>
      </c>
      <c r="E28" s="3">
        <v>55</v>
      </c>
      <c r="F28" s="3" t="str">
        <f>HYPERLINK("https://www.boe.es/gazeta/dias/1826/02/25/pdfs/GMD-1826-24.pdf","Abrir PDF")</f>
        <v>Abrir PDF</v>
      </c>
    </row>
    <row r="29" spans="1:6" ht="30.95" customHeight="1">
      <c r="A29" s="6">
        <v>-26970</v>
      </c>
      <c r="B29" s="2" t="s">
        <v>694</v>
      </c>
      <c r="C29" s="2" t="s">
        <v>5501</v>
      </c>
      <c r="D29" s="3">
        <v>1</v>
      </c>
      <c r="E29" s="3">
        <v>5</v>
      </c>
      <c r="F29" s="3" t="str">
        <f>HYPERLINK("https://www.boe.es/gazeta/dias/1826/02/26/pdfs/GMD-1826-25E.pdf","Abrir PDF")</f>
        <v>Abrir PDF</v>
      </c>
    </row>
    <row r="30" spans="1:6" ht="30.95" customHeight="1">
      <c r="A30" s="6">
        <v>-26968</v>
      </c>
      <c r="B30" s="2" t="s">
        <v>344</v>
      </c>
      <c r="C30" s="2" t="s">
        <v>5502</v>
      </c>
      <c r="D30" s="3">
        <v>4</v>
      </c>
      <c r="E30" s="3">
        <v>16</v>
      </c>
      <c r="F30" s="3" t="str">
        <f>HYPERLINK("https://www.boe.es/gazeta/dias/1826/02/28/pdfs/GMD-1826-26.pdf","Abrir PDF")</f>
        <v>Abrir PDF</v>
      </c>
    </row>
    <row r="31" spans="1:6" ht="30.95" customHeight="1">
      <c r="A31" s="6">
        <v>-26966</v>
      </c>
      <c r="B31" s="2" t="s">
        <v>1090</v>
      </c>
      <c r="C31" s="2" t="s">
        <v>5503</v>
      </c>
      <c r="D31" s="3">
        <v>4</v>
      </c>
      <c r="E31" s="3">
        <v>3</v>
      </c>
      <c r="F31" s="3" t="str">
        <f>HYPERLINK("https://www.boe.es/gazeta/dias/1826/03/02/pdfs/GMD-1826-27.pdf","Abrir PDF")</f>
        <v>Abrir PDF</v>
      </c>
    </row>
    <row r="32" spans="1:6" ht="30.95" customHeight="1">
      <c r="A32" s="6">
        <v>-26964</v>
      </c>
      <c r="B32" s="2" t="s">
        <v>634</v>
      </c>
      <c r="C32" s="2" t="s">
        <v>5504</v>
      </c>
      <c r="D32" s="3">
        <v>4</v>
      </c>
      <c r="E32" s="3">
        <v>15</v>
      </c>
      <c r="F32" s="3" t="str">
        <f>HYPERLINK("https://www.boe.es/gazeta/dias/1826/03/04/pdfs/GMD-1826-28.pdf","Abrir PDF")</f>
        <v>Abrir PDF</v>
      </c>
    </row>
    <row r="33" spans="1:6" ht="30.95" customHeight="1">
      <c r="A33" s="6">
        <v>-26961</v>
      </c>
      <c r="B33" s="2" t="s">
        <v>1092</v>
      </c>
      <c r="C33" s="2" t="s">
        <v>5505</v>
      </c>
      <c r="D33" s="3">
        <v>4</v>
      </c>
      <c r="E33" s="3">
        <v>11</v>
      </c>
      <c r="F33" s="3" t="str">
        <f>HYPERLINK("https://www.boe.es/gazeta/dias/1826/03/07/pdfs/GMD-1826-29.pdf","Abrir PDF")</f>
        <v>Abrir PDF</v>
      </c>
    </row>
    <row r="34" spans="1:6" ht="30.95" customHeight="1">
      <c r="A34" s="6">
        <v>-26959</v>
      </c>
      <c r="B34" s="2" t="s">
        <v>595</v>
      </c>
      <c r="C34" s="2" t="s">
        <v>5506</v>
      </c>
      <c r="D34" s="3">
        <v>4</v>
      </c>
      <c r="E34" s="3">
        <v>15</v>
      </c>
      <c r="F34" s="3" t="str">
        <f>HYPERLINK("https://www.boe.es/gazeta/dias/1826/03/09/pdfs/GMD-1826-30.pdf","Abrir PDF")</f>
        <v>Abrir PDF</v>
      </c>
    </row>
    <row r="35" spans="1:6" ht="30.95" customHeight="1">
      <c r="A35" s="6">
        <v>-26957</v>
      </c>
      <c r="B35" s="2" t="s">
        <v>1270</v>
      </c>
      <c r="C35" s="2" t="s">
        <v>5507</v>
      </c>
      <c r="D35" s="3">
        <v>4</v>
      </c>
      <c r="E35" s="3">
        <v>14</v>
      </c>
      <c r="F35" s="3" t="str">
        <f>HYPERLINK("https://www.boe.es/gazeta/dias/1826/03/11/pdfs/GMD-1826-31.pdf","Abrir PDF")</f>
        <v>Abrir PDF</v>
      </c>
    </row>
    <row r="36" spans="1:6" ht="30.95" customHeight="1">
      <c r="A36" s="6">
        <v>-26954</v>
      </c>
      <c r="B36" s="2" t="s">
        <v>1096</v>
      </c>
      <c r="C36" s="2" t="s">
        <v>5508</v>
      </c>
      <c r="D36" s="3">
        <v>4</v>
      </c>
      <c r="E36" s="3">
        <v>10</v>
      </c>
      <c r="F36" s="3" t="str">
        <f>HYPERLINK("https://www.boe.es/gazeta/dias/1826/03/14/pdfs/GMD-1826-32.pdf","Abrir PDF")</f>
        <v>Abrir PDF</v>
      </c>
    </row>
    <row r="37" spans="1:6" ht="30.95" customHeight="1">
      <c r="A37" s="6">
        <v>-26952</v>
      </c>
      <c r="B37" s="2" t="s">
        <v>713</v>
      </c>
      <c r="C37" s="2" t="s">
        <v>5509</v>
      </c>
      <c r="D37" s="3">
        <v>4</v>
      </c>
      <c r="E37" s="3">
        <v>12</v>
      </c>
      <c r="F37" s="3" t="str">
        <f>HYPERLINK("https://www.boe.es/gazeta/dias/1826/03/16/pdfs/GMD-1826-33.pdf","Abrir PDF")</f>
        <v>Abrir PDF</v>
      </c>
    </row>
    <row r="38" spans="1:6" ht="30.95" customHeight="1">
      <c r="A38" s="6">
        <v>-26950</v>
      </c>
      <c r="B38" s="2" t="s">
        <v>616</v>
      </c>
      <c r="C38" s="2" t="s">
        <v>5510</v>
      </c>
      <c r="D38" s="3">
        <v>4</v>
      </c>
      <c r="E38" s="3">
        <v>20</v>
      </c>
      <c r="F38" s="3" t="str">
        <f>HYPERLINK("https://www.boe.es/gazeta/dias/1826/03/18/pdfs/GMD-1826-34.pdf","Abrir PDF")</f>
        <v>Abrir PDF</v>
      </c>
    </row>
    <row r="39" spans="1:6" ht="30.95" customHeight="1">
      <c r="A39" s="6">
        <v>-26947</v>
      </c>
      <c r="B39" s="2" t="s">
        <v>19</v>
      </c>
      <c r="C39" s="2" t="s">
        <v>5511</v>
      </c>
      <c r="D39" s="3">
        <v>4</v>
      </c>
      <c r="E39" s="3">
        <v>22</v>
      </c>
      <c r="F39" s="3" t="str">
        <f>HYPERLINK("https://www.boe.es/gazeta/dias/1826/03/21/pdfs/GMD-1826-35.pdf","Abrir PDF")</f>
        <v>Abrir PDF</v>
      </c>
    </row>
    <row r="40" spans="1:6" ht="30.95" customHeight="1">
      <c r="A40" s="6">
        <v>-26945</v>
      </c>
      <c r="B40" s="2" t="s">
        <v>696</v>
      </c>
      <c r="C40" s="2" t="s">
        <v>5512</v>
      </c>
      <c r="D40" s="3">
        <v>4</v>
      </c>
      <c r="E40" s="3">
        <v>13</v>
      </c>
      <c r="F40" s="3" t="str">
        <f>HYPERLINK("https://www.boe.es/gazeta/dias/1826/03/23/pdfs/GMD-1826-36.pdf","Abrir PDF")</f>
        <v>Abrir PDF</v>
      </c>
    </row>
    <row r="41" spans="1:6" ht="30.95" customHeight="1">
      <c r="A41" s="6">
        <v>-26943</v>
      </c>
      <c r="B41" s="2" t="s">
        <v>1015</v>
      </c>
      <c r="C41" s="2" t="s">
        <v>5513</v>
      </c>
      <c r="D41" s="3">
        <v>4</v>
      </c>
      <c r="E41" s="3">
        <v>16</v>
      </c>
      <c r="F41" s="3" t="str">
        <f>HYPERLINK("https://www.boe.es/gazeta/dias/1826/03/25/pdfs/GMD-1826-37.pdf","Abrir PDF")</f>
        <v>Abrir PDF</v>
      </c>
    </row>
    <row r="42" spans="1:6" ht="30.95" customHeight="1">
      <c r="A42" s="6">
        <v>-26940</v>
      </c>
      <c r="B42" s="2" t="s">
        <v>442</v>
      </c>
      <c r="C42" s="2" t="s">
        <v>5514</v>
      </c>
      <c r="D42" s="3">
        <v>4</v>
      </c>
      <c r="E42" s="3">
        <v>9</v>
      </c>
      <c r="F42" s="3" t="str">
        <f>HYPERLINK("https://www.boe.es/gazeta/dias/1826/03/28/pdfs/GMD-1826-38.pdf","Abrir PDF")</f>
        <v>Abrir PDF</v>
      </c>
    </row>
    <row r="43" spans="1:6" ht="30.95" customHeight="1">
      <c r="A43" s="6">
        <v>-26938</v>
      </c>
      <c r="B43" s="2" t="s">
        <v>1400</v>
      </c>
      <c r="C43" s="2" t="s">
        <v>5515</v>
      </c>
      <c r="D43" s="3">
        <v>4</v>
      </c>
      <c r="E43" s="3">
        <v>6</v>
      </c>
      <c r="F43" s="3" t="str">
        <f>HYPERLINK("https://www.boe.es/gazeta/dias/1826/03/30/pdfs/GMD-1826-39.pdf","Abrir PDF")</f>
        <v>Abrir PDF</v>
      </c>
    </row>
    <row r="44" spans="1:6" ht="30.95" customHeight="1">
      <c r="A44" s="6">
        <v>-26936</v>
      </c>
      <c r="B44" s="2" t="s">
        <v>602</v>
      </c>
      <c r="C44" s="2" t="s">
        <v>5516</v>
      </c>
      <c r="D44" s="3">
        <v>4</v>
      </c>
      <c r="E44" s="3">
        <v>12</v>
      </c>
      <c r="F44" s="3" t="str">
        <f>HYPERLINK("https://www.boe.es/gazeta/dias/1826/04/01/pdfs/GMD-1826-40.pdf","Abrir PDF")</f>
        <v>Abrir PDF</v>
      </c>
    </row>
    <row r="45" spans="1:6" ht="30.95" customHeight="1">
      <c r="A45" s="6">
        <v>-26933</v>
      </c>
      <c r="B45" s="2" t="s">
        <v>63</v>
      </c>
      <c r="C45" s="2" t="s">
        <v>5517</v>
      </c>
      <c r="D45" s="3">
        <v>4</v>
      </c>
      <c r="E45" s="3">
        <v>10</v>
      </c>
      <c r="F45" s="3" t="str">
        <f>HYPERLINK("https://www.boe.es/gazeta/dias/1826/04/04/pdfs/GMD-1826-41.pdf","Abrir PDF")</f>
        <v>Abrir PDF</v>
      </c>
    </row>
    <row r="46" spans="1:6" ht="30.95" customHeight="1">
      <c r="A46" s="6">
        <v>-26931</v>
      </c>
      <c r="B46" s="2" t="s">
        <v>215</v>
      </c>
      <c r="C46" s="2" t="s">
        <v>5518</v>
      </c>
      <c r="D46" s="3">
        <v>4</v>
      </c>
      <c r="E46" s="3">
        <v>21</v>
      </c>
      <c r="F46" s="3" t="str">
        <f>HYPERLINK("https://www.boe.es/gazeta/dias/1826/04/06/pdfs/GMD-1826-42.pdf","Abrir PDF")</f>
        <v>Abrir PDF</v>
      </c>
    </row>
    <row r="47" spans="1:6" ht="30.95" customHeight="1">
      <c r="A47" s="6">
        <v>-26929</v>
      </c>
      <c r="B47" s="2" t="s">
        <v>1102</v>
      </c>
      <c r="C47" s="2" t="s">
        <v>5519</v>
      </c>
      <c r="D47" s="3">
        <v>4</v>
      </c>
      <c r="E47" s="3">
        <v>5</v>
      </c>
      <c r="F47" s="3" t="str">
        <f>HYPERLINK("https://www.boe.es/gazeta/dias/1826/04/08/pdfs/GMD-1826-43.pdf","Abrir PDF")</f>
        <v>Abrir PDF</v>
      </c>
    </row>
    <row r="48" spans="1:6" ht="30.95" customHeight="1">
      <c r="A48" s="6">
        <v>-26926</v>
      </c>
      <c r="B48" s="2" t="s">
        <v>57</v>
      </c>
      <c r="C48" s="2" t="s">
        <v>5520</v>
      </c>
      <c r="D48" s="3">
        <v>4</v>
      </c>
      <c r="E48" s="3">
        <v>23</v>
      </c>
      <c r="F48" s="3" t="str">
        <f>HYPERLINK("https://www.boe.es/gazeta/dias/1826/04/11/pdfs/GMD-1826-44.pdf","Abrir PDF")</f>
        <v>Abrir PDF</v>
      </c>
    </row>
    <row r="49" spans="1:6" ht="30.95" customHeight="1">
      <c r="A49" s="6">
        <v>-26924</v>
      </c>
      <c r="B49" s="2" t="s">
        <v>87</v>
      </c>
      <c r="C49" s="2" t="s">
        <v>5521</v>
      </c>
      <c r="D49" s="3">
        <v>4</v>
      </c>
      <c r="E49" s="3">
        <v>30</v>
      </c>
      <c r="F49" s="3" t="str">
        <f>HYPERLINK("https://www.boe.es/gazeta/dias/1826/04/13/pdfs/GMD-1826-45.pdf","Abrir PDF")</f>
        <v>Abrir PDF</v>
      </c>
    </row>
    <row r="50" spans="1:6" ht="30.95" customHeight="1">
      <c r="A50" s="6">
        <v>-26922</v>
      </c>
      <c r="B50" s="2" t="s">
        <v>352</v>
      </c>
      <c r="C50" s="2" t="s">
        <v>5522</v>
      </c>
      <c r="D50" s="3">
        <v>4</v>
      </c>
      <c r="E50" s="3">
        <v>33</v>
      </c>
      <c r="F50" s="3" t="str">
        <f>HYPERLINK("https://www.boe.es/gazeta/dias/1826/04/15/pdfs/GMD-1826-46.pdf","Abrir PDF")</f>
        <v>Abrir PDF</v>
      </c>
    </row>
    <row r="51" spans="1:6" ht="30.95" customHeight="1">
      <c r="A51" s="6">
        <v>-26919</v>
      </c>
      <c r="B51" s="2" t="s">
        <v>930</v>
      </c>
      <c r="C51" s="2" t="s">
        <v>5523</v>
      </c>
      <c r="D51" s="3">
        <v>4</v>
      </c>
      <c r="E51" s="3">
        <v>14</v>
      </c>
      <c r="F51" s="3" t="str">
        <f>HYPERLINK("https://www.boe.es/gazeta/dias/1826/04/18/pdfs/GMD-1826-47.pdf","Abrir PDF")</f>
        <v>Abrir PDF</v>
      </c>
    </row>
    <row r="52" spans="1:6" ht="30.95" customHeight="1">
      <c r="A52" s="6">
        <v>-26917</v>
      </c>
      <c r="B52" s="2" t="s">
        <v>308</v>
      </c>
      <c r="C52" s="2" t="s">
        <v>5524</v>
      </c>
      <c r="D52" s="3">
        <v>4</v>
      </c>
      <c r="E52" s="3">
        <v>32</v>
      </c>
      <c r="F52" s="3" t="str">
        <f>HYPERLINK("https://www.boe.es/gazeta/dias/1826/04/20/pdfs/GMD-1826-48.pdf","Abrir PDF")</f>
        <v>Abrir PDF</v>
      </c>
    </row>
    <row r="53" spans="1:6" ht="30.95" customHeight="1">
      <c r="A53" s="6">
        <v>-26915</v>
      </c>
      <c r="B53" s="2" t="s">
        <v>98</v>
      </c>
      <c r="C53" s="2" t="s">
        <v>5525</v>
      </c>
      <c r="D53" s="3">
        <v>4</v>
      </c>
      <c r="E53" s="3">
        <v>9</v>
      </c>
      <c r="F53" s="3" t="str">
        <f>HYPERLINK("https://www.boe.es/gazeta/dias/1826/04/22/pdfs/GMD-1826-49.pdf","Abrir PDF")</f>
        <v>Abrir PDF</v>
      </c>
    </row>
    <row r="54" spans="1:6" ht="30.95" customHeight="1">
      <c r="A54" s="6">
        <v>-26912</v>
      </c>
      <c r="B54" s="2" t="s">
        <v>1109</v>
      </c>
      <c r="C54" s="2" t="s">
        <v>5526</v>
      </c>
      <c r="D54" s="3">
        <v>4</v>
      </c>
      <c r="E54" s="3">
        <v>14</v>
      </c>
      <c r="F54" s="3" t="str">
        <f>HYPERLINK("https://www.boe.es/gazeta/dias/1826/04/25/pdfs/GMD-1826-50.pdf","Abrir PDF")</f>
        <v>Abrir PDF</v>
      </c>
    </row>
    <row r="55" spans="1:6" ht="30.95" customHeight="1">
      <c r="A55" s="6">
        <v>-26910</v>
      </c>
      <c r="B55" s="2" t="s">
        <v>95</v>
      </c>
      <c r="C55" s="2" t="s">
        <v>5527</v>
      </c>
      <c r="D55" s="3">
        <v>4</v>
      </c>
      <c r="E55" s="3">
        <v>22</v>
      </c>
      <c r="F55" s="3" t="str">
        <f>HYPERLINK("https://www.boe.es/gazeta/dias/1826/04/27/pdfs/GMD-1826-51.pdf","Abrir PDF")</f>
        <v>Abrir PDF</v>
      </c>
    </row>
    <row r="56" spans="1:6" ht="30.95" customHeight="1">
      <c r="A56" s="6">
        <v>-26908</v>
      </c>
      <c r="B56" s="2" t="s">
        <v>1007</v>
      </c>
      <c r="C56" s="2" t="s">
        <v>5528</v>
      </c>
      <c r="D56" s="3">
        <v>4</v>
      </c>
      <c r="E56" s="3">
        <v>15</v>
      </c>
      <c r="F56" s="3" t="str">
        <f>HYPERLINK("https://www.boe.es/gazeta/dias/1826/04/29/pdfs/GMD-1826-52.pdf","Abrir PDF")</f>
        <v>Abrir PDF</v>
      </c>
    </row>
    <row r="57" spans="1:6" ht="30.95" customHeight="1">
      <c r="A57" s="6">
        <v>-26905</v>
      </c>
      <c r="B57" s="2" t="s">
        <v>68</v>
      </c>
      <c r="C57" s="2" t="s">
        <v>5529</v>
      </c>
      <c r="D57" s="3">
        <v>4</v>
      </c>
      <c r="E57" s="3">
        <v>54</v>
      </c>
      <c r="F57" s="3" t="str">
        <f>HYPERLINK("https://www.boe.es/gazeta/dias/1826/05/02/pdfs/GMD-1826-53.pdf","Abrir PDF")</f>
        <v>Abrir PDF</v>
      </c>
    </row>
    <row r="58" spans="1:6" ht="30.95" customHeight="1">
      <c r="A58" s="6">
        <v>-26903</v>
      </c>
      <c r="B58" s="2" t="s">
        <v>217</v>
      </c>
      <c r="C58" s="2" t="s">
        <v>5530</v>
      </c>
      <c r="D58" s="3">
        <v>4</v>
      </c>
      <c r="E58" s="3">
        <v>14</v>
      </c>
      <c r="F58" s="3" t="str">
        <f>HYPERLINK("https://www.boe.es/gazeta/dias/1826/05/04/pdfs/GMD-1826-54.pdf","Abrir PDF")</f>
        <v>Abrir PDF</v>
      </c>
    </row>
    <row r="59" spans="1:6" ht="30.95" customHeight="1">
      <c r="A59" s="6">
        <v>-26901</v>
      </c>
      <c r="B59" s="2" t="s">
        <v>836</v>
      </c>
      <c r="C59" s="2" t="s">
        <v>5531</v>
      </c>
      <c r="D59" s="3">
        <v>4</v>
      </c>
      <c r="E59" s="3">
        <v>11</v>
      </c>
      <c r="F59" s="3" t="str">
        <f>HYPERLINK("https://www.boe.es/gazeta/dias/1826/05/06/pdfs/GMD-1826-55.pdf","Abrir PDF")</f>
        <v>Abrir PDF</v>
      </c>
    </row>
    <row r="60" spans="1:6" ht="30.95" customHeight="1">
      <c r="A60" s="6">
        <v>-26898</v>
      </c>
      <c r="B60" s="2" t="s">
        <v>1814</v>
      </c>
      <c r="C60" s="2" t="s">
        <v>5532</v>
      </c>
      <c r="D60" s="3">
        <v>4</v>
      </c>
      <c r="E60" s="3">
        <v>20</v>
      </c>
      <c r="F60" s="3" t="str">
        <f>HYPERLINK("https://www.boe.es/gazeta/dias/1826/05/09/pdfs/GMD-1826-56.pdf","Abrir PDF")</f>
        <v>Abrir PDF</v>
      </c>
    </row>
    <row r="61" spans="1:6" ht="30.95" customHeight="1">
      <c r="A61" s="6">
        <v>-26896</v>
      </c>
      <c r="B61" s="2" t="s">
        <v>336</v>
      </c>
      <c r="C61" s="2" t="s">
        <v>5533</v>
      </c>
      <c r="D61" s="3">
        <v>4</v>
      </c>
      <c r="E61" s="3">
        <v>4</v>
      </c>
      <c r="F61" s="3" t="str">
        <f>HYPERLINK("https://www.boe.es/gazeta/dias/1826/05/11/pdfs/GMD-1826-57.pdf","Abrir PDF")</f>
        <v>Abrir PDF</v>
      </c>
    </row>
    <row r="62" spans="1:6" ht="30.95" customHeight="1">
      <c r="A62" s="6">
        <v>-26894</v>
      </c>
      <c r="B62" s="2" t="s">
        <v>271</v>
      </c>
      <c r="C62" s="2" t="s">
        <v>5534</v>
      </c>
      <c r="D62" s="3">
        <v>4</v>
      </c>
      <c r="E62" s="3">
        <v>11</v>
      </c>
      <c r="F62" s="3" t="str">
        <f>HYPERLINK("https://www.boe.es/gazeta/dias/1826/05/13/pdfs/GMD-1826-58.pdf","Abrir PDF")</f>
        <v>Abrir PDF</v>
      </c>
    </row>
    <row r="63" spans="1:6" ht="30.95" customHeight="1">
      <c r="A63" s="6">
        <v>-26891</v>
      </c>
      <c r="B63" s="2" t="s">
        <v>78</v>
      </c>
      <c r="C63" s="2" t="s">
        <v>5535</v>
      </c>
      <c r="D63" s="3">
        <v>4</v>
      </c>
      <c r="E63" s="3">
        <v>31</v>
      </c>
      <c r="F63" s="3" t="str">
        <f>HYPERLINK("https://www.boe.es/gazeta/dias/1826/05/16/pdfs/GMD-1826-59.pdf","Abrir PDF")</f>
        <v>Abrir PDF</v>
      </c>
    </row>
    <row r="64" spans="1:6" ht="30.95" customHeight="1">
      <c r="A64" s="6">
        <v>-26889</v>
      </c>
      <c r="B64" s="2" t="s">
        <v>730</v>
      </c>
      <c r="C64" s="2" t="s">
        <v>5536</v>
      </c>
      <c r="D64" s="3">
        <v>4</v>
      </c>
      <c r="E64" s="3">
        <v>8</v>
      </c>
      <c r="F64" s="3" t="str">
        <f>HYPERLINK("https://www.boe.es/gazeta/dias/1826/05/18/pdfs/GMD-1826-60.pdf","Abrir PDF")</f>
        <v>Abrir PDF</v>
      </c>
    </row>
    <row r="65" spans="1:6" ht="30.95" customHeight="1">
      <c r="A65" s="6">
        <v>-26887</v>
      </c>
      <c r="B65" s="2" t="s">
        <v>961</v>
      </c>
      <c r="C65" s="2" t="s">
        <v>5537</v>
      </c>
      <c r="D65" s="3">
        <v>4</v>
      </c>
      <c r="E65" s="3">
        <v>6</v>
      </c>
      <c r="F65" s="3" t="str">
        <f>HYPERLINK("https://www.boe.es/gazeta/dias/1826/05/20/pdfs/GMD-1826-61.pdf","Abrir PDF")</f>
        <v>Abrir PDF</v>
      </c>
    </row>
    <row r="66" spans="1:6" ht="30.95" customHeight="1">
      <c r="A66" s="6">
        <v>-26884</v>
      </c>
      <c r="B66" s="2" t="s">
        <v>285</v>
      </c>
      <c r="C66" s="2" t="s">
        <v>5538</v>
      </c>
      <c r="D66" s="3">
        <v>4</v>
      </c>
      <c r="E66" s="3">
        <v>5</v>
      </c>
      <c r="F66" s="3" t="str">
        <f>HYPERLINK("https://www.boe.es/gazeta/dias/1826/05/23/pdfs/GMD-1826-62.pdf","Abrir PDF")</f>
        <v>Abrir PDF</v>
      </c>
    </row>
    <row r="67" spans="1:6" ht="30.95" customHeight="1">
      <c r="A67" s="6">
        <v>-26882</v>
      </c>
      <c r="B67" s="2" t="s">
        <v>102</v>
      </c>
      <c r="C67" s="2" t="s">
        <v>5539</v>
      </c>
      <c r="D67" s="3">
        <v>4</v>
      </c>
      <c r="E67" s="3">
        <v>40</v>
      </c>
      <c r="F67" s="3" t="str">
        <f>HYPERLINK("https://www.boe.es/gazeta/dias/1826/05/25/pdfs/GMD-1826-63.pdf","Abrir PDF")</f>
        <v>Abrir PDF</v>
      </c>
    </row>
    <row r="68" spans="1:6" ht="30.95" customHeight="1">
      <c r="A68" s="6">
        <v>-26880</v>
      </c>
      <c r="B68" s="2" t="s">
        <v>305</v>
      </c>
      <c r="C68" s="2" t="s">
        <v>5540</v>
      </c>
      <c r="D68" s="3">
        <v>4</v>
      </c>
      <c r="E68" s="3">
        <v>10</v>
      </c>
      <c r="F68" s="3" t="str">
        <f>HYPERLINK("https://www.boe.es/gazeta/dias/1826/05/27/pdfs/GMD-1826-64.pdf","Abrir PDF")</f>
        <v>Abrir PDF</v>
      </c>
    </row>
    <row r="69" spans="1:6" ht="30.95" customHeight="1">
      <c r="A69" s="6">
        <v>-26877</v>
      </c>
      <c r="B69" s="2" t="s">
        <v>529</v>
      </c>
      <c r="C69" s="2" t="s">
        <v>5541</v>
      </c>
      <c r="D69" s="3">
        <v>4</v>
      </c>
      <c r="E69" s="3">
        <v>15</v>
      </c>
      <c r="F69" s="3" t="str">
        <f>HYPERLINK("https://www.boe.es/gazeta/dias/1826/05/30/pdfs/GMD-1826-65.pdf","Abrir PDF")</f>
        <v>Abrir PDF</v>
      </c>
    </row>
    <row r="70" spans="1:6" ht="30.95" customHeight="1">
      <c r="A70" s="6">
        <v>-26875</v>
      </c>
      <c r="B70" s="2" t="s">
        <v>885</v>
      </c>
      <c r="C70" s="2" t="s">
        <v>5542</v>
      </c>
      <c r="D70" s="3">
        <v>4</v>
      </c>
      <c r="E70" s="3">
        <v>13</v>
      </c>
      <c r="F70" s="3" t="str">
        <f>HYPERLINK("https://www.boe.es/gazeta/dias/1826/06/01/pdfs/GMD-1826-66.pdf","Abrir PDF")</f>
        <v>Abrir PDF</v>
      </c>
    </row>
    <row r="71" spans="1:6" ht="30.95" customHeight="1">
      <c r="A71" s="6">
        <v>-26873</v>
      </c>
      <c r="B71" s="2" t="s">
        <v>136</v>
      </c>
      <c r="C71" s="2" t="s">
        <v>5543</v>
      </c>
      <c r="D71" s="3">
        <v>4</v>
      </c>
      <c r="E71" s="3">
        <v>35</v>
      </c>
      <c r="F71" s="3" t="str">
        <f>HYPERLINK("https://www.boe.es/gazeta/dias/1826/06/03/pdfs/GMD-1826-67.pdf","Abrir PDF")</f>
        <v>Abrir PDF</v>
      </c>
    </row>
    <row r="72" spans="1:6" ht="30.95" customHeight="1">
      <c r="A72" s="6">
        <v>-26870</v>
      </c>
      <c r="B72" s="2" t="s">
        <v>151</v>
      </c>
      <c r="C72" s="2" t="s">
        <v>5544</v>
      </c>
      <c r="D72" s="3">
        <v>4</v>
      </c>
      <c r="E72" s="3">
        <v>23</v>
      </c>
      <c r="F72" s="3" t="str">
        <f>HYPERLINK("https://www.boe.es/gazeta/dias/1826/06/06/pdfs/GMD-1826-68.pdf","Abrir PDF")</f>
        <v>Abrir PDF</v>
      </c>
    </row>
    <row r="73" spans="1:6" ht="30.95" customHeight="1">
      <c r="A73" s="6">
        <v>-26868</v>
      </c>
      <c r="B73" s="2" t="s">
        <v>1305</v>
      </c>
      <c r="C73" s="2" t="s">
        <v>5545</v>
      </c>
      <c r="D73" s="3">
        <v>4</v>
      </c>
      <c r="E73" s="3">
        <v>8</v>
      </c>
      <c r="F73" s="3" t="str">
        <f>HYPERLINK("https://www.boe.es/gazeta/dias/1826/06/08/pdfs/GMD-1826-69.pdf","Abrir PDF")</f>
        <v>Abrir PDF</v>
      </c>
    </row>
    <row r="74" spans="1:6" ht="30.95" customHeight="1">
      <c r="A74" s="6">
        <v>-26866</v>
      </c>
      <c r="B74" s="2" t="s">
        <v>675</v>
      </c>
      <c r="C74" s="2" t="s">
        <v>5546</v>
      </c>
      <c r="D74" s="3">
        <v>4</v>
      </c>
      <c r="E74" s="3">
        <v>11</v>
      </c>
      <c r="F74" s="3" t="str">
        <f>HYPERLINK("https://www.boe.es/gazeta/dias/1826/06/10/pdfs/GMD-1826-70.pdf","Abrir PDF")</f>
        <v>Abrir PDF</v>
      </c>
    </row>
    <row r="75" spans="1:6" ht="30.95" customHeight="1">
      <c r="A75" s="6">
        <v>-26863</v>
      </c>
      <c r="B75" s="2" t="s">
        <v>140</v>
      </c>
      <c r="C75" s="2" t="s">
        <v>5547</v>
      </c>
      <c r="D75" s="3">
        <v>4</v>
      </c>
      <c r="E75" s="3">
        <v>24</v>
      </c>
      <c r="F75" s="3" t="str">
        <f>HYPERLINK("https://www.boe.es/gazeta/dias/1826/06/13/pdfs/GMD-1826-71.pdf","Abrir PDF")</f>
        <v>Abrir PDF</v>
      </c>
    </row>
    <row r="76" spans="1:6" ht="30.95" customHeight="1">
      <c r="A76" s="6">
        <v>-26861</v>
      </c>
      <c r="B76" s="2" t="s">
        <v>552</v>
      </c>
      <c r="C76" s="2" t="s">
        <v>5548</v>
      </c>
      <c r="D76" s="3">
        <v>4</v>
      </c>
      <c r="E76" s="3">
        <v>9</v>
      </c>
      <c r="F76" s="3" t="str">
        <f>HYPERLINK("https://www.boe.es/gazeta/dias/1826/06/15/pdfs/GMD-1826-72.pdf","Abrir PDF")</f>
        <v>Abrir PDF</v>
      </c>
    </row>
    <row r="77" spans="1:6" ht="30.95" customHeight="1">
      <c r="A77" s="6">
        <v>-26859</v>
      </c>
      <c r="B77" s="2" t="s">
        <v>41</v>
      </c>
      <c r="C77" s="2" t="s">
        <v>5549</v>
      </c>
      <c r="D77" s="3">
        <v>4</v>
      </c>
      <c r="E77" s="3">
        <v>25</v>
      </c>
      <c r="F77" s="3" t="str">
        <f>HYPERLINK("https://www.boe.es/gazeta/dias/1826/06/17/pdfs/GMD-1826-73.pdf","Abrir PDF")</f>
        <v>Abrir PDF</v>
      </c>
    </row>
    <row r="78" spans="1:6" ht="30.95" customHeight="1">
      <c r="A78" s="6">
        <v>-26856</v>
      </c>
      <c r="B78" s="2" t="s">
        <v>229</v>
      </c>
      <c r="C78" s="2" t="s">
        <v>5550</v>
      </c>
      <c r="D78" s="3">
        <v>4</v>
      </c>
      <c r="E78" s="3">
        <v>8</v>
      </c>
      <c r="F78" s="3" t="str">
        <f>HYPERLINK("https://www.boe.es/gazeta/dias/1826/06/20/pdfs/GMD-1826-74.pdf","Abrir PDF")</f>
        <v>Abrir PDF</v>
      </c>
    </row>
    <row r="79" spans="1:6" ht="30.95" customHeight="1">
      <c r="A79" s="6">
        <v>-26854</v>
      </c>
      <c r="B79" s="2" t="s">
        <v>905</v>
      </c>
      <c r="C79" s="2" t="s">
        <v>5551</v>
      </c>
      <c r="D79" s="3">
        <v>4</v>
      </c>
      <c r="E79" s="3">
        <v>3</v>
      </c>
      <c r="F79" s="3" t="str">
        <f>HYPERLINK("https://www.boe.es/gazeta/dias/1826/06/22/pdfs/GMD-1826-75.pdf","Abrir PDF")</f>
        <v>Abrir PDF</v>
      </c>
    </row>
    <row r="80" spans="1:6" ht="30.95" customHeight="1">
      <c r="A80" s="6">
        <v>-26852</v>
      </c>
      <c r="B80" s="2" t="s">
        <v>545</v>
      </c>
      <c r="C80" s="2" t="s">
        <v>5552</v>
      </c>
      <c r="D80" s="3">
        <v>4</v>
      </c>
      <c r="E80" s="3">
        <v>14</v>
      </c>
      <c r="F80" s="3" t="str">
        <f>HYPERLINK("https://www.boe.es/gazeta/dias/1826/06/24/pdfs/GMD-1826-76.pdf","Abrir PDF")</f>
        <v>Abrir PDF</v>
      </c>
    </row>
    <row r="81" spans="1:6" ht="30.95" customHeight="1">
      <c r="A81" s="6">
        <v>-26849</v>
      </c>
      <c r="B81" s="2" t="s">
        <v>403</v>
      </c>
      <c r="C81" s="2" t="s">
        <v>5553</v>
      </c>
      <c r="D81" s="3">
        <v>4</v>
      </c>
      <c r="E81" s="3">
        <v>10</v>
      </c>
      <c r="F81" s="3" t="str">
        <f>HYPERLINK("https://www.boe.es/gazeta/dias/1826/06/27/pdfs/GMD-1826-77.pdf","Abrir PDF")</f>
        <v>Abrir PDF</v>
      </c>
    </row>
    <row r="82" spans="1:6" ht="30.95" customHeight="1">
      <c r="A82" s="6">
        <v>-26847</v>
      </c>
      <c r="B82" s="2" t="s">
        <v>465</v>
      </c>
      <c r="C82" s="2" t="s">
        <v>5554</v>
      </c>
      <c r="D82" s="3">
        <v>4</v>
      </c>
      <c r="E82" s="3">
        <v>13</v>
      </c>
      <c r="F82" s="3" t="str">
        <f>HYPERLINK("https://www.boe.es/gazeta/dias/1826/06/29/pdfs/GMD-1826-78.pdf","Abrir PDF")</f>
        <v>Abrir PDF</v>
      </c>
    </row>
    <row r="83" spans="1:6" ht="30.95" customHeight="1">
      <c r="A83" s="6">
        <v>-26845</v>
      </c>
      <c r="B83" s="2" t="s">
        <v>515</v>
      </c>
      <c r="C83" s="2" t="s">
        <v>5555</v>
      </c>
      <c r="D83" s="3">
        <v>4</v>
      </c>
      <c r="E83" s="3">
        <v>10</v>
      </c>
      <c r="F83" s="3" t="str">
        <f>HYPERLINK("https://www.boe.es/gazeta/dias/1826/07/01/pdfs/GMD-1826-79.pdf","Abrir PDF")</f>
        <v>Abrir PDF</v>
      </c>
    </row>
    <row r="84" spans="1:6" ht="30.95" customHeight="1">
      <c r="A84" s="6">
        <v>-26842</v>
      </c>
      <c r="B84" s="2" t="s">
        <v>133</v>
      </c>
      <c r="C84" s="2" t="s">
        <v>5556</v>
      </c>
      <c r="D84" s="3">
        <v>4</v>
      </c>
      <c r="E84" s="3">
        <v>22</v>
      </c>
      <c r="F84" s="3" t="str">
        <f>HYPERLINK("https://www.boe.es/gazeta/dias/1826/07/04/pdfs/GMD-1826-80.pdf","Abrir PDF")</f>
        <v>Abrir PDF</v>
      </c>
    </row>
    <row r="85" spans="1:6" ht="30.95" customHeight="1">
      <c r="A85" s="6">
        <v>-26840</v>
      </c>
      <c r="B85" s="2" t="s">
        <v>292</v>
      </c>
      <c r="C85" s="2" t="s">
        <v>5557</v>
      </c>
      <c r="D85" s="3">
        <v>4</v>
      </c>
      <c r="E85" s="3">
        <v>14</v>
      </c>
      <c r="F85" s="3" t="str">
        <f>HYPERLINK("https://www.boe.es/gazeta/dias/1826/07/06/pdfs/GMD-1826-81.pdf","Abrir PDF")</f>
        <v>Abrir PDF</v>
      </c>
    </row>
    <row r="86" spans="1:6" ht="30.95" customHeight="1">
      <c r="A86" s="6">
        <v>-26838</v>
      </c>
      <c r="B86" s="2" t="s">
        <v>312</v>
      </c>
      <c r="C86" s="2" t="s">
        <v>5558</v>
      </c>
      <c r="D86" s="3">
        <v>4</v>
      </c>
      <c r="E86" s="3">
        <v>15</v>
      </c>
      <c r="F86" s="3" t="str">
        <f>HYPERLINK("https://www.boe.es/gazeta/dias/1826/07/08/pdfs/GMD-1826-82.pdf","Abrir PDF")</f>
        <v>Abrir PDF</v>
      </c>
    </row>
    <row r="87" spans="1:6" ht="30.95" customHeight="1">
      <c r="A87" s="6">
        <v>-26835</v>
      </c>
      <c r="B87" s="2" t="s">
        <v>359</v>
      </c>
      <c r="C87" s="2" t="s">
        <v>5559</v>
      </c>
      <c r="D87" s="3">
        <v>4</v>
      </c>
      <c r="E87" s="3">
        <v>15</v>
      </c>
      <c r="F87" s="3" t="str">
        <f>HYPERLINK("https://www.boe.es/gazeta/dias/1826/07/11/pdfs/GMD-1826-83.pdf","Abrir PDF")</f>
        <v>Abrir PDF</v>
      </c>
    </row>
    <row r="88" spans="1:6" ht="30.95" customHeight="1">
      <c r="A88" s="6">
        <v>-26833</v>
      </c>
      <c r="B88" s="2" t="s">
        <v>91</v>
      </c>
      <c r="C88" s="2" t="s">
        <v>5560</v>
      </c>
      <c r="D88" s="3">
        <v>4</v>
      </c>
      <c r="E88" s="3">
        <v>12</v>
      </c>
      <c r="F88" s="3" t="str">
        <f>HYPERLINK("https://www.boe.es/gazeta/dias/1826/07/13/pdfs/GMD-1826-84.pdf","Abrir PDF")</f>
        <v>Abrir PDF</v>
      </c>
    </row>
    <row r="89" spans="1:6" ht="30.95" customHeight="1">
      <c r="A89" s="6">
        <v>-26831</v>
      </c>
      <c r="B89" s="2" t="s">
        <v>565</v>
      </c>
      <c r="C89" s="2" t="s">
        <v>5561</v>
      </c>
      <c r="D89" s="3">
        <v>4</v>
      </c>
      <c r="E89" s="3">
        <v>20</v>
      </c>
      <c r="F89" s="3" t="str">
        <f>HYPERLINK("https://www.boe.es/gazeta/dias/1826/07/15/pdfs/GMD-1826-85.pdf","Abrir PDF")</f>
        <v>Abrir PDF</v>
      </c>
    </row>
    <row r="90" spans="1:6" ht="30.95" customHeight="1">
      <c r="A90" s="6">
        <v>-26828</v>
      </c>
      <c r="B90" s="2" t="s">
        <v>586</v>
      </c>
      <c r="C90" s="2" t="s">
        <v>5562</v>
      </c>
      <c r="D90" s="3">
        <v>4</v>
      </c>
      <c r="E90" s="3">
        <v>19</v>
      </c>
      <c r="F90" s="3" t="str">
        <f>HYPERLINK("https://www.boe.es/gazeta/dias/1826/07/18/pdfs/GMD-1826-86.pdf","Abrir PDF")</f>
        <v>Abrir PDF</v>
      </c>
    </row>
    <row r="91" spans="1:6" ht="30.95" customHeight="1">
      <c r="A91" s="6">
        <v>-26826</v>
      </c>
      <c r="B91" s="2" t="s">
        <v>377</v>
      </c>
      <c r="C91" s="2" t="s">
        <v>5563</v>
      </c>
      <c r="D91" s="3">
        <v>4</v>
      </c>
      <c r="E91" s="3">
        <v>29</v>
      </c>
      <c r="F91" s="3" t="str">
        <f>HYPERLINK("https://www.boe.es/gazeta/dias/1826/07/20/pdfs/GMD-1826-87.pdf","Abrir PDF")</f>
        <v>Abrir PDF</v>
      </c>
    </row>
    <row r="92" spans="1:6" ht="30.95" customHeight="1">
      <c r="A92" s="6">
        <v>-26824</v>
      </c>
      <c r="B92" s="2" t="s">
        <v>274</v>
      </c>
      <c r="C92" s="2" t="s">
        <v>5564</v>
      </c>
      <c r="D92" s="3">
        <v>4</v>
      </c>
      <c r="E92" s="3">
        <v>17</v>
      </c>
      <c r="F92" s="3" t="str">
        <f>HYPERLINK("https://www.boe.es/gazeta/dias/1826/07/22/pdfs/GMD-1826-88.pdf","Abrir PDF")</f>
        <v>Abrir PDF</v>
      </c>
    </row>
    <row r="93" spans="1:6" ht="30.95" customHeight="1">
      <c r="A93" s="6">
        <v>-26821</v>
      </c>
      <c r="B93" s="2" t="s">
        <v>1257</v>
      </c>
      <c r="C93" s="2" t="s">
        <v>5565</v>
      </c>
      <c r="D93" s="3">
        <v>4</v>
      </c>
      <c r="E93" s="3">
        <v>11</v>
      </c>
      <c r="F93" s="3" t="str">
        <f>HYPERLINK("https://www.boe.es/gazeta/dias/1826/07/25/pdfs/GMD-1826-89.pdf","Abrir PDF")</f>
        <v>Abrir PDF</v>
      </c>
    </row>
    <row r="94" spans="1:6" ht="30.95" customHeight="1">
      <c r="A94" s="6">
        <v>-26819</v>
      </c>
      <c r="B94" s="2" t="s">
        <v>212</v>
      </c>
      <c r="C94" s="2" t="s">
        <v>5566</v>
      </c>
      <c r="D94" s="3">
        <v>4</v>
      </c>
      <c r="E94" s="3">
        <v>17</v>
      </c>
      <c r="F94" s="3" t="str">
        <f>HYPERLINK("https://www.boe.es/gazeta/dias/1826/07/27/pdfs/GMD-1826-90.pdf","Abrir PDF")</f>
        <v>Abrir PDF</v>
      </c>
    </row>
    <row r="95" spans="1:6" ht="30.95" customHeight="1">
      <c r="A95" s="6">
        <v>-26817</v>
      </c>
      <c r="B95" s="2" t="s">
        <v>643</v>
      </c>
      <c r="C95" s="2" t="s">
        <v>5567</v>
      </c>
      <c r="D95" s="3">
        <v>4</v>
      </c>
      <c r="E95" s="3">
        <v>10</v>
      </c>
      <c r="F95" s="3" t="str">
        <f>HYPERLINK("https://www.boe.es/gazeta/dias/1826/07/29/pdfs/GMD-1826-91.pdf","Abrir PDF")</f>
        <v>Abrir PDF</v>
      </c>
    </row>
    <row r="96" spans="1:6" ht="30.95" customHeight="1">
      <c r="A96" s="6">
        <v>-26814</v>
      </c>
      <c r="B96" s="2" t="s">
        <v>1314</v>
      </c>
      <c r="C96" s="2" t="s">
        <v>5568</v>
      </c>
      <c r="D96" s="3">
        <v>4</v>
      </c>
      <c r="E96" s="3">
        <v>13</v>
      </c>
      <c r="F96" s="3" t="str">
        <f>HYPERLINK("https://www.boe.es/gazeta/dias/1826/08/01/pdfs/GMD-1826-92.pdf","Abrir PDF")</f>
        <v>Abrir PDF</v>
      </c>
    </row>
    <row r="97" spans="1:6" ht="30.95" customHeight="1">
      <c r="A97" s="6">
        <v>-26812</v>
      </c>
      <c r="B97" s="2" t="s">
        <v>33</v>
      </c>
      <c r="C97" s="2" t="s">
        <v>5569</v>
      </c>
      <c r="D97" s="3">
        <v>4</v>
      </c>
      <c r="E97" s="3">
        <v>16</v>
      </c>
      <c r="F97" s="3" t="str">
        <f>HYPERLINK("https://www.boe.es/gazeta/dias/1826/08/03/pdfs/GMD-1826-93.pdf","Abrir PDF")</f>
        <v>Abrir PDF</v>
      </c>
    </row>
    <row r="98" spans="1:6" ht="30.95" customHeight="1">
      <c r="A98" s="6">
        <v>-26810</v>
      </c>
      <c r="B98" s="2" t="s">
        <v>498</v>
      </c>
      <c r="C98" s="2" t="s">
        <v>5570</v>
      </c>
      <c r="D98" s="3">
        <v>4</v>
      </c>
      <c r="E98" s="3">
        <v>17</v>
      </c>
      <c r="F98" s="3" t="str">
        <f>HYPERLINK("https://www.boe.es/gazeta/dias/1826/08/05/pdfs/GMD-1826-94.pdf","Abrir PDF")</f>
        <v>Abrir PDF</v>
      </c>
    </row>
    <row r="99" spans="1:6" ht="30.95" customHeight="1">
      <c r="A99" s="6">
        <v>-26807</v>
      </c>
      <c r="B99" s="2" t="s">
        <v>965</v>
      </c>
      <c r="C99" s="2" t="s">
        <v>5571</v>
      </c>
      <c r="D99" s="3">
        <v>4</v>
      </c>
      <c r="E99" s="3">
        <v>10</v>
      </c>
      <c r="F99" s="3" t="str">
        <f>HYPERLINK("https://www.boe.es/gazeta/dias/1826/08/08/pdfs/GMD-1826-95.pdf","Abrir PDF")</f>
        <v>Abrir PDF</v>
      </c>
    </row>
    <row r="100" spans="1:6" ht="30.95" customHeight="1">
      <c r="A100" s="6">
        <v>-26805</v>
      </c>
      <c r="B100" s="2" t="s">
        <v>1061</v>
      </c>
      <c r="C100" s="2" t="s">
        <v>5572</v>
      </c>
      <c r="D100" s="3">
        <v>4</v>
      </c>
      <c r="E100" s="3">
        <v>12</v>
      </c>
      <c r="F100" s="3" t="str">
        <f>HYPERLINK("https://www.boe.es/gazeta/dias/1826/08/10/pdfs/GMD-1826-96.pdf","Abrir PDF")</f>
        <v>Abrir PDF</v>
      </c>
    </row>
    <row r="101" spans="1:6" ht="30.95" customHeight="1">
      <c r="A101" s="6">
        <v>-26803</v>
      </c>
      <c r="B101" s="2" t="s">
        <v>811</v>
      </c>
      <c r="C101" s="2" t="s">
        <v>5573</v>
      </c>
      <c r="D101" s="3">
        <v>4</v>
      </c>
      <c r="E101" s="3">
        <v>16</v>
      </c>
      <c r="F101" s="3" t="str">
        <f>HYPERLINK("https://www.boe.es/gazeta/dias/1826/08/12/pdfs/GMD-1826-97.pdf","Abrir PDF")</f>
        <v>Abrir PDF</v>
      </c>
    </row>
    <row r="102" spans="1:6" ht="30.95" customHeight="1">
      <c r="A102" s="6">
        <v>-26800</v>
      </c>
      <c r="B102" s="2" t="s">
        <v>417</v>
      </c>
      <c r="C102" s="2" t="s">
        <v>5574</v>
      </c>
      <c r="D102" s="3">
        <v>4</v>
      </c>
      <c r="E102" s="3">
        <v>14</v>
      </c>
      <c r="F102" s="3" t="str">
        <f>HYPERLINK("https://www.boe.es/gazeta/dias/1826/08/15/pdfs/GMD-1826-98.pdf","Abrir PDF")</f>
        <v>Abrir PDF</v>
      </c>
    </row>
    <row r="103" spans="1:6" ht="30.95" customHeight="1">
      <c r="A103" s="6">
        <v>-26798</v>
      </c>
      <c r="B103" s="2" t="s">
        <v>379</v>
      </c>
      <c r="C103" s="2" t="s">
        <v>5575</v>
      </c>
      <c r="D103" s="3">
        <v>4</v>
      </c>
      <c r="E103" s="3">
        <v>7</v>
      </c>
      <c r="F103" s="3" t="str">
        <f>HYPERLINK("https://www.boe.es/gazeta/dias/1826/08/17/pdfs/GMD-1826-99.pdf","Abrir PDF")</f>
        <v>Abrir PDF</v>
      </c>
    </row>
    <row r="104" spans="1:6" ht="30.95" customHeight="1">
      <c r="A104" s="6">
        <v>-26796</v>
      </c>
      <c r="B104" s="2" t="s">
        <v>125</v>
      </c>
      <c r="C104" s="2" t="s">
        <v>5576</v>
      </c>
      <c r="D104" s="3">
        <v>4</v>
      </c>
      <c r="E104" s="3">
        <v>19</v>
      </c>
      <c r="F104" s="3" t="str">
        <f>HYPERLINK("https://www.boe.es/gazeta/dias/1826/08/19/pdfs/GMD-1826-100.pdf","Abrir PDF")</f>
        <v>Abrir PDF</v>
      </c>
    </row>
    <row r="105" spans="1:6" ht="30.95" customHeight="1">
      <c r="A105" s="6">
        <v>-26793</v>
      </c>
      <c r="B105" s="2" t="s">
        <v>28</v>
      </c>
      <c r="C105" s="2" t="s">
        <v>5577</v>
      </c>
      <c r="D105" s="3">
        <v>4</v>
      </c>
      <c r="E105" s="3">
        <v>31</v>
      </c>
      <c r="F105" s="3" t="str">
        <f>HYPERLINK("https://www.boe.es/gazeta/dias/1826/08/22/pdfs/GMD-1826-101.pdf","Abrir PDF")</f>
        <v>Abrir PDF</v>
      </c>
    </row>
    <row r="106" spans="1:6" ht="30.95" customHeight="1">
      <c r="A106" s="6">
        <v>-26791</v>
      </c>
      <c r="B106" s="2" t="s">
        <v>191</v>
      </c>
      <c r="C106" s="2" t="s">
        <v>5578</v>
      </c>
      <c r="D106" s="3">
        <v>4</v>
      </c>
      <c r="E106" s="3">
        <v>14</v>
      </c>
      <c r="F106" s="3" t="str">
        <f>HYPERLINK("https://www.boe.es/gazeta/dias/1826/08/24/pdfs/GMD-1826-102.pdf","Abrir PDF")</f>
        <v>Abrir PDF</v>
      </c>
    </row>
    <row r="107" spans="1:6" ht="30.95" customHeight="1">
      <c r="A107" s="6">
        <v>-26789</v>
      </c>
      <c r="B107" s="2" t="s">
        <v>940</v>
      </c>
      <c r="C107" s="2" t="s">
        <v>5579</v>
      </c>
      <c r="D107" s="3">
        <v>4</v>
      </c>
      <c r="E107" s="3">
        <v>8</v>
      </c>
      <c r="F107" s="3" t="str">
        <f>HYPERLINK("https://www.boe.es/gazeta/dias/1826/08/26/pdfs/GMD-1826-103.pdf","Abrir PDF")</f>
        <v>Abrir PDF</v>
      </c>
    </row>
    <row r="108" spans="1:6" ht="30.95" customHeight="1">
      <c r="A108" s="6">
        <v>-26786</v>
      </c>
      <c r="B108" s="2" t="s">
        <v>370</v>
      </c>
      <c r="C108" s="2" t="s">
        <v>5580</v>
      </c>
      <c r="D108" s="3">
        <v>4</v>
      </c>
      <c r="E108" s="3">
        <v>13</v>
      </c>
      <c r="F108" s="3" t="str">
        <f>HYPERLINK("https://www.boe.es/gazeta/dias/1826/08/29/pdfs/GMD-1826-104.pdf","Abrir PDF")</f>
        <v>Abrir PDF</v>
      </c>
    </row>
    <row r="109" spans="1:6" ht="30.95" customHeight="1">
      <c r="A109" s="6">
        <v>-26784</v>
      </c>
      <c r="B109" s="2" t="s">
        <v>389</v>
      </c>
      <c r="C109" s="2" t="s">
        <v>5581</v>
      </c>
      <c r="D109" s="3">
        <v>4</v>
      </c>
      <c r="E109" s="3">
        <v>31</v>
      </c>
      <c r="F109" s="3" t="str">
        <f>HYPERLINK("https://www.boe.es/gazeta/dias/1826/08/31/pdfs/GMD-1826-105.pdf","Abrir PDF")</f>
        <v>Abrir PDF</v>
      </c>
    </row>
    <row r="110" spans="1:6" ht="30.95" customHeight="1">
      <c r="A110" s="6">
        <v>-26782</v>
      </c>
      <c r="B110" s="2" t="s">
        <v>322</v>
      </c>
      <c r="C110" s="2" t="s">
        <v>5582</v>
      </c>
      <c r="D110" s="3">
        <v>4</v>
      </c>
      <c r="E110" s="3">
        <v>28</v>
      </c>
      <c r="F110" s="3" t="str">
        <f>HYPERLINK("https://www.boe.es/gazeta/dias/1826/09/02/pdfs/GMD-1826-106.pdf","Abrir PDF")</f>
        <v>Abrir PDF</v>
      </c>
    </row>
    <row r="111" spans="1:6" ht="30.95" customHeight="1">
      <c r="A111" s="6">
        <v>-26779</v>
      </c>
      <c r="B111" s="2" t="s">
        <v>287</v>
      </c>
      <c r="C111" s="2" t="s">
        <v>5583</v>
      </c>
      <c r="D111" s="3">
        <v>4</v>
      </c>
      <c r="E111" s="3">
        <v>14</v>
      </c>
      <c r="F111" s="3" t="str">
        <f>HYPERLINK("https://www.boe.es/gazeta/dias/1826/09/05/pdfs/GMD-1826-107.pdf","Abrir PDF")</f>
        <v>Abrir PDF</v>
      </c>
    </row>
    <row r="112" spans="1:6" ht="30.95" customHeight="1">
      <c r="A112" s="6">
        <v>-26777</v>
      </c>
      <c r="B112" s="2" t="s">
        <v>413</v>
      </c>
      <c r="C112" s="2" t="s">
        <v>5584</v>
      </c>
      <c r="D112" s="3">
        <v>4</v>
      </c>
      <c r="E112" s="3">
        <v>18</v>
      </c>
      <c r="F112" s="3" t="str">
        <f>HYPERLINK("https://www.boe.es/gazeta/dias/1826/09/07/pdfs/GMD-1826-108.pdf","Abrir PDF")</f>
        <v>Abrir PDF</v>
      </c>
    </row>
    <row r="113" spans="1:6" ht="30.95" customHeight="1">
      <c r="A113" s="6">
        <v>-26775</v>
      </c>
      <c r="B113" s="2" t="s">
        <v>74</v>
      </c>
      <c r="C113" s="2" t="s">
        <v>5585</v>
      </c>
      <c r="D113" s="3">
        <v>4</v>
      </c>
      <c r="E113" s="3">
        <v>15</v>
      </c>
      <c r="F113" s="3" t="str">
        <f>HYPERLINK("https://www.boe.es/gazeta/dias/1826/09/09/pdfs/GMD-1826-109.pdf","Abrir PDF")</f>
        <v>Abrir PDF</v>
      </c>
    </row>
    <row r="114" spans="1:6" ht="30.95" customHeight="1">
      <c r="A114" s="6">
        <v>-26772</v>
      </c>
      <c r="B114" s="2" t="s">
        <v>1327</v>
      </c>
      <c r="C114" s="2" t="s">
        <v>5586</v>
      </c>
      <c r="D114" s="3">
        <v>4</v>
      </c>
      <c r="E114" s="3">
        <v>9</v>
      </c>
      <c r="F114" s="3" t="str">
        <f>HYPERLINK("https://www.boe.es/gazeta/dias/1826/09/12/pdfs/GMD-1826-110.pdf","Abrir PDF")</f>
        <v>Abrir PDF</v>
      </c>
    </row>
    <row r="115" spans="1:6" ht="30.95" customHeight="1">
      <c r="A115" s="6">
        <v>-26770</v>
      </c>
      <c r="B115" s="2" t="s">
        <v>774</v>
      </c>
      <c r="C115" s="2" t="s">
        <v>5587</v>
      </c>
      <c r="D115" s="3">
        <v>4</v>
      </c>
      <c r="E115" s="3">
        <v>7</v>
      </c>
      <c r="F115" s="3" t="str">
        <f>HYPERLINK("https://www.boe.es/gazeta/dias/1826/09/14/pdfs/GMD-1826-111.pdf","Abrir PDF")</f>
        <v>Abrir PDF</v>
      </c>
    </row>
    <row r="116" spans="1:6" ht="30.95" customHeight="1">
      <c r="A116" s="6">
        <v>-26768</v>
      </c>
      <c r="B116" s="2" t="s">
        <v>627</v>
      </c>
      <c r="C116" s="2" t="s">
        <v>5588</v>
      </c>
      <c r="D116" s="3">
        <v>4</v>
      </c>
      <c r="E116" s="3">
        <v>10</v>
      </c>
      <c r="F116" s="3" t="str">
        <f>HYPERLINK("https://www.boe.es/gazeta/dias/1826/09/16/pdfs/GMD-1826-112.pdf","Abrir PDF")</f>
        <v>Abrir PDF</v>
      </c>
    </row>
    <row r="117" spans="1:6" ht="30.95" customHeight="1">
      <c r="A117" s="6">
        <v>-26765</v>
      </c>
      <c r="B117" s="2" t="s">
        <v>458</v>
      </c>
      <c r="C117" s="2" t="s">
        <v>5589</v>
      </c>
      <c r="D117" s="3">
        <v>4</v>
      </c>
      <c r="E117" s="3">
        <v>10</v>
      </c>
      <c r="F117" s="3" t="str">
        <f>HYPERLINK("https://www.boe.es/gazeta/dias/1826/09/19/pdfs/GMD-1826-113.pdf","Abrir PDF")</f>
        <v>Abrir PDF</v>
      </c>
    </row>
    <row r="118" spans="1:6" ht="30.95" customHeight="1">
      <c r="A118" s="6">
        <v>-26763</v>
      </c>
      <c r="B118" s="2" t="s">
        <v>169</v>
      </c>
      <c r="C118" s="2" t="s">
        <v>5590</v>
      </c>
      <c r="D118" s="3">
        <v>4</v>
      </c>
      <c r="E118" s="3">
        <v>13</v>
      </c>
      <c r="F118" s="3" t="str">
        <f>HYPERLINK("https://www.boe.es/gazeta/dias/1826/09/21/pdfs/GMD-1826-114.pdf","Abrir PDF")</f>
        <v>Abrir PDF</v>
      </c>
    </row>
    <row r="119" spans="1:6" ht="30.95" customHeight="1">
      <c r="A119" s="6">
        <v>-26761</v>
      </c>
      <c r="B119" s="2" t="s">
        <v>223</v>
      </c>
      <c r="C119" s="2" t="s">
        <v>5591</v>
      </c>
      <c r="D119" s="3">
        <v>4</v>
      </c>
      <c r="E119" s="3">
        <v>10</v>
      </c>
      <c r="F119" s="3" t="str">
        <f>HYPERLINK("https://www.boe.es/gazeta/dias/1826/09/23/pdfs/GMD-1826-115.pdf","Abrir PDF")</f>
        <v>Abrir PDF</v>
      </c>
    </row>
    <row r="120" spans="1:6" ht="30.95" customHeight="1">
      <c r="A120" s="6">
        <v>-26758</v>
      </c>
      <c r="B120" s="2" t="s">
        <v>50</v>
      </c>
      <c r="C120" s="2" t="s">
        <v>5592</v>
      </c>
      <c r="D120" s="3">
        <v>4</v>
      </c>
      <c r="E120" s="3">
        <v>12</v>
      </c>
      <c r="F120" s="3" t="str">
        <f>HYPERLINK("https://www.boe.es/gazeta/dias/1826/09/26/pdfs/GMD-1826-116.pdf","Abrir PDF")</f>
        <v>Abrir PDF</v>
      </c>
    </row>
    <row r="121" spans="1:6" ht="30.95" customHeight="1">
      <c r="A121" s="6">
        <v>-26756</v>
      </c>
      <c r="B121" s="2" t="s">
        <v>1816</v>
      </c>
      <c r="C121" s="2" t="s">
        <v>5593</v>
      </c>
      <c r="D121" s="3">
        <v>4</v>
      </c>
      <c r="E121" s="3">
        <v>8</v>
      </c>
      <c r="F121" s="3" t="str">
        <f>HYPERLINK("https://www.boe.es/gazeta/dias/1826/09/28/pdfs/GMD-1826-117.pdf","Abrir PDF")</f>
        <v>Abrir PDF</v>
      </c>
    </row>
    <row r="122" spans="1:6" ht="30.95" customHeight="1">
      <c r="A122" s="6">
        <v>-26754</v>
      </c>
      <c r="B122" s="2" t="s">
        <v>556</v>
      </c>
      <c r="C122" s="2" t="s">
        <v>5594</v>
      </c>
      <c r="D122" s="3">
        <v>4</v>
      </c>
      <c r="E122" s="3">
        <v>15</v>
      </c>
      <c r="F122" s="3" t="str">
        <f>HYPERLINK("https://www.boe.es/gazeta/dias/1826/09/30/pdfs/GMD-1826-118.pdf","Abrir PDF")</f>
        <v>Abrir PDF</v>
      </c>
    </row>
    <row r="123" spans="1:6" ht="30.95" customHeight="1">
      <c r="A123" s="6">
        <v>-26751</v>
      </c>
      <c r="B123" s="2" t="s">
        <v>262</v>
      </c>
      <c r="C123" s="2" t="s">
        <v>5595</v>
      </c>
      <c r="D123" s="3">
        <v>4</v>
      </c>
      <c r="E123" s="3">
        <v>13</v>
      </c>
      <c r="F123" s="3" t="str">
        <f>HYPERLINK("https://www.boe.es/gazeta/dias/1826/10/03/pdfs/GMD-1826-119.pdf","Abrir PDF")</f>
        <v>Abrir PDF</v>
      </c>
    </row>
    <row r="124" spans="1:6" ht="30.95" customHeight="1">
      <c r="A124" s="6">
        <v>-26749</v>
      </c>
      <c r="B124" s="2" t="s">
        <v>143</v>
      </c>
      <c r="C124" s="2" t="s">
        <v>5596</v>
      </c>
      <c r="D124" s="3">
        <v>4</v>
      </c>
      <c r="E124" s="3">
        <v>16</v>
      </c>
      <c r="F124" s="3" t="str">
        <f>HYPERLINK("https://www.boe.es/gazeta/dias/1826/10/05/pdfs/GMD-1826-120.pdf","Abrir PDF")</f>
        <v>Abrir PDF</v>
      </c>
    </row>
    <row r="125" spans="1:6" ht="30.95" customHeight="1">
      <c r="A125" s="6">
        <v>-26747</v>
      </c>
      <c r="B125" s="2" t="s">
        <v>738</v>
      </c>
      <c r="C125" s="2" t="s">
        <v>5597</v>
      </c>
      <c r="D125" s="3">
        <v>4</v>
      </c>
      <c r="E125" s="3">
        <v>23</v>
      </c>
      <c r="F125" s="3" t="str">
        <f>HYPERLINK("https://www.boe.es/gazeta/dias/1826/10/07/pdfs/GMD-1826-121.pdf","Abrir PDF")</f>
        <v>Abrir PDF</v>
      </c>
    </row>
    <row r="126" spans="1:6" ht="30.95" customHeight="1">
      <c r="A126" s="6">
        <v>-26744</v>
      </c>
      <c r="B126" s="2" t="s">
        <v>1671</v>
      </c>
      <c r="C126" s="2" t="s">
        <v>5598</v>
      </c>
      <c r="D126" s="3">
        <v>4</v>
      </c>
      <c r="E126" s="3">
        <v>4</v>
      </c>
      <c r="F126" s="3" t="str">
        <f>HYPERLINK("https://www.boe.es/gazeta/dias/1826/10/10/pdfs/GMD-1826-122.pdf","Abrir PDF")</f>
        <v>Abrir PDF</v>
      </c>
    </row>
    <row r="127" spans="1:6" ht="30.95" customHeight="1">
      <c r="A127" s="6">
        <v>-26742</v>
      </c>
      <c r="B127" s="2" t="s">
        <v>769</v>
      </c>
      <c r="C127" s="2" t="s">
        <v>5599</v>
      </c>
      <c r="D127" s="3">
        <v>4</v>
      </c>
      <c r="E127" s="3">
        <v>24</v>
      </c>
      <c r="F127" s="3" t="str">
        <f>HYPERLINK("https://www.boe.es/gazeta/dias/1826/10/12/pdfs/GMD-1826-123.pdf","Abrir PDF")</f>
        <v>Abrir PDF</v>
      </c>
    </row>
    <row r="128" spans="1:6" ht="30.95" customHeight="1">
      <c r="A128" s="6">
        <v>-26740</v>
      </c>
      <c r="B128" s="2" t="s">
        <v>383</v>
      </c>
      <c r="C128" s="2" t="s">
        <v>5600</v>
      </c>
      <c r="D128" s="3">
        <v>4</v>
      </c>
      <c r="E128" s="3">
        <v>17</v>
      </c>
      <c r="F128" s="3" t="str">
        <f>HYPERLINK("https://www.boe.es/gazeta/dias/1826/10/14/pdfs/GMD-1826-124.pdf","Abrir PDF")</f>
        <v>Abrir PDF</v>
      </c>
    </row>
    <row r="129" spans="1:6" ht="30.95" customHeight="1">
      <c r="A129" s="6">
        <v>-26737</v>
      </c>
      <c r="B129" s="2" t="s">
        <v>1283</v>
      </c>
      <c r="C129" s="2" t="s">
        <v>5601</v>
      </c>
      <c r="D129" s="3">
        <v>4</v>
      </c>
      <c r="E129" s="3">
        <v>9</v>
      </c>
      <c r="F129" s="3" t="str">
        <f>HYPERLINK("https://www.boe.es/gazeta/dias/1826/10/17/pdfs/GMD-1826-125.pdf","Abrir PDF")</f>
        <v>Abrir PDF</v>
      </c>
    </row>
    <row r="130" spans="1:6" ht="30.95" customHeight="1">
      <c r="A130" s="6">
        <v>-26735</v>
      </c>
      <c r="B130" s="2" t="s">
        <v>449</v>
      </c>
      <c r="C130" s="2" t="s">
        <v>5602</v>
      </c>
      <c r="D130" s="3">
        <v>4</v>
      </c>
      <c r="E130" s="3">
        <v>16</v>
      </c>
      <c r="F130" s="3" t="str">
        <f>HYPERLINK("https://www.boe.es/gazeta/dias/1826/10/19/pdfs/GMD-1826-126.pdf","Abrir PDF")</f>
        <v>Abrir PDF</v>
      </c>
    </row>
    <row r="131" spans="1:6" ht="30.95" customHeight="1">
      <c r="A131" s="6">
        <v>-26733</v>
      </c>
      <c r="B131" s="2" t="s">
        <v>176</v>
      </c>
      <c r="C131" s="2" t="s">
        <v>5603</v>
      </c>
      <c r="D131" s="3">
        <v>4</v>
      </c>
      <c r="E131" s="3">
        <v>36</v>
      </c>
      <c r="F131" s="3" t="str">
        <f>HYPERLINK("https://www.boe.es/gazeta/dias/1826/10/21/pdfs/GMD-1826-127.pdf","Abrir PDF")</f>
        <v>Abrir PDF</v>
      </c>
    </row>
    <row r="132" spans="1:6" ht="30.95" customHeight="1">
      <c r="A132" s="6">
        <v>-26730</v>
      </c>
      <c r="B132" s="2" t="s">
        <v>278</v>
      </c>
      <c r="C132" s="2" t="s">
        <v>5604</v>
      </c>
      <c r="D132" s="3">
        <v>4</v>
      </c>
      <c r="E132" s="3">
        <v>17</v>
      </c>
      <c r="F132" s="3" t="str">
        <f>HYPERLINK("https://www.boe.es/gazeta/dias/1826/10/24/pdfs/GMD-1826-128.pdf","Abrir PDF")</f>
        <v>Abrir PDF</v>
      </c>
    </row>
    <row r="133" spans="1:6" ht="30.95" customHeight="1">
      <c r="A133" s="6">
        <v>-26728</v>
      </c>
      <c r="B133" s="2" t="s">
        <v>900</v>
      </c>
      <c r="C133" s="2" t="s">
        <v>5605</v>
      </c>
      <c r="D133" s="3">
        <v>4</v>
      </c>
      <c r="E133" s="3">
        <v>15</v>
      </c>
      <c r="F133" s="3" t="str">
        <f>HYPERLINK("https://www.boe.es/gazeta/dias/1826/10/26/pdfs/GMD-1826-129.pdf","Abrir PDF")</f>
        <v>Abrir PDF</v>
      </c>
    </row>
    <row r="134" spans="1:6" ht="30.95" customHeight="1">
      <c r="A134" s="6">
        <v>-26726</v>
      </c>
      <c r="B134" s="2" t="s">
        <v>318</v>
      </c>
      <c r="C134" s="2" t="s">
        <v>5606</v>
      </c>
      <c r="D134" s="3">
        <v>4</v>
      </c>
      <c r="E134" s="3">
        <v>14</v>
      </c>
      <c r="F134" s="3" t="str">
        <f>HYPERLINK("https://www.boe.es/gazeta/dias/1826/10/28/pdfs/GMD-1826-130.pdf","Abrir PDF")</f>
        <v>Abrir PDF</v>
      </c>
    </row>
    <row r="135" spans="1:6" ht="30.95" customHeight="1">
      <c r="A135" s="6">
        <v>-26723</v>
      </c>
      <c r="B135" s="2" t="s">
        <v>340</v>
      </c>
      <c r="C135" s="2" t="s">
        <v>5607</v>
      </c>
      <c r="D135" s="3">
        <v>4</v>
      </c>
      <c r="E135" s="3">
        <v>30</v>
      </c>
      <c r="F135" s="3" t="str">
        <f>HYPERLINK("https://www.boe.es/gazeta/dias/1826/10/31/pdfs/GMD-1826-131.pdf","Abrir PDF")</f>
        <v>Abrir PDF</v>
      </c>
    </row>
    <row r="136" spans="1:6" ht="30.95" customHeight="1">
      <c r="A136" s="6">
        <v>-26721</v>
      </c>
      <c r="B136" s="2" t="s">
        <v>945</v>
      </c>
      <c r="C136" s="2" t="s">
        <v>5608</v>
      </c>
      <c r="D136" s="3">
        <v>4</v>
      </c>
      <c r="E136" s="3">
        <v>14</v>
      </c>
      <c r="F136" s="3" t="str">
        <f>HYPERLINK("https://www.boe.es/gazeta/dias/1826/11/02/pdfs/GMD-1826-132.pdf","Abrir PDF")</f>
        <v>Abrir PDF</v>
      </c>
    </row>
    <row r="137" spans="1:6" ht="30.95" customHeight="1">
      <c r="A137" s="6">
        <v>-26719</v>
      </c>
      <c r="B137" s="2" t="s">
        <v>184</v>
      </c>
      <c r="C137" s="2" t="s">
        <v>5609</v>
      </c>
      <c r="D137" s="3">
        <v>4</v>
      </c>
      <c r="E137" s="3">
        <v>22</v>
      </c>
      <c r="F137" s="3" t="str">
        <f>HYPERLINK("https://www.boe.es/gazeta/dias/1826/11/04/pdfs/GMD-1826-133.pdf","Abrir PDF")</f>
        <v>Abrir PDF</v>
      </c>
    </row>
    <row r="138" spans="1:6" ht="30.95" customHeight="1">
      <c r="A138" s="6">
        <v>-26716</v>
      </c>
      <c r="B138" s="2" t="s">
        <v>867</v>
      </c>
      <c r="C138" s="2" t="s">
        <v>5610</v>
      </c>
      <c r="D138" s="3">
        <v>4</v>
      </c>
      <c r="E138" s="3">
        <v>11</v>
      </c>
      <c r="F138" s="3" t="str">
        <f>HYPERLINK("https://www.boe.es/gazeta/dias/1826/11/07/pdfs/GMD-1826-134.pdf","Abrir PDF")</f>
        <v>Abrir PDF</v>
      </c>
    </row>
    <row r="139" spans="1:6" ht="30.95" customHeight="1">
      <c r="A139" s="6">
        <v>-26714</v>
      </c>
      <c r="B139" s="2" t="s">
        <v>525</v>
      </c>
      <c r="C139" s="2" t="s">
        <v>5611</v>
      </c>
      <c r="D139" s="3">
        <v>4</v>
      </c>
      <c r="E139" s="3">
        <v>7</v>
      </c>
      <c r="F139" s="3" t="str">
        <f>HYPERLINK("https://www.boe.es/gazeta/dias/1826/11/09/pdfs/GMD-1826-135.pdf","Abrir PDF")</f>
        <v>Abrir PDF</v>
      </c>
    </row>
    <row r="140" spans="1:6" ht="30.95" customHeight="1">
      <c r="A140" s="6">
        <v>-26712</v>
      </c>
      <c r="B140" s="2" t="s">
        <v>424</v>
      </c>
      <c r="C140" s="2" t="s">
        <v>5612</v>
      </c>
      <c r="D140" s="3">
        <v>4</v>
      </c>
      <c r="E140" s="3">
        <v>21</v>
      </c>
      <c r="F140" s="3" t="str">
        <f>HYPERLINK("https://www.boe.es/gazeta/dias/1826/11/11/pdfs/GMD-1826-136.pdf","Abrir PDF")</f>
        <v>Abrir PDF</v>
      </c>
    </row>
    <row r="141" spans="1:6" ht="30.95" customHeight="1">
      <c r="A141" s="6">
        <v>-26709</v>
      </c>
      <c r="B141" s="2" t="s">
        <v>121</v>
      </c>
      <c r="C141" s="2" t="s">
        <v>5613</v>
      </c>
      <c r="D141" s="3">
        <v>4</v>
      </c>
      <c r="E141" s="3">
        <v>11</v>
      </c>
      <c r="F141" s="3" t="str">
        <f>HYPERLINK("https://www.boe.es/gazeta/dias/1826/11/14/pdfs/GMD-1826-137.pdf","Abrir PDF")</f>
        <v>Abrir PDF</v>
      </c>
    </row>
    <row r="142" spans="1:6" ht="30.95" customHeight="1">
      <c r="A142" s="6">
        <v>-26707</v>
      </c>
      <c r="B142" s="2" t="s">
        <v>511</v>
      </c>
      <c r="C142" s="2" t="s">
        <v>5614</v>
      </c>
      <c r="D142" s="3">
        <v>4</v>
      </c>
      <c r="E142" s="3">
        <v>9</v>
      </c>
      <c r="F142" s="3" t="str">
        <f>HYPERLINK("https://www.boe.es/gazeta/dias/1826/11/16/pdfs/GMD-1826-138.pdf","Abrir PDF")</f>
        <v>Abrir PDF</v>
      </c>
    </row>
    <row r="143" spans="1:6" ht="30.95" customHeight="1">
      <c r="A143" s="6">
        <v>-26705</v>
      </c>
      <c r="B143" s="2" t="s">
        <v>205</v>
      </c>
      <c r="C143" s="2" t="s">
        <v>5615</v>
      </c>
      <c r="D143" s="3">
        <v>4</v>
      </c>
      <c r="E143" s="3">
        <v>10</v>
      </c>
      <c r="F143" s="3" t="str">
        <f>HYPERLINK("https://www.boe.es/gazeta/dias/1826/11/18/pdfs/GMD-1826-139.pdf","Abrir PDF")</f>
        <v>Abrir PDF</v>
      </c>
    </row>
    <row r="144" spans="1:6" ht="30.95" customHeight="1">
      <c r="A144" s="6">
        <v>-26702</v>
      </c>
      <c r="B144" s="2" t="s">
        <v>923</v>
      </c>
      <c r="C144" s="2" t="s">
        <v>5616</v>
      </c>
      <c r="D144" s="3">
        <v>4</v>
      </c>
      <c r="E144" s="3">
        <v>9</v>
      </c>
      <c r="F144" s="3" t="str">
        <f>HYPERLINK("https://www.boe.es/gazeta/dias/1826/11/21/pdfs/GMD-1826-140.pdf","Abrir PDF")</f>
        <v>Abrir PDF</v>
      </c>
    </row>
    <row r="145" spans="1:6" ht="30.95" customHeight="1">
      <c r="A145" s="6">
        <v>-26700</v>
      </c>
      <c r="B145" s="2" t="s">
        <v>54</v>
      </c>
      <c r="C145" s="2" t="s">
        <v>5617</v>
      </c>
      <c r="D145" s="3">
        <v>4</v>
      </c>
      <c r="E145" s="3">
        <v>17</v>
      </c>
      <c r="F145" s="3" t="str">
        <f>HYPERLINK("https://www.boe.es/gazeta/dias/1826/11/23/pdfs/GMD-1826-141.pdf","Abrir PDF")</f>
        <v>Abrir PDF</v>
      </c>
    </row>
    <row r="146" spans="1:6" ht="30.95" customHeight="1">
      <c r="A146" s="6">
        <v>-26698</v>
      </c>
      <c r="B146" s="2" t="s">
        <v>462</v>
      </c>
      <c r="C146" s="2" t="s">
        <v>5618</v>
      </c>
      <c r="D146" s="3">
        <v>4</v>
      </c>
      <c r="E146" s="3">
        <v>7</v>
      </c>
      <c r="F146" s="3" t="str">
        <f>HYPERLINK("https://www.boe.es/gazeta/dias/1826/11/25/pdfs/GMD-1826-142.pdf","Abrir PDF")</f>
        <v>Abrir PDF</v>
      </c>
    </row>
    <row r="147" spans="1:6" ht="30.95" customHeight="1">
      <c r="A147" s="6">
        <v>-26695</v>
      </c>
      <c r="B147" s="2" t="s">
        <v>446</v>
      </c>
      <c r="C147" s="2" t="s">
        <v>5619</v>
      </c>
      <c r="D147" s="3">
        <v>4</v>
      </c>
      <c r="E147" s="3">
        <v>16</v>
      </c>
      <c r="F147" s="3" t="str">
        <f>HYPERLINK("https://www.boe.es/gazeta/dias/1826/11/28/pdfs/GMD-1826-143.pdf","Abrir PDF")</f>
        <v>Abrir PDF</v>
      </c>
    </row>
    <row r="148" spans="1:6" ht="30.95" customHeight="1">
      <c r="A148" s="6">
        <v>-26693</v>
      </c>
      <c r="B148" s="2" t="s">
        <v>208</v>
      </c>
      <c r="C148" s="2" t="s">
        <v>5620</v>
      </c>
      <c r="D148" s="3">
        <v>4</v>
      </c>
      <c r="E148" s="3">
        <v>10</v>
      </c>
      <c r="F148" s="3" t="str">
        <f>HYPERLINK("https://www.boe.es/gazeta/dias/1826/11/30/pdfs/GMD-1826-144.pdf","Abrir PDF")</f>
        <v>Abrir PDF</v>
      </c>
    </row>
    <row r="149" spans="1:6" ht="30.95" customHeight="1">
      <c r="A149" s="6">
        <v>-26691</v>
      </c>
      <c r="B149" s="2" t="s">
        <v>795</v>
      </c>
      <c r="C149" s="2" t="s">
        <v>5621</v>
      </c>
      <c r="D149" s="3">
        <v>4</v>
      </c>
      <c r="E149" s="3">
        <v>9</v>
      </c>
      <c r="F149" s="3" t="str">
        <f>HYPERLINK("https://www.boe.es/gazeta/dias/1826/12/02/pdfs/GMD-1826-145.pdf","Abrir PDF")</f>
        <v>Abrir PDF</v>
      </c>
    </row>
    <row r="150" spans="1:6" ht="30.95" customHeight="1">
      <c r="A150" s="6">
        <v>-26688</v>
      </c>
      <c r="B150" s="2" t="s">
        <v>1178</v>
      </c>
      <c r="C150" s="2" t="s">
        <v>5622</v>
      </c>
      <c r="D150" s="3">
        <v>4</v>
      </c>
      <c r="E150" s="3">
        <v>15</v>
      </c>
      <c r="F150" s="3" t="str">
        <f>HYPERLINK("https://www.boe.es/gazeta/dias/1826/12/05/pdfs/GMD-1826-146.pdf","Abrir PDF")</f>
        <v>Abrir PDF</v>
      </c>
    </row>
    <row r="151" spans="1:6" ht="30.95" customHeight="1">
      <c r="A151" s="6">
        <v>-26686</v>
      </c>
      <c r="B151" s="2" t="s">
        <v>504</v>
      </c>
      <c r="C151" s="2" t="s">
        <v>5623</v>
      </c>
      <c r="D151" s="3">
        <v>4</v>
      </c>
      <c r="E151" s="3">
        <v>11</v>
      </c>
      <c r="F151" s="3" t="str">
        <f>HYPERLINK("https://www.boe.es/gazeta/dias/1826/12/07/pdfs/GMD-1826-147.pdf","Abrir PDF")</f>
        <v>Abrir PDF</v>
      </c>
    </row>
    <row r="152" spans="1:6" ht="30.95" customHeight="1">
      <c r="A152" s="6">
        <v>-26684</v>
      </c>
      <c r="B152" s="2" t="s">
        <v>146</v>
      </c>
      <c r="C152" s="2" t="s">
        <v>5624</v>
      </c>
      <c r="D152" s="3">
        <v>4</v>
      </c>
      <c r="E152" s="3">
        <v>10</v>
      </c>
      <c r="F152" s="3" t="str">
        <f>HYPERLINK("https://www.boe.es/gazeta/dias/1826/12/09/pdfs/GMD-1826-148.pdf","Abrir PDF")</f>
        <v>Abrir PDF</v>
      </c>
    </row>
    <row r="153" spans="1:6" ht="30.95" customHeight="1">
      <c r="A153" s="6">
        <v>-26681</v>
      </c>
      <c r="B153" s="2" t="s">
        <v>612</v>
      </c>
      <c r="C153" s="2" t="s">
        <v>5625</v>
      </c>
      <c r="D153" s="3">
        <v>4</v>
      </c>
      <c r="E153" s="3">
        <v>16</v>
      </c>
      <c r="F153" s="3" t="str">
        <f>HYPERLINK("https://www.boe.es/gazeta/dias/1826/12/12/pdfs/GMD-1826-149.pdf","Abrir PDF")</f>
        <v>Abrir PDF</v>
      </c>
    </row>
    <row r="154" spans="1:6" ht="30.95" customHeight="1">
      <c r="A154" s="6">
        <v>-26679</v>
      </c>
      <c r="B154" s="2" t="s">
        <v>583</v>
      </c>
      <c r="C154" s="2" t="s">
        <v>5626</v>
      </c>
      <c r="D154" s="3">
        <v>4</v>
      </c>
      <c r="E154" s="3">
        <v>9</v>
      </c>
      <c r="F154" s="3" t="str">
        <f>HYPERLINK("https://www.boe.es/gazeta/dias/1826/12/14/pdfs/GMD-1826-150.pdf","Abrir PDF")</f>
        <v>Abrir PDF</v>
      </c>
    </row>
    <row r="155" spans="1:6" ht="30.95" customHeight="1">
      <c r="A155" s="6">
        <v>-26677</v>
      </c>
      <c r="B155" s="2" t="s">
        <v>37</v>
      </c>
      <c r="C155" s="2" t="s">
        <v>5627</v>
      </c>
      <c r="D155" s="3">
        <v>4</v>
      </c>
      <c r="E155" s="3">
        <v>11</v>
      </c>
      <c r="F155" s="3" t="str">
        <f>HYPERLINK("https://www.boe.es/gazeta/dias/1826/12/16/pdfs/GMD-1826-151.pdf","Abrir PDF")</f>
        <v>Abrir PDF</v>
      </c>
    </row>
    <row r="156" spans="1:6" ht="30.95" customHeight="1">
      <c r="A156" s="6">
        <v>-26674</v>
      </c>
      <c r="B156" s="2" t="s">
        <v>219</v>
      </c>
      <c r="C156" s="2" t="s">
        <v>5628</v>
      </c>
      <c r="D156" s="3">
        <v>4</v>
      </c>
      <c r="E156" s="3">
        <v>11</v>
      </c>
      <c r="F156" s="3" t="str">
        <f>HYPERLINK("https://www.boe.es/gazeta/dias/1826/12/19/pdfs/GMD-1826-152.pdf","Abrir PDF")</f>
        <v>Abrir PDF</v>
      </c>
    </row>
    <row r="157" spans="1:6" ht="30.95" customHeight="1">
      <c r="A157" s="6">
        <v>-26672</v>
      </c>
      <c r="B157" s="2" t="s">
        <v>251</v>
      </c>
      <c r="C157" s="2" t="s">
        <v>5629</v>
      </c>
      <c r="D157" s="3">
        <v>4</v>
      </c>
      <c r="E157" s="3">
        <v>9</v>
      </c>
      <c r="F157" s="3" t="str">
        <f>HYPERLINK("https://www.boe.es/gazeta/dias/1826/12/21/pdfs/GMD-1826-153.pdf","Abrir PDF")</f>
        <v>Abrir PDF</v>
      </c>
    </row>
    <row r="158" spans="1:6" ht="30.95" customHeight="1">
      <c r="A158" s="6">
        <v>-26670</v>
      </c>
      <c r="B158" s="2" t="s">
        <v>253</v>
      </c>
      <c r="C158" s="2" t="s">
        <v>5630</v>
      </c>
      <c r="D158" s="3">
        <v>4</v>
      </c>
      <c r="E158" s="3">
        <v>36</v>
      </c>
      <c r="F158" s="3" t="str">
        <f>HYPERLINK("https://www.boe.es/gazeta/dias/1826/12/23/pdfs/GMD-1826-154.pdf","Abrir PDF")</f>
        <v>Abrir PDF</v>
      </c>
    </row>
    <row r="159" spans="1:6" ht="30.95" customHeight="1">
      <c r="A159" s="6">
        <v>-26667</v>
      </c>
      <c r="B159" s="2" t="s">
        <v>656</v>
      </c>
      <c r="C159" s="2" t="s">
        <v>5631</v>
      </c>
      <c r="D159" s="3">
        <v>4</v>
      </c>
      <c r="E159" s="3">
        <v>19</v>
      </c>
      <c r="F159" s="3" t="str">
        <f>HYPERLINK("https://www.boe.es/gazeta/dias/1826/12/26/pdfs/GMD-1826-155.pdf","Abrir PDF")</f>
        <v>Abrir PDF</v>
      </c>
    </row>
    <row r="160" spans="1:6" ht="30.95" customHeight="1">
      <c r="A160" s="6">
        <v>-26665</v>
      </c>
      <c r="B160" s="2" t="s">
        <v>130</v>
      </c>
      <c r="C160" s="2" t="s">
        <v>5632</v>
      </c>
      <c r="D160" s="3">
        <v>4</v>
      </c>
      <c r="E160" s="3">
        <v>6</v>
      </c>
      <c r="F160" s="3" t="str">
        <f>HYPERLINK("https://www.boe.es/gazeta/dias/1826/12/28/pdfs/GMD-1826-156.pdf","Abrir PDF")</f>
        <v>Abrir PDF</v>
      </c>
    </row>
    <row r="161" spans="1:6" ht="30.95" customHeight="1">
      <c r="A161" s="6">
        <v>-26663</v>
      </c>
      <c r="B161" s="2" t="s">
        <v>374</v>
      </c>
      <c r="C161" s="2" t="s">
        <v>5633</v>
      </c>
      <c r="D161" s="3">
        <v>4</v>
      </c>
      <c r="E161" s="3">
        <v>17</v>
      </c>
      <c r="F161" s="3" t="str">
        <f>HYPERLINK("https://www.boe.es/gazeta/dias/1826/12/30/pdfs/GMD-1826-157.pdf","Abrir PDF")</f>
        <v>Abrir PDF</v>
      </c>
    </row>
    <row r="162" spans="1:6" ht="30.95" customHeight="1">
      <c r="A162" s="4"/>
      <c r="B162" s="2"/>
      <c r="C162" s="2"/>
      <c r="D162" s="3"/>
      <c r="E162" s="3"/>
      <c r="F162" s="3"/>
    </row>
    <row r="163" spans="1:6" ht="30.95" customHeight="1">
      <c r="A163" s="4"/>
      <c r="B163" s="2"/>
      <c r="C163" s="2"/>
      <c r="D163" s="3"/>
      <c r="E163" s="3"/>
      <c r="F163" s="3"/>
    </row>
    <row r="164" spans="1:6" ht="24" customHeight="1">
      <c r="A164" s="13" t="s">
        <v>5634</v>
      </c>
      <c r="B164" s="14"/>
      <c r="C164" s="14"/>
      <c r="D164" s="15"/>
      <c r="E164" s="15"/>
      <c r="F164" s="16"/>
    </row>
    <row r="165" spans="1:6" ht="42" customHeight="1">
      <c r="A165" s="7" t="s">
        <v>5635</v>
      </c>
      <c r="B165" s="17" t="s">
        <v>5636</v>
      </c>
      <c r="C165" s="17"/>
      <c r="D165" s="18"/>
      <c r="E165" s="18"/>
      <c r="F165" s="18"/>
    </row>
    <row r="166" spans="1:6" ht="42" customHeight="1">
      <c r="A166" s="7" t="s">
        <v>5637</v>
      </c>
      <c r="B166" s="17" t="s">
        <v>5638</v>
      </c>
      <c r="C166" s="17"/>
      <c r="D166" s="18"/>
      <c r="E166" s="18"/>
      <c r="F166" s="18"/>
    </row>
    <row r="167" spans="1:6" ht="42" customHeight="1">
      <c r="A167" s="7" t="s">
        <v>5639</v>
      </c>
      <c r="B167" s="17" t="s">
        <v>5640</v>
      </c>
      <c r="C167" s="17"/>
      <c r="D167" s="18"/>
      <c r="E167" s="18"/>
      <c r="F167" s="18"/>
    </row>
    <row r="168" spans="1:6" ht="42" customHeight="1">
      <c r="A168" s="7" t="s">
        <v>5641</v>
      </c>
      <c r="B168" s="17" t="s">
        <v>5642</v>
      </c>
      <c r="C168" s="17"/>
      <c r="D168" s="18"/>
      <c r="E168" s="18"/>
      <c r="F168" s="18"/>
    </row>
    <row r="169" spans="1:6" ht="42" customHeight="1">
      <c r="A169" s="7" t="s">
        <v>5643</v>
      </c>
      <c r="B169" s="17" t="s">
        <v>5644</v>
      </c>
      <c r="C169" s="17"/>
      <c r="D169" s="18"/>
      <c r="E169" s="18"/>
      <c r="F169" s="18"/>
    </row>
    <row r="170" spans="1:6" ht="42" customHeight="1">
      <c r="A170" s="7" t="s">
        <v>10</v>
      </c>
      <c r="B170" s="17" t="s">
        <v>5645</v>
      </c>
      <c r="C170" s="17"/>
      <c r="D170" s="18"/>
      <c r="E170" s="18"/>
      <c r="F170" s="18"/>
    </row>
    <row r="171" spans="1:6" ht="42" customHeight="1">
      <c r="A171" s="7" t="s">
        <v>5646</v>
      </c>
      <c r="B171" s="17" t="s">
        <v>5647</v>
      </c>
      <c r="C171" s="17"/>
      <c r="D171" s="18"/>
      <c r="E171" s="18"/>
      <c r="F171" s="18"/>
    </row>
    <row r="172" spans="1:6" ht="42" customHeight="1">
      <c r="A172" s="7" t="s">
        <v>5648</v>
      </c>
      <c r="B172" s="17" t="s">
        <v>5649</v>
      </c>
      <c r="C172" s="17"/>
      <c r="D172" s="18"/>
      <c r="E172" s="18"/>
      <c r="F172" s="18"/>
    </row>
    <row r="173" spans="1:6" ht="42" customHeight="1">
      <c r="A173" s="7" t="s">
        <v>5650</v>
      </c>
      <c r="B173" s="17" t="s">
        <v>5651</v>
      </c>
      <c r="C173" s="17"/>
      <c r="D173" s="18"/>
      <c r="E173" s="18"/>
      <c r="F173" s="18"/>
    </row>
    <row r="174" spans="1:6" ht="30.95" customHeight="1"/>
    <row r="175" spans="1:6" ht="30.95" customHeight="1"/>
    <row r="176" spans="1:6" ht="30.95" customHeight="1"/>
    <row r="177" ht="30.95" customHeight="1"/>
    <row r="178" ht="30.95" customHeight="1"/>
    <row r="179" ht="30.95" customHeight="1"/>
    <row r="180" ht="30.95" customHeight="1"/>
    <row r="181" ht="30.95" customHeight="1"/>
    <row r="182" ht="30.95" customHeight="1"/>
    <row r="183" ht="30.95" customHeight="1"/>
    <row r="184" ht="30.95" customHeight="1"/>
    <row r="185" ht="30.95" customHeight="1"/>
    <row r="186" ht="30.95" customHeight="1"/>
    <row r="187" ht="30.95" customHeight="1"/>
    <row r="188" ht="30.95" customHeight="1"/>
    <row r="189" ht="30.95" customHeight="1"/>
    <row r="190" ht="30.95" customHeight="1"/>
    <row r="191" ht="30.95" customHeight="1"/>
    <row r="192" ht="30.95" customHeight="1"/>
    <row r="193" ht="30.95" customHeight="1"/>
    <row r="194" ht="30.95" customHeight="1"/>
    <row r="195" ht="30.95" customHeight="1"/>
    <row r="196" ht="30.95" customHeight="1"/>
    <row r="197" ht="30.95" customHeight="1"/>
    <row r="198" ht="30.95" customHeight="1"/>
    <row r="199" ht="30.95" customHeight="1"/>
    <row r="200" ht="30.95" customHeight="1"/>
    <row r="201" ht="30.95" customHeight="1"/>
    <row r="202" ht="30.95" customHeight="1"/>
    <row r="203" ht="30.95" customHeight="1"/>
    <row r="204" ht="30.95" customHeight="1"/>
    <row r="205" ht="30.95" customHeight="1"/>
    <row r="206" ht="30.95" customHeight="1"/>
    <row r="207" ht="30.95" customHeight="1"/>
    <row r="208" ht="30.95" customHeight="1"/>
    <row r="209" ht="30.95" customHeight="1"/>
    <row r="210" ht="30.95" customHeight="1"/>
    <row r="211" ht="30.95" customHeight="1"/>
    <row r="212" ht="30.95" customHeight="1"/>
    <row r="213" ht="30.95" customHeight="1"/>
    <row r="214" ht="30.95" customHeight="1"/>
    <row r="215" ht="30.95" customHeight="1"/>
    <row r="216" ht="30.95" customHeight="1"/>
    <row r="217" ht="30.95" customHeight="1"/>
    <row r="218" ht="30.95" customHeight="1"/>
    <row r="219" ht="30.95" customHeight="1"/>
    <row r="220" ht="30.95" customHeight="1"/>
    <row r="221" ht="30.95" customHeight="1"/>
    <row r="222" ht="30.95" customHeight="1"/>
    <row r="223" ht="30.95" customHeight="1"/>
    <row r="224" ht="30.95" customHeight="1"/>
    <row r="225" ht="30.95" customHeight="1"/>
    <row r="226" ht="30.95" customHeight="1"/>
    <row r="227" ht="30.95" customHeight="1"/>
    <row r="228" ht="30.95" customHeight="1"/>
    <row r="229" ht="30.95" customHeight="1"/>
    <row r="230" ht="30.95" customHeight="1"/>
    <row r="231" ht="30.95" customHeight="1"/>
    <row r="232" ht="30.95" customHeight="1"/>
    <row r="233" ht="30.95" customHeight="1"/>
    <row r="234" ht="30.95" customHeight="1"/>
    <row r="235" ht="30.95" customHeight="1"/>
    <row r="236" ht="30.95" customHeight="1"/>
    <row r="237" ht="30.95" customHeight="1"/>
    <row r="238" ht="30.95" customHeight="1"/>
    <row r="239" ht="30.95" customHeight="1"/>
    <row r="240" ht="30.95" customHeight="1"/>
    <row r="241" ht="30.95" customHeight="1"/>
    <row r="242" ht="30.95" customHeight="1"/>
    <row r="243" ht="30.95" customHeight="1"/>
    <row r="244" ht="30.95" customHeight="1"/>
    <row r="245" ht="30.95" customHeight="1"/>
    <row r="246" ht="30.95" customHeight="1"/>
    <row r="247" ht="30.95" customHeight="1"/>
    <row r="248" ht="30.95" customHeight="1"/>
    <row r="249" ht="30.95" customHeight="1"/>
    <row r="250" ht="30.95" customHeight="1"/>
    <row r="251" ht="30.95" customHeight="1"/>
    <row r="252" ht="30.95" customHeight="1"/>
    <row r="253" ht="30.95" customHeight="1"/>
    <row r="254" ht="30.95" customHeight="1"/>
    <row r="255" ht="30.95" customHeight="1"/>
    <row r="256" ht="30.95" customHeight="1"/>
    <row r="257" ht="30.95" customHeight="1"/>
    <row r="258" ht="30.95" customHeight="1"/>
    <row r="259" ht="30.95" customHeight="1"/>
    <row r="260" ht="30.95" customHeight="1"/>
    <row r="261" ht="30.95" customHeight="1"/>
    <row r="262" ht="30.95" customHeight="1"/>
    <row r="263" ht="30.95" customHeight="1"/>
    <row r="264" ht="30.95" customHeight="1"/>
    <row r="265" ht="30.95" customHeight="1"/>
    <row r="266" ht="30.95" customHeight="1"/>
    <row r="267" ht="30.95" customHeight="1"/>
    <row r="268" ht="30.95" customHeight="1"/>
    <row r="269" ht="30.95" customHeight="1"/>
    <row r="270" ht="30.95" customHeight="1"/>
    <row r="271" ht="30.95" customHeight="1"/>
    <row r="272" ht="30.95" customHeight="1"/>
    <row r="273" ht="30.95" customHeight="1"/>
    <row r="274" ht="30.95" customHeight="1"/>
    <row r="275" ht="30.95" customHeight="1"/>
    <row r="276" ht="30.95" customHeight="1"/>
    <row r="277" ht="30.95" customHeight="1"/>
    <row r="278" ht="30.95" customHeight="1"/>
    <row r="279" ht="30.95" customHeight="1"/>
    <row r="280" ht="30.95" customHeight="1"/>
    <row r="281" ht="30.95" customHeight="1"/>
    <row r="282" ht="30.95" customHeight="1"/>
    <row r="283" ht="30.95" customHeight="1"/>
    <row r="284" ht="30.95" customHeight="1"/>
    <row r="285" ht="30.95" customHeight="1"/>
    <row r="286" ht="30.95" customHeight="1"/>
    <row r="287" ht="30.95" customHeight="1"/>
    <row r="288" ht="30.95" customHeight="1"/>
    <row r="289" ht="30.95" customHeight="1"/>
    <row r="290" ht="30.95" customHeight="1"/>
    <row r="291" ht="30.95" customHeight="1"/>
    <row r="292" ht="30.95" customHeight="1"/>
    <row r="293" ht="30.95" customHeight="1"/>
    <row r="294" ht="30.95" customHeight="1"/>
    <row r="295" ht="30.95" customHeight="1"/>
    <row r="296" ht="30.95" customHeight="1"/>
    <row r="297" ht="30.95" customHeight="1"/>
    <row r="298" ht="30.95" customHeight="1"/>
    <row r="299" ht="30.95" customHeight="1"/>
    <row r="300" ht="30.95" customHeight="1"/>
    <row r="301" ht="30.95" customHeight="1"/>
    <row r="302" ht="30.95" customHeight="1"/>
    <row r="303" ht="30.95" customHeight="1"/>
    <row r="304" ht="30.95" customHeight="1"/>
    <row r="305" ht="30.95" customHeight="1"/>
    <row r="306" ht="30.95" customHeight="1"/>
    <row r="307" ht="30.95" customHeight="1"/>
    <row r="308" ht="30.95" customHeight="1"/>
    <row r="309" ht="30.95" customHeight="1"/>
    <row r="310" ht="30.95" customHeight="1"/>
    <row r="311" ht="30.95" customHeight="1"/>
    <row r="312" ht="30.95" customHeight="1"/>
    <row r="313" ht="30.95" customHeight="1"/>
    <row r="314" ht="30.95" customHeight="1"/>
    <row r="315" ht="30.95" customHeight="1"/>
    <row r="316" ht="30.95" customHeight="1"/>
    <row r="317" ht="30.95" customHeight="1"/>
    <row r="318" ht="30.95" customHeight="1"/>
    <row r="319" ht="30.95" customHeight="1"/>
    <row r="320" ht="30.95" customHeight="1"/>
    <row r="321" ht="30.95" customHeight="1"/>
    <row r="322" ht="30.95" customHeight="1"/>
    <row r="323" ht="30.95" customHeight="1"/>
    <row r="324" ht="30.95" customHeight="1"/>
    <row r="325" ht="30.95" customHeight="1"/>
    <row r="326" ht="30.95" customHeight="1"/>
    <row r="327" ht="30.95" customHeight="1"/>
    <row r="328" ht="30.95" customHeight="1"/>
    <row r="329" ht="30.95" customHeight="1"/>
    <row r="330" ht="30.95" customHeight="1"/>
    <row r="331" ht="30.95" customHeight="1"/>
    <row r="332" ht="30.95" customHeight="1"/>
    <row r="333" ht="30.95" customHeight="1"/>
    <row r="334" ht="30.95" customHeight="1"/>
    <row r="335" ht="30.95" customHeight="1"/>
    <row r="336" ht="30.95" customHeight="1"/>
    <row r="337" ht="30.95" customHeight="1"/>
    <row r="338" ht="30.95" customHeight="1"/>
    <row r="339" ht="30.95" customHeight="1"/>
    <row r="340" ht="30.95" customHeight="1"/>
    <row r="341" ht="30.95" customHeight="1"/>
    <row r="342" ht="30.95" customHeight="1"/>
    <row r="343" ht="30.95" customHeight="1"/>
    <row r="344" ht="30.95" customHeight="1"/>
    <row r="345" ht="30.95" customHeight="1"/>
    <row r="346" ht="30.95" customHeight="1"/>
    <row r="347" ht="30.95" customHeight="1"/>
    <row r="348" ht="30.95" customHeight="1"/>
    <row r="349" ht="30.95" customHeight="1"/>
    <row r="350" ht="30.95" customHeight="1"/>
    <row r="351" ht="30.95" customHeight="1"/>
    <row r="352" ht="30.95" customHeight="1"/>
    <row r="353" ht="30.95" customHeight="1"/>
    <row r="354" ht="30.95" customHeight="1"/>
    <row r="355" ht="30.95" customHeight="1"/>
    <row r="356" ht="30.95" customHeight="1"/>
    <row r="357" ht="30.95" customHeight="1"/>
    <row r="358" ht="30.95" customHeight="1"/>
    <row r="359" ht="30.95" customHeight="1"/>
    <row r="360" ht="30.95" customHeight="1"/>
    <row r="361" ht="30.95" customHeight="1"/>
    <row r="362" ht="30.95" customHeight="1"/>
    <row r="363" ht="30.95" customHeight="1"/>
    <row r="364" ht="30.95" customHeight="1"/>
    <row r="365" ht="30.95" customHeight="1"/>
    <row r="366" ht="30.95" customHeight="1"/>
    <row r="367" ht="30.95" customHeight="1"/>
    <row r="368" ht="30.95" customHeight="1"/>
    <row r="369" ht="30.95" customHeight="1"/>
    <row r="370" ht="30.95" customHeight="1"/>
    <row r="371" ht="30.95" customHeight="1"/>
    <row r="372" ht="30.95" customHeight="1"/>
    <row r="373" ht="30.95" customHeight="1"/>
    <row r="374" ht="30.95" customHeight="1"/>
    <row r="375" ht="30.95" customHeight="1"/>
    <row r="376" ht="30.95" customHeight="1"/>
    <row r="377" ht="30.95" customHeight="1"/>
    <row r="378" ht="30.95" customHeight="1"/>
    <row r="379" ht="30.95" customHeight="1"/>
    <row r="380" ht="30.95" customHeight="1"/>
    <row r="381" ht="30.95" customHeight="1"/>
    <row r="382" ht="30.95" customHeight="1"/>
    <row r="383" ht="30.95" customHeight="1"/>
    <row r="384" ht="30.95" customHeight="1"/>
    <row r="385" ht="30.95" customHeight="1"/>
    <row r="386" ht="30.95" customHeight="1"/>
    <row r="387" ht="30.95" customHeight="1"/>
    <row r="388" ht="30.95" customHeight="1"/>
    <row r="389" ht="30.95" customHeight="1"/>
    <row r="390" ht="30.95" customHeight="1"/>
    <row r="391" ht="30.95" customHeight="1"/>
    <row r="392" ht="30.95" customHeight="1"/>
    <row r="393" ht="30.95" customHeight="1"/>
    <row r="394" ht="30.95" customHeight="1"/>
    <row r="395" ht="30.95" customHeight="1"/>
    <row r="396" ht="30.95" customHeight="1"/>
    <row r="397" ht="30.95" customHeight="1"/>
    <row r="398" ht="30.95" customHeight="1"/>
    <row r="399" ht="30.95" customHeight="1"/>
    <row r="400"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2:F172"/>
    <mergeCell ref="B173:F173"/>
    <mergeCell ref="B167:F167"/>
    <mergeCell ref="B168:F168"/>
    <mergeCell ref="B169:F169"/>
    <mergeCell ref="B170:F170"/>
    <mergeCell ref="B171:F171"/>
    <mergeCell ref="A1:F1"/>
    <mergeCell ref="A2:F2"/>
    <mergeCell ref="A164:F164"/>
    <mergeCell ref="B165:F165"/>
    <mergeCell ref="B166:F166"/>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2026-09-29T15:02:37Z</dcterms:created>
  <dcterms:modified xsi:type="dcterms:W3CDTF">2026-09-29T15:02:38Z</dcterms:modified>
</cp:coreProperties>
</file>